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90" windowWidth="19320" windowHeight="9345" tabRatio="915"/>
  </bookViews>
  <sheets>
    <sheet name="Sheet1" sheetId="1" r:id="rId1"/>
    <sheet name="S24_ITRX_Ratings&amp;Members" sheetId="7" r:id="rId2"/>
    <sheet name="S25_CDX IG_Ratings&amp;Members" sheetId="12" r:id="rId3"/>
    <sheet name="S25_CDX_Ratings&amp;Members" sheetId="13" r:id="rId4"/>
    <sheet name="S24_CDX_Ratings&amp;Members" sheetId="6" r:id="rId5"/>
    <sheet name="H0A0_RatingsProfile" sheetId="8" r:id="rId6"/>
    <sheet name="C0A0_RatingsProfile" sheetId="10" r:id="rId7"/>
    <sheet name="SummaryRatingsStructure" sheetId="11" r:id="rId8"/>
    <sheet name="S22_ITRX_Ratings&amp;Members" sheetId="5" r:id="rId9"/>
    <sheet name="S24_CDX IG_Ratings&amp;Members" sheetId="9" r:id="rId10"/>
    <sheet name="S22_CDX_Ratings&amp;Members" sheetId="4" r:id="rId11"/>
    <sheet name="Sheet2" sheetId="2" r:id="rId12"/>
    <sheet name="Sheet3" sheetId="3" r:id="rId13"/>
  </sheets>
  <calcPr calcId="145621"/>
</workbook>
</file>

<file path=xl/calcChain.xml><?xml version="1.0" encoding="utf-8"?>
<calcChain xmlns="http://schemas.openxmlformats.org/spreadsheetml/2006/main">
  <c r="C7" i="4" l="1"/>
  <c r="B10" i="4"/>
  <c r="B19" i="13"/>
  <c r="B19" i="6"/>
  <c r="B19" i="12"/>
  <c r="B19" i="9"/>
  <c r="B10" i="7"/>
  <c r="B10" i="5"/>
  <c r="G10" i="4"/>
  <c r="H10" i="4"/>
  <c r="J10" i="4"/>
  <c r="L10" i="4" s="1"/>
  <c r="N10" i="4" s="1"/>
  <c r="G11" i="4"/>
  <c r="H11" i="4"/>
  <c r="J11" i="4"/>
  <c r="L11" i="4" s="1"/>
  <c r="N11" i="4" s="1"/>
  <c r="G12" i="4"/>
  <c r="H12" i="4"/>
  <c r="J12" i="4"/>
  <c r="L12" i="4" s="1"/>
  <c r="N12" i="4" s="1"/>
  <c r="G13" i="4"/>
  <c r="H13" i="4"/>
  <c r="J13" i="4"/>
  <c r="L13" i="4" s="1"/>
  <c r="N13" i="4" s="1"/>
  <c r="G14" i="4"/>
  <c r="H14" i="4"/>
  <c r="J14" i="4"/>
  <c r="L14" i="4" s="1"/>
  <c r="N14" i="4" s="1"/>
  <c r="G15" i="4"/>
  <c r="H15" i="4"/>
  <c r="J15" i="4"/>
  <c r="L15" i="4" s="1"/>
  <c r="N15" i="4" s="1"/>
  <c r="G16" i="4"/>
  <c r="H16" i="4"/>
  <c r="J16" i="4"/>
  <c r="L16" i="4" s="1"/>
  <c r="N16" i="4" s="1"/>
  <c r="G17" i="4"/>
  <c r="H17" i="4"/>
  <c r="J17" i="4"/>
  <c r="L17" i="4" s="1"/>
  <c r="N17" i="4" s="1"/>
  <c r="G18" i="4"/>
  <c r="H18" i="4"/>
  <c r="J18" i="4"/>
  <c r="L18" i="4" s="1"/>
  <c r="N18" i="4" s="1"/>
  <c r="G19" i="4"/>
  <c r="H19" i="4"/>
  <c r="J19" i="4"/>
  <c r="L19" i="4" s="1"/>
  <c r="N19" i="4" s="1"/>
  <c r="G20" i="4"/>
  <c r="H20" i="4"/>
  <c r="J20" i="4"/>
  <c r="L20" i="4" s="1"/>
  <c r="N20" i="4" s="1"/>
  <c r="G21" i="4"/>
  <c r="H21" i="4"/>
  <c r="J21" i="4"/>
  <c r="L21" i="4" s="1"/>
  <c r="N21" i="4" s="1"/>
  <c r="G22" i="4"/>
  <c r="H22" i="4"/>
  <c r="J22" i="4"/>
  <c r="L22" i="4" s="1"/>
  <c r="N22" i="4" s="1"/>
  <c r="G23" i="4"/>
  <c r="H23" i="4"/>
  <c r="J23" i="4"/>
  <c r="L23" i="4" s="1"/>
  <c r="N23" i="4" s="1"/>
  <c r="G24" i="4"/>
  <c r="H24" i="4"/>
  <c r="J24" i="4"/>
  <c r="L24" i="4" s="1"/>
  <c r="N24" i="4" s="1"/>
  <c r="G25" i="4"/>
  <c r="H25" i="4"/>
  <c r="J25" i="4"/>
  <c r="L25" i="4" s="1"/>
  <c r="N25" i="4" s="1"/>
  <c r="G26" i="4"/>
  <c r="H26" i="4"/>
  <c r="J26" i="4"/>
  <c r="L26" i="4" s="1"/>
  <c r="N26" i="4" s="1"/>
  <c r="G27" i="4"/>
  <c r="H27" i="4"/>
  <c r="J27" i="4"/>
  <c r="L27" i="4" s="1"/>
  <c r="N27" i="4" s="1"/>
  <c r="G28" i="4"/>
  <c r="H28" i="4"/>
  <c r="J28" i="4"/>
  <c r="L28" i="4" s="1"/>
  <c r="N28" i="4" s="1"/>
  <c r="G29" i="4"/>
  <c r="H29" i="4"/>
  <c r="J29" i="4"/>
  <c r="L29" i="4" s="1"/>
  <c r="N29" i="4" s="1"/>
  <c r="G30" i="4"/>
  <c r="H30" i="4"/>
  <c r="J30" i="4"/>
  <c r="L30" i="4" s="1"/>
  <c r="N30" i="4" s="1"/>
  <c r="G31" i="4"/>
  <c r="H31" i="4"/>
  <c r="J31" i="4"/>
  <c r="L31" i="4" s="1"/>
  <c r="N31" i="4" s="1"/>
  <c r="G32" i="4"/>
  <c r="H32" i="4"/>
  <c r="J32" i="4"/>
  <c r="L32" i="4" s="1"/>
  <c r="N32" i="4" s="1"/>
  <c r="G33" i="4"/>
  <c r="H33" i="4"/>
  <c r="J33" i="4"/>
  <c r="L33" i="4" s="1"/>
  <c r="N33" i="4" s="1"/>
  <c r="G34" i="4"/>
  <c r="H34" i="4"/>
  <c r="J34" i="4"/>
  <c r="L34" i="4" s="1"/>
  <c r="N34" i="4" s="1"/>
  <c r="G35" i="4"/>
  <c r="H35" i="4"/>
  <c r="J35" i="4"/>
  <c r="L35" i="4" s="1"/>
  <c r="N35" i="4" s="1"/>
  <c r="G36" i="4"/>
  <c r="H36" i="4"/>
  <c r="J36" i="4"/>
  <c r="L36" i="4" s="1"/>
  <c r="N36" i="4" s="1"/>
  <c r="G37" i="4"/>
  <c r="H37" i="4"/>
  <c r="J37" i="4"/>
  <c r="L37" i="4" s="1"/>
  <c r="N37" i="4" s="1"/>
  <c r="G38" i="4"/>
  <c r="H38" i="4"/>
  <c r="J38" i="4"/>
  <c r="L38" i="4" s="1"/>
  <c r="N38" i="4" s="1"/>
  <c r="G39" i="4"/>
  <c r="H39" i="4"/>
  <c r="J39" i="4"/>
  <c r="L39" i="4" s="1"/>
  <c r="N39" i="4" s="1"/>
  <c r="G40" i="4"/>
  <c r="H40" i="4"/>
  <c r="J40" i="4"/>
  <c r="L40" i="4" s="1"/>
  <c r="N40" i="4" s="1"/>
  <c r="G41" i="4"/>
  <c r="H41" i="4"/>
  <c r="J41" i="4"/>
  <c r="L41" i="4" s="1"/>
  <c r="N41" i="4" s="1"/>
  <c r="G42" i="4"/>
  <c r="H42" i="4"/>
  <c r="J42" i="4"/>
  <c r="L42" i="4" s="1"/>
  <c r="N42" i="4" s="1"/>
  <c r="G43" i="4"/>
  <c r="H43" i="4"/>
  <c r="J43" i="4"/>
  <c r="L43" i="4" s="1"/>
  <c r="N43" i="4" s="1"/>
  <c r="G44" i="4"/>
  <c r="H44" i="4"/>
  <c r="J44" i="4"/>
  <c r="L44" i="4" s="1"/>
  <c r="N44" i="4" s="1"/>
  <c r="G45" i="4"/>
  <c r="H45" i="4"/>
  <c r="J45" i="4"/>
  <c r="L45" i="4" s="1"/>
  <c r="N45" i="4" s="1"/>
  <c r="G46" i="4"/>
  <c r="H46" i="4"/>
  <c r="J46" i="4"/>
  <c r="L46" i="4" s="1"/>
  <c r="N46" i="4" s="1"/>
  <c r="G47" i="4"/>
  <c r="H47" i="4"/>
  <c r="J47" i="4"/>
  <c r="L47" i="4" s="1"/>
  <c r="N47" i="4" s="1"/>
  <c r="G48" i="4"/>
  <c r="H48" i="4"/>
  <c r="J48" i="4"/>
  <c r="L48" i="4" s="1"/>
  <c r="N48" i="4" s="1"/>
  <c r="G49" i="4"/>
  <c r="H49" i="4"/>
  <c r="J49" i="4"/>
  <c r="L49" i="4" s="1"/>
  <c r="N49" i="4" s="1"/>
  <c r="G50" i="4"/>
  <c r="H50" i="4"/>
  <c r="J50" i="4"/>
  <c r="L50" i="4" s="1"/>
  <c r="N50" i="4" s="1"/>
  <c r="G51" i="4"/>
  <c r="H51" i="4"/>
  <c r="J51" i="4" s="1"/>
  <c r="L51" i="4" s="1"/>
  <c r="N51" i="4" s="1"/>
  <c r="G52" i="4"/>
  <c r="H52" i="4"/>
  <c r="J52" i="4"/>
  <c r="L52" i="4" s="1"/>
  <c r="N52" i="4" s="1"/>
  <c r="G53" i="4"/>
  <c r="H53" i="4"/>
  <c r="J53" i="4"/>
  <c r="L53" i="4" s="1"/>
  <c r="N53" i="4" s="1"/>
  <c r="G54" i="4"/>
  <c r="H54" i="4"/>
  <c r="J54" i="4"/>
  <c r="L54" i="4" s="1"/>
  <c r="N54" i="4" s="1"/>
  <c r="G55" i="4"/>
  <c r="H55" i="4"/>
  <c r="J55" i="4"/>
  <c r="L55" i="4" s="1"/>
  <c r="N55" i="4" s="1"/>
  <c r="G56" i="4"/>
  <c r="H56" i="4"/>
  <c r="J56" i="4"/>
  <c r="L56" i="4" s="1"/>
  <c r="N56" i="4" s="1"/>
  <c r="G57" i="4"/>
  <c r="H57" i="4"/>
  <c r="J57" i="4"/>
  <c r="L57" i="4" s="1"/>
  <c r="N57" i="4" s="1"/>
  <c r="G58" i="4"/>
  <c r="H58" i="4"/>
  <c r="J58" i="4"/>
  <c r="L58" i="4" s="1"/>
  <c r="N58" i="4" s="1"/>
  <c r="G59" i="4"/>
  <c r="H59" i="4"/>
  <c r="J59" i="4"/>
  <c r="L59" i="4" s="1"/>
  <c r="N59" i="4" s="1"/>
  <c r="G60" i="4"/>
  <c r="H60" i="4"/>
  <c r="J60" i="4"/>
  <c r="L60" i="4" s="1"/>
  <c r="N60" i="4" s="1"/>
  <c r="G61" i="4"/>
  <c r="H61" i="4"/>
  <c r="J61" i="4"/>
  <c r="L61" i="4" s="1"/>
  <c r="N61" i="4" s="1"/>
  <c r="G62" i="4"/>
  <c r="H62" i="4"/>
  <c r="J62" i="4"/>
  <c r="L62" i="4" s="1"/>
  <c r="N62" i="4" s="1"/>
  <c r="G63" i="4"/>
  <c r="H63" i="4"/>
  <c r="J63" i="4"/>
  <c r="L63" i="4" s="1"/>
  <c r="N63" i="4" s="1"/>
  <c r="G64" i="4"/>
  <c r="H64" i="4"/>
  <c r="J64" i="4"/>
  <c r="L64" i="4" s="1"/>
  <c r="N64" i="4" s="1"/>
  <c r="G65" i="4"/>
  <c r="H65" i="4"/>
  <c r="J65" i="4"/>
  <c r="L65" i="4" s="1"/>
  <c r="N65" i="4" s="1"/>
  <c r="G66" i="4"/>
  <c r="H66" i="4"/>
  <c r="J66" i="4"/>
  <c r="L66" i="4" s="1"/>
  <c r="N66" i="4" s="1"/>
  <c r="G67" i="4"/>
  <c r="H67" i="4"/>
  <c r="J67" i="4"/>
  <c r="L67" i="4" s="1"/>
  <c r="N67" i="4" s="1"/>
  <c r="G68" i="4"/>
  <c r="H68" i="4"/>
  <c r="J68" i="4"/>
  <c r="L68" i="4" s="1"/>
  <c r="N68" i="4" s="1"/>
  <c r="G69" i="4"/>
  <c r="H69" i="4"/>
  <c r="J69" i="4"/>
  <c r="L69" i="4" s="1"/>
  <c r="N69" i="4" s="1"/>
  <c r="G70" i="4"/>
  <c r="H70" i="4"/>
  <c r="J70" i="4"/>
  <c r="L70" i="4" s="1"/>
  <c r="N70" i="4" s="1"/>
  <c r="G71" i="4"/>
  <c r="H71" i="4"/>
  <c r="J71" i="4"/>
  <c r="L71" i="4" s="1"/>
  <c r="N71" i="4" s="1"/>
  <c r="G72" i="4"/>
  <c r="H72" i="4"/>
  <c r="J72" i="4"/>
  <c r="L72" i="4" s="1"/>
  <c r="N72" i="4" s="1"/>
  <c r="G73" i="4"/>
  <c r="H73" i="4"/>
  <c r="J73" i="4"/>
  <c r="L73" i="4" s="1"/>
  <c r="N73" i="4" s="1"/>
  <c r="G74" i="4"/>
  <c r="H74" i="4"/>
  <c r="J74" i="4"/>
  <c r="L74" i="4" s="1"/>
  <c r="N74" i="4" s="1"/>
  <c r="G75" i="4"/>
  <c r="H75" i="4"/>
  <c r="J75" i="4"/>
  <c r="L75" i="4" s="1"/>
  <c r="N75" i="4" s="1"/>
  <c r="G76" i="4"/>
  <c r="H76" i="4"/>
  <c r="J76" i="4"/>
  <c r="L76" i="4" s="1"/>
  <c r="N76" i="4" s="1"/>
  <c r="G77" i="4"/>
  <c r="H77" i="4"/>
  <c r="J77" i="4" s="1"/>
  <c r="L77" i="4" s="1"/>
  <c r="N77" i="4" s="1"/>
  <c r="G78" i="4"/>
  <c r="H78" i="4"/>
  <c r="J78" i="4"/>
  <c r="L78" i="4" s="1"/>
  <c r="N78" i="4" s="1"/>
  <c r="G79" i="4"/>
  <c r="H79" i="4"/>
  <c r="J79" i="4"/>
  <c r="L79" i="4" s="1"/>
  <c r="N79" i="4" s="1"/>
  <c r="G80" i="4"/>
  <c r="H80" i="4"/>
  <c r="J80" i="4"/>
  <c r="L80" i="4" s="1"/>
  <c r="N80" i="4" s="1"/>
  <c r="G81" i="4"/>
  <c r="H81" i="4"/>
  <c r="J81" i="4" s="1"/>
  <c r="L81" i="4" s="1"/>
  <c r="N81" i="4" s="1"/>
  <c r="G82" i="4"/>
  <c r="H82" i="4"/>
  <c r="J82" i="4"/>
  <c r="L82" i="4" s="1"/>
  <c r="N82" i="4" s="1"/>
  <c r="G83" i="4"/>
  <c r="H83" i="4"/>
  <c r="J83" i="4" s="1"/>
  <c r="L83" i="4" s="1"/>
  <c r="N83" i="4" s="1"/>
  <c r="G84" i="4"/>
  <c r="H84" i="4"/>
  <c r="J84" i="4"/>
  <c r="L84" i="4" s="1"/>
  <c r="N84" i="4" s="1"/>
  <c r="G85" i="4"/>
  <c r="H85" i="4"/>
  <c r="J85" i="4"/>
  <c r="L85" i="4" s="1"/>
  <c r="N85" i="4" s="1"/>
  <c r="G86" i="4"/>
  <c r="H86" i="4"/>
  <c r="J86" i="4"/>
  <c r="L86" i="4" s="1"/>
  <c r="N86" i="4" s="1"/>
  <c r="G87" i="4"/>
  <c r="H87" i="4"/>
  <c r="J87" i="4"/>
  <c r="L87" i="4" s="1"/>
  <c r="N87" i="4" s="1"/>
  <c r="G88" i="4"/>
  <c r="H88" i="4"/>
  <c r="J88" i="4"/>
  <c r="L88" i="4" s="1"/>
  <c r="N88" i="4" s="1"/>
  <c r="G89" i="4"/>
  <c r="H89" i="4"/>
  <c r="J89" i="4"/>
  <c r="L89" i="4" s="1"/>
  <c r="N89" i="4" s="1"/>
  <c r="G90" i="4"/>
  <c r="H90" i="4"/>
  <c r="J90" i="4" s="1"/>
  <c r="L90" i="4" s="1"/>
  <c r="N90" i="4" s="1"/>
  <c r="G91" i="4"/>
  <c r="H91" i="4"/>
  <c r="J91" i="4"/>
  <c r="L91" i="4" s="1"/>
  <c r="N91" i="4" s="1"/>
  <c r="G92" i="4"/>
  <c r="H92" i="4"/>
  <c r="J92" i="4"/>
  <c r="L92" i="4" s="1"/>
  <c r="N92" i="4" s="1"/>
  <c r="G93" i="4"/>
  <c r="H93" i="4"/>
  <c r="J93" i="4"/>
  <c r="L93" i="4" s="1"/>
  <c r="N93" i="4" s="1"/>
  <c r="G94" i="4"/>
  <c r="H94" i="4"/>
  <c r="J94" i="4" s="1"/>
  <c r="L94" i="4" s="1"/>
  <c r="N94" i="4" s="1"/>
  <c r="G95" i="4"/>
  <c r="H95" i="4"/>
  <c r="J95" i="4"/>
  <c r="L95" i="4" s="1"/>
  <c r="N95" i="4" s="1"/>
  <c r="G96" i="4"/>
  <c r="H96" i="4"/>
  <c r="J96" i="4"/>
  <c r="L96" i="4" s="1"/>
  <c r="N96" i="4" s="1"/>
  <c r="G97" i="4"/>
  <c r="H97" i="4"/>
  <c r="J97" i="4"/>
  <c r="L97" i="4" s="1"/>
  <c r="N97" i="4" s="1"/>
  <c r="G98" i="4"/>
  <c r="H98" i="4"/>
  <c r="J98" i="4"/>
  <c r="L98" i="4" s="1"/>
  <c r="N98" i="4" s="1"/>
  <c r="G99" i="4"/>
  <c r="H99" i="4"/>
  <c r="J99" i="4"/>
  <c r="L99" i="4" s="1"/>
  <c r="N99" i="4" s="1"/>
  <c r="G100" i="4"/>
  <c r="H100" i="4"/>
  <c r="J100" i="4"/>
  <c r="L100" i="4" s="1"/>
  <c r="N100" i="4" s="1"/>
  <c r="G101" i="4"/>
  <c r="H101" i="4"/>
  <c r="J101" i="4"/>
  <c r="L101" i="4" s="1"/>
  <c r="N101" i="4" s="1"/>
  <c r="G102" i="4"/>
  <c r="H102" i="4"/>
  <c r="J102" i="4"/>
  <c r="L102" i="4" s="1"/>
  <c r="N102" i="4" s="1"/>
  <c r="G103" i="4"/>
  <c r="H103" i="4"/>
  <c r="J103" i="4"/>
  <c r="L103" i="4" s="1"/>
  <c r="N103" i="4" s="1"/>
  <c r="G104" i="4"/>
  <c r="H104" i="4"/>
  <c r="J104" i="4"/>
  <c r="L104" i="4" s="1"/>
  <c r="N104" i="4" s="1"/>
  <c r="G105" i="4"/>
  <c r="H105" i="4"/>
  <c r="J105" i="4"/>
  <c r="L105" i="4" s="1"/>
  <c r="N105" i="4" s="1"/>
  <c r="G106" i="4"/>
  <c r="H106" i="4"/>
  <c r="J106" i="4"/>
  <c r="L106" i="4" s="1"/>
  <c r="N106" i="4" s="1"/>
  <c r="G107" i="4"/>
  <c r="H107" i="4"/>
  <c r="J107" i="4"/>
  <c r="L107" i="4" s="1"/>
  <c r="N107" i="4" s="1"/>
  <c r="G108" i="4"/>
  <c r="H108" i="4"/>
  <c r="J108" i="4"/>
  <c r="L108" i="4" s="1"/>
  <c r="N108" i="4" s="1"/>
  <c r="G109" i="4"/>
  <c r="H109" i="4"/>
  <c r="J109" i="4"/>
  <c r="L109" i="4" s="1"/>
  <c r="N109" i="4" s="1"/>
  <c r="G110" i="4"/>
  <c r="H110" i="4"/>
  <c r="J110" i="4"/>
  <c r="L110" i="4"/>
  <c r="N110" i="4" s="1"/>
  <c r="G111" i="4"/>
  <c r="H111" i="4"/>
  <c r="J111" i="4"/>
  <c r="L111" i="4" s="1"/>
  <c r="N111" i="4" s="1"/>
  <c r="G112" i="4"/>
  <c r="H112" i="4"/>
  <c r="J112" i="4" s="1"/>
  <c r="L112" i="4" s="1"/>
  <c r="N112" i="4" s="1"/>
  <c r="G113" i="4"/>
  <c r="H113" i="4" s="1"/>
  <c r="J113" i="4" s="1"/>
  <c r="L113" i="4" s="1"/>
  <c r="N113" i="4" s="1"/>
  <c r="G114" i="4"/>
  <c r="H114" i="4"/>
  <c r="J114" i="4"/>
  <c r="L114" i="4"/>
  <c r="N114" i="4" s="1"/>
  <c r="G115" i="4"/>
  <c r="H115" i="4"/>
  <c r="J115" i="4"/>
  <c r="L115" i="4" s="1"/>
  <c r="N115" i="4" s="1"/>
  <c r="G116" i="4"/>
  <c r="H116" i="4"/>
  <c r="J116" i="4" s="1"/>
  <c r="L116" i="4" s="1"/>
  <c r="N116" i="4" s="1"/>
  <c r="G117" i="4"/>
  <c r="H117" i="4" s="1"/>
  <c r="J117" i="4" s="1"/>
  <c r="L117" i="4" s="1"/>
  <c r="N117" i="4" s="1"/>
  <c r="G118" i="4"/>
  <c r="H118" i="4"/>
  <c r="J118" i="4"/>
  <c r="L118" i="4"/>
  <c r="N118" i="4" s="1"/>
  <c r="G119" i="4"/>
  <c r="H119" i="4"/>
  <c r="J119" i="4"/>
  <c r="L119" i="4" s="1"/>
  <c r="N119" i="4" s="1"/>
  <c r="G120" i="4"/>
  <c r="H120" i="4"/>
  <c r="J120" i="4" s="1"/>
  <c r="L120" i="4" s="1"/>
  <c r="N120" i="4" s="1"/>
  <c r="G121" i="4"/>
  <c r="H121" i="4" s="1"/>
  <c r="J121" i="4" s="1"/>
  <c r="L121" i="4" s="1"/>
  <c r="N121" i="4" s="1"/>
  <c r="G122" i="4"/>
  <c r="H122" i="4"/>
  <c r="J122" i="4"/>
  <c r="L122" i="4"/>
  <c r="N122" i="4" s="1"/>
  <c r="G123" i="4"/>
  <c r="H123" i="4"/>
  <c r="J123" i="4"/>
  <c r="L123" i="4" s="1"/>
  <c r="N123" i="4" s="1"/>
  <c r="G124" i="4"/>
  <c r="H124" i="4"/>
  <c r="J124" i="4" s="1"/>
  <c r="L124" i="4" s="1"/>
  <c r="N124" i="4" s="1"/>
  <c r="G125" i="4"/>
  <c r="H125" i="4" s="1"/>
  <c r="J125" i="4" s="1"/>
  <c r="L125" i="4" s="1"/>
  <c r="N125" i="4" s="1"/>
  <c r="G126" i="4"/>
  <c r="H126" i="4"/>
  <c r="J126" i="4"/>
  <c r="L126" i="4"/>
  <c r="N126" i="4" s="1"/>
  <c r="G127" i="4"/>
  <c r="H127" i="4"/>
  <c r="J127" i="4"/>
  <c r="L127" i="4" s="1"/>
  <c r="N127" i="4" s="1"/>
  <c r="G128" i="4"/>
  <c r="H128" i="4"/>
  <c r="J128" i="4" s="1"/>
  <c r="L128" i="4" s="1"/>
  <c r="N128" i="4" s="1"/>
  <c r="G129" i="4"/>
  <c r="H129" i="4" s="1"/>
  <c r="J129" i="4" s="1"/>
  <c r="L129" i="4" s="1"/>
  <c r="N129" i="4" s="1"/>
  <c r="G130" i="4"/>
  <c r="H130" i="4"/>
  <c r="J130" i="4"/>
  <c r="L130" i="4"/>
  <c r="N130" i="4" s="1"/>
  <c r="G131" i="4"/>
  <c r="H131" i="4"/>
  <c r="J131" i="4"/>
  <c r="L131" i="4" s="1"/>
  <c r="N131" i="4" s="1"/>
  <c r="G132" i="4"/>
  <c r="H132" i="4"/>
  <c r="J132" i="4" s="1"/>
  <c r="L132" i="4" s="1"/>
  <c r="N132" i="4" s="1"/>
  <c r="G133" i="4"/>
  <c r="H133" i="4" s="1"/>
  <c r="J133" i="4" s="1"/>
  <c r="L133" i="4" s="1"/>
  <c r="N133" i="4" s="1"/>
  <c r="G134" i="4"/>
  <c r="H134" i="4"/>
  <c r="J134" i="4"/>
  <c r="L134" i="4"/>
  <c r="N134" i="4" s="1"/>
  <c r="G135" i="4"/>
  <c r="H135" i="4"/>
  <c r="J135" i="4"/>
  <c r="L135" i="4" s="1"/>
  <c r="N135" i="4" s="1"/>
  <c r="G136" i="4"/>
  <c r="H136" i="4"/>
  <c r="J136" i="4" s="1"/>
  <c r="L136" i="4" s="1"/>
  <c r="N136" i="4" s="1"/>
  <c r="G137" i="4"/>
  <c r="H137" i="4" s="1"/>
  <c r="J137" i="4" s="1"/>
  <c r="L137" i="4" s="1"/>
  <c r="N137" i="4" s="1"/>
  <c r="G138" i="4"/>
  <c r="H138" i="4"/>
  <c r="J138" i="4"/>
  <c r="L138" i="4"/>
  <c r="N138" i="4" s="1"/>
  <c r="G139" i="4"/>
  <c r="H139" i="4"/>
  <c r="J139" i="4"/>
  <c r="L139" i="4" s="1"/>
  <c r="N139" i="4" s="1"/>
  <c r="G140" i="4"/>
  <c r="H140" i="4"/>
  <c r="J140" i="4" s="1"/>
  <c r="L140" i="4" s="1"/>
  <c r="N140" i="4" s="1"/>
  <c r="G141" i="4"/>
  <c r="H141" i="4" s="1"/>
  <c r="J141" i="4" s="1"/>
  <c r="L141" i="4" s="1"/>
  <c r="N141" i="4" s="1"/>
  <c r="G142" i="4"/>
  <c r="H142" i="4"/>
  <c r="J142" i="4"/>
  <c r="L142" i="4"/>
  <c r="N142" i="4" s="1"/>
  <c r="G143" i="4"/>
  <c r="H143" i="4"/>
  <c r="J143" i="4"/>
  <c r="L143" i="4" s="1"/>
  <c r="N143" i="4" s="1"/>
  <c r="G144" i="4"/>
  <c r="H144" i="4"/>
  <c r="J144" i="4" s="1"/>
  <c r="L144" i="4" s="1"/>
  <c r="N144" i="4" s="1"/>
  <c r="G145" i="4"/>
  <c r="H145" i="4" s="1"/>
  <c r="J145" i="4" s="1"/>
  <c r="L145" i="4" s="1"/>
  <c r="N145" i="4" s="1"/>
  <c r="G146" i="4"/>
  <c r="H146" i="4"/>
  <c r="J146" i="4"/>
  <c r="L146" i="4"/>
  <c r="N146" i="4" s="1"/>
  <c r="G147" i="4"/>
  <c r="H147" i="4"/>
  <c r="J147" i="4"/>
  <c r="L147" i="4" s="1"/>
  <c r="N147" i="4" s="1"/>
  <c r="G148" i="4"/>
  <c r="H148" i="4"/>
  <c r="J148" i="4" s="1"/>
  <c r="L148" i="4" s="1"/>
  <c r="N148" i="4" s="1"/>
  <c r="G149" i="4"/>
  <c r="H149" i="4" s="1"/>
  <c r="J149" i="4" s="1"/>
  <c r="L149" i="4" s="1"/>
  <c r="N149" i="4" s="1"/>
  <c r="G150" i="4"/>
  <c r="H150" i="4"/>
  <c r="J150" i="4"/>
  <c r="L150" i="4"/>
  <c r="N150" i="4" s="1"/>
  <c r="G151" i="4"/>
  <c r="H151" i="4"/>
  <c r="J151" i="4"/>
  <c r="L151" i="4" s="1"/>
  <c r="N151" i="4" s="1"/>
  <c r="G152" i="4"/>
  <c r="H152" i="4"/>
  <c r="J152" i="4" s="1"/>
  <c r="L152" i="4" s="1"/>
  <c r="N152" i="4" s="1"/>
  <c r="I10" i="4"/>
  <c r="N7" i="4" l="1"/>
  <c r="L7" i="4" s="1"/>
  <c r="K10" i="4"/>
  <c r="M10" i="4" s="1"/>
  <c r="O10" i="4" s="1"/>
  <c r="I11" i="4"/>
  <c r="K11" i="4"/>
  <c r="M11" i="4" s="1"/>
  <c r="O11" i="4" s="1"/>
  <c r="I12" i="4"/>
  <c r="K12" i="4"/>
  <c r="M12" i="4" s="1"/>
  <c r="O12" i="4" s="1"/>
  <c r="I13" i="4"/>
  <c r="K13" i="4"/>
  <c r="M13" i="4" s="1"/>
  <c r="O13" i="4" s="1"/>
  <c r="I14" i="4"/>
  <c r="K14" i="4"/>
  <c r="M14" i="4" s="1"/>
  <c r="O14" i="4" s="1"/>
  <c r="I15" i="4"/>
  <c r="K15" i="4"/>
  <c r="M15" i="4" s="1"/>
  <c r="O15" i="4" s="1"/>
  <c r="I16" i="4"/>
  <c r="K16" i="4"/>
  <c r="M16" i="4" s="1"/>
  <c r="O16" i="4" s="1"/>
  <c r="I17" i="4"/>
  <c r="K17" i="4"/>
  <c r="M17" i="4" s="1"/>
  <c r="O17" i="4" s="1"/>
  <c r="I18" i="4"/>
  <c r="K18" i="4"/>
  <c r="M18" i="4" s="1"/>
  <c r="O18" i="4" s="1"/>
  <c r="I19" i="4"/>
  <c r="K19" i="4"/>
  <c r="M19" i="4" s="1"/>
  <c r="O19" i="4" s="1"/>
  <c r="I20" i="4"/>
  <c r="K20" i="4"/>
  <c r="M20" i="4" s="1"/>
  <c r="O20" i="4" s="1"/>
  <c r="I21" i="4"/>
  <c r="K21" i="4"/>
  <c r="M21" i="4" s="1"/>
  <c r="O21" i="4" s="1"/>
  <c r="I22" i="4"/>
  <c r="K22" i="4"/>
  <c r="M22" i="4" s="1"/>
  <c r="O22" i="4" s="1"/>
  <c r="I23" i="4"/>
  <c r="K23" i="4"/>
  <c r="M23" i="4" s="1"/>
  <c r="O23" i="4" s="1"/>
  <c r="I24" i="4"/>
  <c r="K24" i="4"/>
  <c r="M24" i="4" s="1"/>
  <c r="O24" i="4" s="1"/>
  <c r="I25" i="4"/>
  <c r="K25" i="4"/>
  <c r="M25" i="4" s="1"/>
  <c r="O25" i="4" s="1"/>
  <c r="I26" i="4"/>
  <c r="K26" i="4"/>
  <c r="M26" i="4" s="1"/>
  <c r="O26" i="4" s="1"/>
  <c r="I27" i="4"/>
  <c r="K27" i="4"/>
  <c r="M27" i="4" s="1"/>
  <c r="O27" i="4" s="1"/>
  <c r="I28" i="4"/>
  <c r="K28" i="4"/>
  <c r="M28" i="4" s="1"/>
  <c r="O28" i="4" s="1"/>
  <c r="I29" i="4"/>
  <c r="K29" i="4"/>
  <c r="M29" i="4" s="1"/>
  <c r="O29" i="4" s="1"/>
  <c r="I30" i="4"/>
  <c r="K30" i="4"/>
  <c r="M30" i="4" s="1"/>
  <c r="O30" i="4" s="1"/>
  <c r="I31" i="4"/>
  <c r="K31" i="4"/>
  <c r="M31" i="4" s="1"/>
  <c r="O31" i="4" s="1"/>
  <c r="I32" i="4"/>
  <c r="K32" i="4"/>
  <c r="M32" i="4" s="1"/>
  <c r="O32" i="4" s="1"/>
  <c r="I33" i="4"/>
  <c r="K33" i="4"/>
  <c r="M33" i="4" s="1"/>
  <c r="O33" i="4" s="1"/>
  <c r="I34" i="4"/>
  <c r="K34" i="4"/>
  <c r="M34" i="4" s="1"/>
  <c r="O34" i="4" s="1"/>
  <c r="I35" i="4"/>
  <c r="K35" i="4"/>
  <c r="M35" i="4" s="1"/>
  <c r="O35" i="4" s="1"/>
  <c r="I36" i="4"/>
  <c r="K36" i="4"/>
  <c r="M36" i="4" s="1"/>
  <c r="O36" i="4" s="1"/>
  <c r="I37" i="4"/>
  <c r="K37" i="4"/>
  <c r="M37" i="4" s="1"/>
  <c r="O37" i="4" s="1"/>
  <c r="I38" i="4"/>
  <c r="K38" i="4"/>
  <c r="M38" i="4" s="1"/>
  <c r="O38" i="4" s="1"/>
  <c r="I39" i="4"/>
  <c r="K39" i="4"/>
  <c r="M39" i="4" s="1"/>
  <c r="O39" i="4" s="1"/>
  <c r="I40" i="4"/>
  <c r="K40" i="4"/>
  <c r="M40" i="4" s="1"/>
  <c r="O40" i="4" s="1"/>
  <c r="I41" i="4"/>
  <c r="K41" i="4"/>
  <c r="M41" i="4" s="1"/>
  <c r="O41" i="4" s="1"/>
  <c r="I42" i="4"/>
  <c r="K42" i="4"/>
  <c r="M42" i="4" s="1"/>
  <c r="O42" i="4" s="1"/>
  <c r="I43" i="4"/>
  <c r="K43" i="4"/>
  <c r="M43" i="4" s="1"/>
  <c r="O43" i="4" s="1"/>
  <c r="I44" i="4"/>
  <c r="K44" i="4"/>
  <c r="M44" i="4" s="1"/>
  <c r="O44" i="4" s="1"/>
  <c r="I45" i="4"/>
  <c r="K45" i="4"/>
  <c r="M45" i="4" s="1"/>
  <c r="O45" i="4" s="1"/>
  <c r="I46" i="4"/>
  <c r="K46" i="4"/>
  <c r="M46" i="4" s="1"/>
  <c r="O46" i="4" s="1"/>
  <c r="I47" i="4"/>
  <c r="K47" i="4"/>
  <c r="M47" i="4" s="1"/>
  <c r="O47" i="4" s="1"/>
  <c r="I48" i="4"/>
  <c r="K48" i="4"/>
  <c r="M48" i="4" s="1"/>
  <c r="O48" i="4" s="1"/>
  <c r="I49" i="4"/>
  <c r="K49" i="4"/>
  <c r="M49" i="4" s="1"/>
  <c r="O49" i="4" s="1"/>
  <c r="I50" i="4"/>
  <c r="K50" i="4"/>
  <c r="M50" i="4" s="1"/>
  <c r="O50" i="4" s="1"/>
  <c r="I51" i="4"/>
  <c r="K51" i="4" s="1"/>
  <c r="M51" i="4" s="1"/>
  <c r="O51" i="4" s="1"/>
  <c r="I52" i="4"/>
  <c r="K52" i="4"/>
  <c r="M52" i="4" s="1"/>
  <c r="O52" i="4" s="1"/>
  <c r="I53" i="4"/>
  <c r="K53" i="4"/>
  <c r="M53" i="4" s="1"/>
  <c r="O53" i="4" s="1"/>
  <c r="I54" i="4"/>
  <c r="K54" i="4"/>
  <c r="M54" i="4" s="1"/>
  <c r="O54" i="4" s="1"/>
  <c r="I55" i="4"/>
  <c r="K55" i="4"/>
  <c r="M55" i="4" s="1"/>
  <c r="O55" i="4" s="1"/>
  <c r="I56" i="4"/>
  <c r="K56" i="4"/>
  <c r="M56" i="4" s="1"/>
  <c r="O56" i="4" s="1"/>
  <c r="I57" i="4"/>
  <c r="K57" i="4"/>
  <c r="M57" i="4" s="1"/>
  <c r="O57" i="4" s="1"/>
  <c r="I58" i="4"/>
  <c r="K58" i="4"/>
  <c r="M58" i="4" s="1"/>
  <c r="O58" i="4" s="1"/>
  <c r="I59" i="4"/>
  <c r="K59" i="4"/>
  <c r="M59" i="4" s="1"/>
  <c r="O59" i="4" s="1"/>
  <c r="I60" i="4"/>
  <c r="K60" i="4"/>
  <c r="M60" i="4" s="1"/>
  <c r="O60" i="4" s="1"/>
  <c r="I61" i="4"/>
  <c r="K61" i="4"/>
  <c r="M61" i="4" s="1"/>
  <c r="O61" i="4" s="1"/>
  <c r="I62" i="4"/>
  <c r="K62" i="4"/>
  <c r="M62" i="4" s="1"/>
  <c r="O62" i="4" s="1"/>
  <c r="I63" i="4"/>
  <c r="K63" i="4"/>
  <c r="M63" i="4" s="1"/>
  <c r="O63" i="4" s="1"/>
  <c r="I64" i="4"/>
  <c r="K64" i="4"/>
  <c r="M64" i="4" s="1"/>
  <c r="O64" i="4" s="1"/>
  <c r="I65" i="4"/>
  <c r="K65" i="4"/>
  <c r="M65" i="4" s="1"/>
  <c r="O65" i="4" s="1"/>
  <c r="I66" i="4"/>
  <c r="K66" i="4"/>
  <c r="M66" i="4" s="1"/>
  <c r="O66" i="4" s="1"/>
  <c r="I67" i="4"/>
  <c r="K67" i="4"/>
  <c r="M67" i="4" s="1"/>
  <c r="O67" i="4" s="1"/>
  <c r="I68" i="4"/>
  <c r="K68" i="4"/>
  <c r="M68" i="4" s="1"/>
  <c r="O68" i="4" s="1"/>
  <c r="I69" i="4"/>
  <c r="K69" i="4"/>
  <c r="M69" i="4" s="1"/>
  <c r="O69" i="4" s="1"/>
  <c r="I70" i="4"/>
  <c r="K70" i="4"/>
  <c r="M70" i="4" s="1"/>
  <c r="O70" i="4" s="1"/>
  <c r="I71" i="4"/>
  <c r="K71" i="4"/>
  <c r="M71" i="4" s="1"/>
  <c r="O71" i="4" s="1"/>
  <c r="I72" i="4"/>
  <c r="K72" i="4"/>
  <c r="M72" i="4" s="1"/>
  <c r="O72" i="4" s="1"/>
  <c r="I73" i="4"/>
  <c r="K73" i="4"/>
  <c r="M73" i="4" s="1"/>
  <c r="O73" i="4" s="1"/>
  <c r="I74" i="4"/>
  <c r="K74" i="4"/>
  <c r="M74" i="4" s="1"/>
  <c r="O74" i="4" s="1"/>
  <c r="I75" i="4"/>
  <c r="K75" i="4"/>
  <c r="M75" i="4" s="1"/>
  <c r="O75" i="4" s="1"/>
  <c r="I76" i="4"/>
  <c r="K76" i="4"/>
  <c r="M76" i="4" s="1"/>
  <c r="O76" i="4" s="1"/>
  <c r="I77" i="4"/>
  <c r="K77" i="4" s="1"/>
  <c r="M77" i="4" s="1"/>
  <c r="O77" i="4" s="1"/>
  <c r="I78" i="4"/>
  <c r="K78" i="4"/>
  <c r="M78" i="4" s="1"/>
  <c r="O78" i="4" s="1"/>
  <c r="I79" i="4"/>
  <c r="K79" i="4"/>
  <c r="M79" i="4" s="1"/>
  <c r="O79" i="4" s="1"/>
  <c r="I80" i="4"/>
  <c r="K80" i="4"/>
  <c r="M80" i="4" s="1"/>
  <c r="O80" i="4" s="1"/>
  <c r="I81" i="4"/>
  <c r="K81" i="4" s="1"/>
  <c r="M81" i="4" s="1"/>
  <c r="O81" i="4" s="1"/>
  <c r="I82" i="4"/>
  <c r="K82" i="4"/>
  <c r="M82" i="4" s="1"/>
  <c r="O82" i="4" s="1"/>
  <c r="I83" i="4"/>
  <c r="K83" i="4" s="1"/>
  <c r="M83" i="4" s="1"/>
  <c r="O83" i="4" s="1"/>
  <c r="I84" i="4"/>
  <c r="K84" i="4"/>
  <c r="M84" i="4" s="1"/>
  <c r="O84" i="4" s="1"/>
  <c r="I85" i="4"/>
  <c r="K85" i="4"/>
  <c r="M85" i="4" s="1"/>
  <c r="O85" i="4" s="1"/>
  <c r="I86" i="4"/>
  <c r="K86" i="4"/>
  <c r="M86" i="4" s="1"/>
  <c r="O86" i="4" s="1"/>
  <c r="I87" i="4"/>
  <c r="K87" i="4"/>
  <c r="M87" i="4" s="1"/>
  <c r="O87" i="4" s="1"/>
  <c r="I88" i="4"/>
  <c r="K88" i="4"/>
  <c r="M88" i="4" s="1"/>
  <c r="O88" i="4" s="1"/>
  <c r="I89" i="4"/>
  <c r="K89" i="4"/>
  <c r="M89" i="4" s="1"/>
  <c r="O89" i="4" s="1"/>
  <c r="I90" i="4"/>
  <c r="K90" i="4" s="1"/>
  <c r="M90" i="4" s="1"/>
  <c r="O90" i="4" s="1"/>
  <c r="I91" i="4"/>
  <c r="K91" i="4"/>
  <c r="M91" i="4" s="1"/>
  <c r="O91" i="4" s="1"/>
  <c r="I92" i="4"/>
  <c r="K92" i="4"/>
  <c r="M92" i="4" s="1"/>
  <c r="O92" i="4" s="1"/>
  <c r="I93" i="4"/>
  <c r="K93" i="4"/>
  <c r="M93" i="4" s="1"/>
  <c r="O93" i="4" s="1"/>
  <c r="I94" i="4"/>
  <c r="K94" i="4" s="1"/>
  <c r="M94" i="4" s="1"/>
  <c r="O94" i="4" s="1"/>
  <c r="I95" i="4"/>
  <c r="K95" i="4"/>
  <c r="M95" i="4" s="1"/>
  <c r="O95" i="4" s="1"/>
  <c r="I96" i="4"/>
  <c r="K96" i="4"/>
  <c r="M96" i="4" s="1"/>
  <c r="O96" i="4" s="1"/>
  <c r="I97" i="4"/>
  <c r="K97" i="4"/>
  <c r="M97" i="4" s="1"/>
  <c r="O97" i="4" s="1"/>
  <c r="I98" i="4"/>
  <c r="K98" i="4"/>
  <c r="M98" i="4" s="1"/>
  <c r="O98" i="4" s="1"/>
  <c r="I99" i="4"/>
  <c r="K99" i="4"/>
  <c r="M99" i="4" s="1"/>
  <c r="O99" i="4" s="1"/>
  <c r="I100" i="4"/>
  <c r="K100" i="4"/>
  <c r="M100" i="4" s="1"/>
  <c r="O100" i="4" s="1"/>
  <c r="I101" i="4"/>
  <c r="K101" i="4"/>
  <c r="M101" i="4" s="1"/>
  <c r="O101" i="4" s="1"/>
  <c r="I102" i="4"/>
  <c r="K102" i="4"/>
  <c r="M102" i="4" s="1"/>
  <c r="O102" i="4" s="1"/>
  <c r="I103" i="4"/>
  <c r="K103" i="4"/>
  <c r="M103" i="4" s="1"/>
  <c r="O103" i="4" s="1"/>
  <c r="I104" i="4"/>
  <c r="K104" i="4"/>
  <c r="M104" i="4" s="1"/>
  <c r="O104" i="4" s="1"/>
  <c r="I105" i="4"/>
  <c r="K105" i="4"/>
  <c r="M105" i="4" s="1"/>
  <c r="O105" i="4" s="1"/>
  <c r="I106" i="4"/>
  <c r="K106" i="4"/>
  <c r="M106" i="4" s="1"/>
  <c r="O106" i="4" s="1"/>
  <c r="I107" i="4"/>
  <c r="K107" i="4"/>
  <c r="M107" i="4" s="1"/>
  <c r="O107" i="4" s="1"/>
  <c r="I108" i="4"/>
  <c r="K108" i="4"/>
  <c r="M108" i="4" s="1"/>
  <c r="O108" i="4" s="1"/>
  <c r="I109" i="4"/>
  <c r="K109" i="4"/>
  <c r="M109" i="4" s="1"/>
  <c r="O109" i="4" s="1"/>
  <c r="I110" i="4"/>
  <c r="K110" i="4" s="1"/>
  <c r="M110" i="4" s="1"/>
  <c r="O110" i="4" s="1"/>
  <c r="I111" i="4"/>
  <c r="K111" i="4" s="1"/>
  <c r="M111" i="4" s="1"/>
  <c r="O111" i="4" s="1"/>
  <c r="I112" i="4"/>
  <c r="K112" i="4" s="1"/>
  <c r="M112" i="4" s="1"/>
  <c r="O112" i="4" s="1"/>
  <c r="I113" i="4"/>
  <c r="K113" i="4" s="1"/>
  <c r="M113" i="4" s="1"/>
  <c r="O113" i="4" s="1"/>
  <c r="I114" i="4"/>
  <c r="K114" i="4" s="1"/>
  <c r="M114" i="4" s="1"/>
  <c r="O114" i="4" s="1"/>
  <c r="I115" i="4"/>
  <c r="K115" i="4" s="1"/>
  <c r="M115" i="4" s="1"/>
  <c r="O115" i="4" s="1"/>
  <c r="I116" i="4"/>
  <c r="K116" i="4" s="1"/>
  <c r="M116" i="4" s="1"/>
  <c r="O116" i="4" s="1"/>
  <c r="I117" i="4"/>
  <c r="K117" i="4" s="1"/>
  <c r="M117" i="4" s="1"/>
  <c r="O117" i="4" s="1"/>
  <c r="I118" i="4"/>
  <c r="K118" i="4" s="1"/>
  <c r="M118" i="4" s="1"/>
  <c r="O118" i="4" s="1"/>
  <c r="I119" i="4"/>
  <c r="K119" i="4" s="1"/>
  <c r="M119" i="4" s="1"/>
  <c r="O119" i="4" s="1"/>
  <c r="I120" i="4"/>
  <c r="K120" i="4" s="1"/>
  <c r="M120" i="4" s="1"/>
  <c r="O120" i="4" s="1"/>
  <c r="I121" i="4"/>
  <c r="K121" i="4" s="1"/>
  <c r="M121" i="4" s="1"/>
  <c r="O121" i="4" s="1"/>
  <c r="I122" i="4"/>
  <c r="K122" i="4" s="1"/>
  <c r="M122" i="4" s="1"/>
  <c r="O122" i="4" s="1"/>
  <c r="I123" i="4"/>
  <c r="K123" i="4" s="1"/>
  <c r="M123" i="4" s="1"/>
  <c r="O123" i="4" s="1"/>
  <c r="I124" i="4"/>
  <c r="K124" i="4" s="1"/>
  <c r="M124" i="4" s="1"/>
  <c r="O124" i="4" s="1"/>
  <c r="I125" i="4"/>
  <c r="K125" i="4" s="1"/>
  <c r="M125" i="4" s="1"/>
  <c r="O125" i="4" s="1"/>
  <c r="I126" i="4"/>
  <c r="K126" i="4" s="1"/>
  <c r="M126" i="4" s="1"/>
  <c r="O126" i="4" s="1"/>
  <c r="I127" i="4"/>
  <c r="K127" i="4" s="1"/>
  <c r="M127" i="4" s="1"/>
  <c r="O127" i="4" s="1"/>
  <c r="I128" i="4"/>
  <c r="K128" i="4" s="1"/>
  <c r="M128" i="4" s="1"/>
  <c r="O128" i="4" s="1"/>
  <c r="I129" i="4"/>
  <c r="K129" i="4" s="1"/>
  <c r="M129" i="4" s="1"/>
  <c r="O129" i="4" s="1"/>
  <c r="I130" i="4"/>
  <c r="K130" i="4" s="1"/>
  <c r="M130" i="4" s="1"/>
  <c r="O130" i="4" s="1"/>
  <c r="I131" i="4"/>
  <c r="K131" i="4" s="1"/>
  <c r="M131" i="4" s="1"/>
  <c r="O131" i="4" s="1"/>
  <c r="I132" i="4"/>
  <c r="K132" i="4" s="1"/>
  <c r="M132" i="4" s="1"/>
  <c r="O132" i="4" s="1"/>
  <c r="I133" i="4"/>
  <c r="K133" i="4" s="1"/>
  <c r="M133" i="4" s="1"/>
  <c r="O133" i="4" s="1"/>
  <c r="I134" i="4"/>
  <c r="K134" i="4" s="1"/>
  <c r="M134" i="4" s="1"/>
  <c r="O134" i="4" s="1"/>
  <c r="I135" i="4"/>
  <c r="K135" i="4" s="1"/>
  <c r="M135" i="4" s="1"/>
  <c r="O135" i="4" s="1"/>
  <c r="I136" i="4"/>
  <c r="K136" i="4" s="1"/>
  <c r="M136" i="4" s="1"/>
  <c r="O136" i="4" s="1"/>
  <c r="I137" i="4"/>
  <c r="K137" i="4" s="1"/>
  <c r="M137" i="4" s="1"/>
  <c r="O137" i="4" s="1"/>
  <c r="I138" i="4"/>
  <c r="K138" i="4" s="1"/>
  <c r="M138" i="4" s="1"/>
  <c r="O138" i="4" s="1"/>
  <c r="I139" i="4"/>
  <c r="K139" i="4" s="1"/>
  <c r="M139" i="4" s="1"/>
  <c r="O139" i="4" s="1"/>
  <c r="I140" i="4"/>
  <c r="K140" i="4" s="1"/>
  <c r="M140" i="4" s="1"/>
  <c r="O140" i="4" s="1"/>
  <c r="I141" i="4"/>
  <c r="K141" i="4" s="1"/>
  <c r="M141" i="4" s="1"/>
  <c r="O141" i="4" s="1"/>
  <c r="I142" i="4"/>
  <c r="K142" i="4" s="1"/>
  <c r="M142" i="4" s="1"/>
  <c r="O142" i="4" s="1"/>
  <c r="I143" i="4"/>
  <c r="K143" i="4" s="1"/>
  <c r="M143" i="4" s="1"/>
  <c r="O143" i="4" s="1"/>
  <c r="I144" i="4"/>
  <c r="K144" i="4" s="1"/>
  <c r="M144" i="4" s="1"/>
  <c r="O144" i="4" s="1"/>
  <c r="I145" i="4"/>
  <c r="K145" i="4" s="1"/>
  <c r="M145" i="4" s="1"/>
  <c r="O145" i="4" s="1"/>
  <c r="I146" i="4"/>
  <c r="K146" i="4" s="1"/>
  <c r="M146" i="4" s="1"/>
  <c r="O146" i="4" s="1"/>
  <c r="I147" i="4"/>
  <c r="K147" i="4" s="1"/>
  <c r="M147" i="4" s="1"/>
  <c r="O147" i="4" s="1"/>
  <c r="I148" i="4"/>
  <c r="K148" i="4" s="1"/>
  <c r="M148" i="4" s="1"/>
  <c r="O148" i="4" s="1"/>
  <c r="I149" i="4"/>
  <c r="K149" i="4" s="1"/>
  <c r="M149" i="4" s="1"/>
  <c r="O149" i="4" s="1"/>
  <c r="I150" i="4"/>
  <c r="K150" i="4" s="1"/>
  <c r="M150" i="4" s="1"/>
  <c r="O150" i="4" s="1"/>
  <c r="I151" i="4"/>
  <c r="K151" i="4" s="1"/>
  <c r="M151" i="4" s="1"/>
  <c r="O151" i="4" s="1"/>
  <c r="I152" i="4"/>
  <c r="K152" i="4" s="1"/>
  <c r="M152" i="4"/>
  <c r="O152" i="4" s="1"/>
  <c r="G19" i="9"/>
  <c r="I19" i="9"/>
  <c r="O7" i="4" l="1"/>
  <c r="M7" i="4" s="1"/>
  <c r="K19" i="9"/>
  <c r="M19" i="9" s="1"/>
  <c r="O19" i="9" s="1"/>
  <c r="G20" i="9"/>
  <c r="I20" i="9"/>
  <c r="K20" i="9"/>
  <c r="M20" i="9" s="1"/>
  <c r="O20" i="9" s="1"/>
  <c r="G21" i="9"/>
  <c r="I21" i="9"/>
  <c r="K21" i="9"/>
  <c r="M21" i="9" s="1"/>
  <c r="O21" i="9" s="1"/>
  <c r="G22" i="9"/>
  <c r="I22" i="9"/>
  <c r="K22" i="9"/>
  <c r="M22" i="9" s="1"/>
  <c r="O22" i="9" s="1"/>
  <c r="G23" i="9"/>
  <c r="I23" i="9"/>
  <c r="K23" i="9"/>
  <c r="M23" i="9" s="1"/>
  <c r="O23" i="9" s="1"/>
  <c r="G24" i="9"/>
  <c r="I24" i="9"/>
  <c r="K24" i="9"/>
  <c r="M24" i="9" s="1"/>
  <c r="O24" i="9" s="1"/>
  <c r="G25" i="9"/>
  <c r="I25" i="9"/>
  <c r="K25" i="9"/>
  <c r="M25" i="9" s="1"/>
  <c r="O25" i="9" s="1"/>
  <c r="G26" i="9"/>
  <c r="I26" i="9"/>
  <c r="K26" i="9"/>
  <c r="M26" i="9" s="1"/>
  <c r="O26" i="9" s="1"/>
  <c r="G27" i="9"/>
  <c r="I27" i="9"/>
  <c r="K27" i="9"/>
  <c r="M27" i="9" s="1"/>
  <c r="O27" i="9" s="1"/>
  <c r="G28" i="9"/>
  <c r="I28" i="9"/>
  <c r="K28" i="9"/>
  <c r="M28" i="9" s="1"/>
  <c r="O28" i="9" s="1"/>
  <c r="G29" i="9"/>
  <c r="I29" i="9"/>
  <c r="K29" i="9"/>
  <c r="M29" i="9" s="1"/>
  <c r="O29" i="9" s="1"/>
  <c r="G30" i="9"/>
  <c r="I30" i="9"/>
  <c r="K30" i="9"/>
  <c r="M30" i="9" s="1"/>
  <c r="O30" i="9" s="1"/>
  <c r="G31" i="9"/>
  <c r="I31" i="9"/>
  <c r="K31" i="9"/>
  <c r="M31" i="9" s="1"/>
  <c r="O31" i="9" s="1"/>
  <c r="G32" i="9"/>
  <c r="I32" i="9"/>
  <c r="K32" i="9"/>
  <c r="M32" i="9" s="1"/>
  <c r="O32" i="9" s="1"/>
  <c r="G33" i="9"/>
  <c r="I33" i="9"/>
  <c r="K33" i="9"/>
  <c r="M33" i="9" s="1"/>
  <c r="O33" i="9" s="1"/>
  <c r="G34" i="9"/>
  <c r="I34" i="9"/>
  <c r="K34" i="9"/>
  <c r="M34" i="9" s="1"/>
  <c r="O34" i="9" s="1"/>
  <c r="G35" i="9"/>
  <c r="I35" i="9"/>
  <c r="K35" i="9"/>
  <c r="M35" i="9" s="1"/>
  <c r="O35" i="9" s="1"/>
  <c r="G36" i="9"/>
  <c r="I36" i="9"/>
  <c r="K36" i="9"/>
  <c r="M36" i="9" s="1"/>
  <c r="O36" i="9" s="1"/>
  <c r="G37" i="9"/>
  <c r="I37" i="9"/>
  <c r="K37" i="9"/>
  <c r="M37" i="9" s="1"/>
  <c r="O37" i="9" s="1"/>
  <c r="G38" i="9"/>
  <c r="I38" i="9"/>
  <c r="K38" i="9"/>
  <c r="M38" i="9" s="1"/>
  <c r="O38" i="9" s="1"/>
  <c r="G39" i="9"/>
  <c r="I39" i="9"/>
  <c r="K39" i="9"/>
  <c r="M39" i="9" s="1"/>
  <c r="O39" i="9" s="1"/>
  <c r="G40" i="9"/>
  <c r="I40" i="9"/>
  <c r="K40" i="9"/>
  <c r="M40" i="9" s="1"/>
  <c r="O40" i="9" s="1"/>
  <c r="G41" i="9"/>
  <c r="I41" i="9"/>
  <c r="K41" i="9"/>
  <c r="M41" i="9" s="1"/>
  <c r="O41" i="9" s="1"/>
  <c r="G42" i="9"/>
  <c r="I42" i="9"/>
  <c r="K42" i="9"/>
  <c r="M42" i="9" s="1"/>
  <c r="O42" i="9" s="1"/>
  <c r="G43" i="9"/>
  <c r="I43" i="9"/>
  <c r="K43" i="9"/>
  <c r="M43" i="9" s="1"/>
  <c r="O43" i="9" s="1"/>
  <c r="G44" i="9"/>
  <c r="I44" i="9"/>
  <c r="K44" i="9"/>
  <c r="M44" i="9" s="1"/>
  <c r="O44" i="9" s="1"/>
  <c r="G45" i="9"/>
  <c r="I45" i="9"/>
  <c r="K45" i="9"/>
  <c r="M45" i="9" s="1"/>
  <c r="O45" i="9" s="1"/>
  <c r="G46" i="9"/>
  <c r="I46" i="9"/>
  <c r="K46" i="9"/>
  <c r="M46" i="9" s="1"/>
  <c r="O46" i="9" s="1"/>
  <c r="G47" i="9"/>
  <c r="I47" i="9"/>
  <c r="K47" i="9"/>
  <c r="M47" i="9" s="1"/>
  <c r="O47" i="9" s="1"/>
  <c r="G48" i="9"/>
  <c r="I48" i="9"/>
  <c r="K48" i="9"/>
  <c r="M48" i="9" s="1"/>
  <c r="O48" i="9" s="1"/>
  <c r="G49" i="9"/>
  <c r="I49" i="9"/>
  <c r="K49" i="9"/>
  <c r="M49" i="9" s="1"/>
  <c r="O49" i="9" s="1"/>
  <c r="G50" i="9"/>
  <c r="I50" i="9"/>
  <c r="K50" i="9"/>
  <c r="M50" i="9" s="1"/>
  <c r="O50" i="9" s="1"/>
  <c r="G51" i="9"/>
  <c r="I51" i="9"/>
  <c r="K51" i="9"/>
  <c r="M51" i="9" s="1"/>
  <c r="O51" i="9" s="1"/>
  <c r="G52" i="9"/>
  <c r="I52" i="9"/>
  <c r="K52" i="9"/>
  <c r="M52" i="9" s="1"/>
  <c r="O52" i="9" s="1"/>
  <c r="G53" i="9"/>
  <c r="I53" i="9"/>
  <c r="K53" i="9"/>
  <c r="M53" i="9" s="1"/>
  <c r="O53" i="9" s="1"/>
  <c r="G54" i="9"/>
  <c r="I54" i="9"/>
  <c r="K54" i="9"/>
  <c r="M54" i="9" s="1"/>
  <c r="O54" i="9" s="1"/>
  <c r="G55" i="9"/>
  <c r="I55" i="9"/>
  <c r="K55" i="9"/>
  <c r="M55" i="9" s="1"/>
  <c r="O55" i="9" s="1"/>
  <c r="G56" i="9"/>
  <c r="I56" i="9"/>
  <c r="K56" i="9"/>
  <c r="M56" i="9" s="1"/>
  <c r="O56" i="9" s="1"/>
  <c r="G57" i="9"/>
  <c r="I57" i="9"/>
  <c r="K57" i="9"/>
  <c r="M57" i="9" s="1"/>
  <c r="O57" i="9" s="1"/>
  <c r="G58" i="9"/>
  <c r="I58" i="9"/>
  <c r="K58" i="9"/>
  <c r="M58" i="9" s="1"/>
  <c r="O58" i="9" s="1"/>
  <c r="G59" i="9"/>
  <c r="I59" i="9"/>
  <c r="K59" i="9"/>
  <c r="M59" i="9" s="1"/>
  <c r="O59" i="9" s="1"/>
  <c r="G60" i="9"/>
  <c r="I60" i="9"/>
  <c r="K60" i="9"/>
  <c r="M60" i="9" s="1"/>
  <c r="O60" i="9" s="1"/>
  <c r="G61" i="9"/>
  <c r="I61" i="9"/>
  <c r="K61" i="9"/>
  <c r="M61" i="9" s="1"/>
  <c r="O61" i="9" s="1"/>
  <c r="G62" i="9"/>
  <c r="I62" i="9"/>
  <c r="K62" i="9"/>
  <c r="M62" i="9" s="1"/>
  <c r="O62" i="9" s="1"/>
  <c r="G63" i="9"/>
  <c r="I63" i="9"/>
  <c r="K63" i="9"/>
  <c r="M63" i="9" s="1"/>
  <c r="O63" i="9" s="1"/>
  <c r="G64" i="9"/>
  <c r="I64" i="9"/>
  <c r="K64" i="9"/>
  <c r="M64" i="9" s="1"/>
  <c r="O64" i="9" s="1"/>
  <c r="G65" i="9"/>
  <c r="I65" i="9"/>
  <c r="K65" i="9"/>
  <c r="M65" i="9" s="1"/>
  <c r="O65" i="9" s="1"/>
  <c r="G66" i="9"/>
  <c r="I66" i="9"/>
  <c r="K66" i="9"/>
  <c r="M66" i="9" s="1"/>
  <c r="O66" i="9" s="1"/>
  <c r="G67" i="9"/>
  <c r="I67" i="9"/>
  <c r="K67" i="9"/>
  <c r="M67" i="9" s="1"/>
  <c r="O67" i="9" s="1"/>
  <c r="G68" i="9"/>
  <c r="I68" i="9"/>
  <c r="K68" i="9"/>
  <c r="M68" i="9" s="1"/>
  <c r="O68" i="9" s="1"/>
  <c r="G69" i="9"/>
  <c r="I69" i="9"/>
  <c r="K69" i="9"/>
  <c r="M69" i="9" s="1"/>
  <c r="O69" i="9" s="1"/>
  <c r="G70" i="9"/>
  <c r="I70" i="9"/>
  <c r="K70" i="9"/>
  <c r="M70" i="9" s="1"/>
  <c r="O70" i="9" s="1"/>
  <c r="G71" i="9"/>
  <c r="I71" i="9"/>
  <c r="K71" i="9" s="1"/>
  <c r="M71" i="9" s="1"/>
  <c r="O71" i="9" s="1"/>
  <c r="G72" i="9"/>
  <c r="I72" i="9"/>
  <c r="K72" i="9"/>
  <c r="M72" i="9" s="1"/>
  <c r="O72" i="9" s="1"/>
  <c r="G73" i="9"/>
  <c r="I73" i="9"/>
  <c r="K73" i="9"/>
  <c r="M73" i="9" s="1"/>
  <c r="O73" i="9" s="1"/>
  <c r="G74" i="9"/>
  <c r="I74" i="9"/>
  <c r="K74" i="9"/>
  <c r="M74" i="9" s="1"/>
  <c r="O74" i="9" s="1"/>
  <c r="G75" i="9"/>
  <c r="I75" i="9"/>
  <c r="K75" i="9"/>
  <c r="M75" i="9" s="1"/>
  <c r="O75" i="9" s="1"/>
  <c r="G76" i="9"/>
  <c r="I76" i="9"/>
  <c r="K76" i="9"/>
  <c r="M76" i="9" s="1"/>
  <c r="O76" i="9" s="1"/>
  <c r="G77" i="9"/>
  <c r="I77" i="9"/>
  <c r="K77" i="9"/>
  <c r="M77" i="9" s="1"/>
  <c r="O77" i="9" s="1"/>
  <c r="G78" i="9"/>
  <c r="I78" i="9"/>
  <c r="K78" i="9"/>
  <c r="M78" i="9" s="1"/>
  <c r="O78" i="9" s="1"/>
  <c r="G79" i="9"/>
  <c r="I79" i="9"/>
  <c r="K79" i="9"/>
  <c r="M79" i="9" s="1"/>
  <c r="O79" i="9" s="1"/>
  <c r="G80" i="9"/>
  <c r="I80" i="9"/>
  <c r="K80" i="9"/>
  <c r="M80" i="9" s="1"/>
  <c r="O80" i="9" s="1"/>
  <c r="G81" i="9"/>
  <c r="I81" i="9"/>
  <c r="K81" i="9"/>
  <c r="M81" i="9" s="1"/>
  <c r="O81" i="9" s="1"/>
  <c r="G82" i="9"/>
  <c r="I82" i="9"/>
  <c r="K82" i="9"/>
  <c r="M82" i="9" s="1"/>
  <c r="O82" i="9" s="1"/>
  <c r="G83" i="9"/>
  <c r="I83" i="9"/>
  <c r="K83" i="9"/>
  <c r="M83" i="9" s="1"/>
  <c r="O83" i="9" s="1"/>
  <c r="G84" i="9"/>
  <c r="I84" i="9"/>
  <c r="K84" i="9"/>
  <c r="M84" i="9" s="1"/>
  <c r="O84" i="9" s="1"/>
  <c r="G85" i="9"/>
  <c r="I85" i="9"/>
  <c r="K85" i="9"/>
  <c r="M85" i="9" s="1"/>
  <c r="O85" i="9" s="1"/>
  <c r="G86" i="9"/>
  <c r="I86" i="9"/>
  <c r="K86" i="9"/>
  <c r="M86" i="9" s="1"/>
  <c r="O86" i="9" s="1"/>
  <c r="G87" i="9"/>
  <c r="I87" i="9"/>
  <c r="K87" i="9"/>
  <c r="M87" i="9" s="1"/>
  <c r="O87" i="9" s="1"/>
  <c r="G88" i="9"/>
  <c r="I88" i="9"/>
  <c r="K88" i="9"/>
  <c r="M88" i="9" s="1"/>
  <c r="O88" i="9" s="1"/>
  <c r="G89" i="9"/>
  <c r="I89" i="9"/>
  <c r="K89" i="9"/>
  <c r="M89" i="9" s="1"/>
  <c r="O89" i="9" s="1"/>
  <c r="G90" i="9"/>
  <c r="I90" i="9"/>
  <c r="K90" i="9" s="1"/>
  <c r="M90" i="9" s="1"/>
  <c r="O90" i="9" s="1"/>
  <c r="G91" i="9"/>
  <c r="I91" i="9"/>
  <c r="K91" i="9"/>
  <c r="M91" i="9" s="1"/>
  <c r="O91" i="9" s="1"/>
  <c r="G92" i="9"/>
  <c r="I92" i="9"/>
  <c r="K92" i="9"/>
  <c r="M92" i="9" s="1"/>
  <c r="O92" i="9" s="1"/>
  <c r="G93" i="9"/>
  <c r="I93" i="9"/>
  <c r="K93" i="9"/>
  <c r="M93" i="9" s="1"/>
  <c r="O93" i="9" s="1"/>
  <c r="G94" i="9"/>
  <c r="I94" i="9"/>
  <c r="K94" i="9"/>
  <c r="M94" i="9" s="1"/>
  <c r="O94" i="9" s="1"/>
  <c r="G95" i="9"/>
  <c r="I95" i="9"/>
  <c r="K95" i="9"/>
  <c r="M95" i="9" s="1"/>
  <c r="O95" i="9" s="1"/>
  <c r="G96" i="9"/>
  <c r="I96" i="9"/>
  <c r="K96" i="9"/>
  <c r="M96" i="9" s="1"/>
  <c r="O96" i="9" s="1"/>
  <c r="G97" i="9"/>
  <c r="I97" i="9"/>
  <c r="K97" i="9"/>
  <c r="M97" i="9" s="1"/>
  <c r="O97" i="9" s="1"/>
  <c r="G98" i="9"/>
  <c r="I98" i="9"/>
  <c r="K98" i="9"/>
  <c r="M98" i="9" s="1"/>
  <c r="O98" i="9" s="1"/>
  <c r="G99" i="9"/>
  <c r="I99" i="9"/>
  <c r="K99" i="9"/>
  <c r="M99" i="9" s="1"/>
  <c r="O99" i="9" s="1"/>
  <c r="G100" i="9"/>
  <c r="I100" i="9"/>
  <c r="K100" i="9"/>
  <c r="M100" i="9" s="1"/>
  <c r="O100" i="9" s="1"/>
  <c r="G101" i="9"/>
  <c r="I101" i="9"/>
  <c r="K101" i="9"/>
  <c r="M101" i="9" s="1"/>
  <c r="O101" i="9" s="1"/>
  <c r="G102" i="9"/>
  <c r="I102" i="9"/>
  <c r="K102" i="9"/>
  <c r="M102" i="9" s="1"/>
  <c r="O102" i="9" s="1"/>
  <c r="G103" i="9"/>
  <c r="I103" i="9"/>
  <c r="K103" i="9"/>
  <c r="M103" i="9" s="1"/>
  <c r="O103" i="9" s="1"/>
  <c r="G104" i="9"/>
  <c r="I104" i="9"/>
  <c r="K104" i="9"/>
  <c r="M104" i="9" s="1"/>
  <c r="O104" i="9" s="1"/>
  <c r="G105" i="9"/>
  <c r="I105" i="9"/>
  <c r="K105" i="9"/>
  <c r="M105" i="9" s="1"/>
  <c r="O105" i="9" s="1"/>
  <c r="G106" i="9"/>
  <c r="I106" i="9"/>
  <c r="K106" i="9"/>
  <c r="M106" i="9" s="1"/>
  <c r="O106" i="9" s="1"/>
  <c r="G107" i="9"/>
  <c r="I107" i="9"/>
  <c r="K107" i="9"/>
  <c r="M107" i="9" s="1"/>
  <c r="O107" i="9" s="1"/>
  <c r="G108" i="9"/>
  <c r="I108" i="9"/>
  <c r="K108" i="9"/>
  <c r="M108" i="9" s="1"/>
  <c r="O108" i="9" s="1"/>
  <c r="G109" i="9"/>
  <c r="I109" i="9"/>
  <c r="K109" i="9"/>
  <c r="M109" i="9" s="1"/>
  <c r="O109" i="9" s="1"/>
  <c r="G110" i="9"/>
  <c r="I110" i="9"/>
  <c r="K110" i="9"/>
  <c r="M110" i="9" s="1"/>
  <c r="O110" i="9" s="1"/>
  <c r="G111" i="9"/>
  <c r="I111" i="9"/>
  <c r="K111" i="9"/>
  <c r="M111" i="9" s="1"/>
  <c r="O111" i="9" s="1"/>
  <c r="G112" i="9"/>
  <c r="I112" i="9"/>
  <c r="K112" i="9"/>
  <c r="M112" i="9" s="1"/>
  <c r="O112" i="9" s="1"/>
  <c r="G113" i="9"/>
  <c r="I113" i="9"/>
  <c r="K113" i="9"/>
  <c r="M113" i="9" s="1"/>
  <c r="O113" i="9" s="1"/>
  <c r="G114" i="9"/>
  <c r="I114" i="9"/>
  <c r="K114" i="9"/>
  <c r="M114" i="9" s="1"/>
  <c r="O114" i="9" s="1"/>
  <c r="G115" i="9"/>
  <c r="I115" i="9"/>
  <c r="K115" i="9"/>
  <c r="M115" i="9" s="1"/>
  <c r="O115" i="9" s="1"/>
  <c r="G116" i="9"/>
  <c r="I116" i="9"/>
  <c r="K116" i="9"/>
  <c r="M116" i="9" s="1"/>
  <c r="O116" i="9" s="1"/>
  <c r="G117" i="9"/>
  <c r="I117" i="9"/>
  <c r="K117" i="9"/>
  <c r="M117" i="9" s="1"/>
  <c r="O117" i="9" s="1"/>
  <c r="G118" i="9"/>
  <c r="I118" i="9"/>
  <c r="K118" i="9" s="1"/>
  <c r="M118" i="9" s="1"/>
  <c r="O118" i="9" s="1"/>
  <c r="G119" i="9"/>
  <c r="I119" i="9"/>
  <c r="K119" i="9"/>
  <c r="M119" i="9" s="1"/>
  <c r="O119" i="9" s="1"/>
  <c r="G120" i="9"/>
  <c r="I120" i="9"/>
  <c r="K120" i="9"/>
  <c r="M120" i="9" s="1"/>
  <c r="O120" i="9" s="1"/>
  <c r="G121" i="9"/>
  <c r="I121" i="9"/>
  <c r="K121" i="9"/>
  <c r="M121" i="9" s="1"/>
  <c r="O121" i="9" s="1"/>
  <c r="G122" i="9"/>
  <c r="I122" i="9"/>
  <c r="K122" i="9"/>
  <c r="M122" i="9" s="1"/>
  <c r="O122" i="9" s="1"/>
  <c r="G123" i="9"/>
  <c r="I123" i="9"/>
  <c r="K123" i="9"/>
  <c r="M123" i="9" s="1"/>
  <c r="O123" i="9" s="1"/>
  <c r="G124" i="9"/>
  <c r="I124" i="9"/>
  <c r="K124" i="9"/>
  <c r="M124" i="9" s="1"/>
  <c r="O124" i="9" s="1"/>
  <c r="G125" i="9"/>
  <c r="I125" i="9"/>
  <c r="K125" i="9"/>
  <c r="M125" i="9" s="1"/>
  <c r="O125" i="9" s="1"/>
  <c r="G126" i="9"/>
  <c r="I126" i="9"/>
  <c r="K126" i="9"/>
  <c r="M126" i="9" s="1"/>
  <c r="O126" i="9" s="1"/>
  <c r="G127" i="9"/>
  <c r="I127" i="9"/>
  <c r="K127" i="9"/>
  <c r="M127" i="9" s="1"/>
  <c r="O127" i="9" s="1"/>
  <c r="G128" i="9"/>
  <c r="I128" i="9"/>
  <c r="K128" i="9"/>
  <c r="M128" i="9" s="1"/>
  <c r="O128" i="9" s="1"/>
  <c r="G129" i="9"/>
  <c r="I129" i="9"/>
  <c r="K129" i="9"/>
  <c r="M129" i="9" s="1"/>
  <c r="O129" i="9" s="1"/>
  <c r="G130" i="9"/>
  <c r="I130" i="9"/>
  <c r="K130" i="9"/>
  <c r="M130" i="9" s="1"/>
  <c r="O130" i="9" s="1"/>
  <c r="G131" i="9"/>
  <c r="I131" i="9"/>
  <c r="K131" i="9"/>
  <c r="M131" i="9" s="1"/>
  <c r="O131" i="9" s="1"/>
  <c r="G132" i="9"/>
  <c r="I132" i="9"/>
  <c r="K132" i="9"/>
  <c r="M132" i="9" s="1"/>
  <c r="O132" i="9" s="1"/>
  <c r="G133" i="9"/>
  <c r="I133" i="9"/>
  <c r="K133" i="9"/>
  <c r="M133" i="9" s="1"/>
  <c r="O133" i="9" s="1"/>
  <c r="G134" i="9"/>
  <c r="I134" i="9"/>
  <c r="K134" i="9"/>
  <c r="M134" i="9" s="1"/>
  <c r="O134" i="9" s="1"/>
  <c r="G135" i="9"/>
  <c r="I135" i="9"/>
  <c r="K135" i="9"/>
  <c r="M135" i="9" s="1"/>
  <c r="O135" i="9" s="1"/>
  <c r="G136" i="9"/>
  <c r="I136" i="9"/>
  <c r="K136" i="9"/>
  <c r="M136" i="9" s="1"/>
  <c r="O136" i="9" s="1"/>
  <c r="G137" i="9"/>
  <c r="I137" i="9"/>
  <c r="K137" i="9"/>
  <c r="M137" i="9" s="1"/>
  <c r="O137" i="9" s="1"/>
  <c r="G138" i="9"/>
  <c r="I138" i="9"/>
  <c r="K138" i="9"/>
  <c r="M138" i="9" s="1"/>
  <c r="O138" i="9" s="1"/>
  <c r="G139" i="9"/>
  <c r="I139" i="9"/>
  <c r="K139" i="9"/>
  <c r="M139" i="9" s="1"/>
  <c r="O139" i="9" s="1"/>
  <c r="G140" i="9"/>
  <c r="I140" i="9"/>
  <c r="K140" i="9"/>
  <c r="M140" i="9" s="1"/>
  <c r="O140" i="9" s="1"/>
  <c r="G141" i="9"/>
  <c r="I141" i="9"/>
  <c r="K141" i="9"/>
  <c r="M141" i="9" s="1"/>
  <c r="O141" i="9" s="1"/>
  <c r="G142" i="9"/>
  <c r="I142" i="9"/>
  <c r="K142" i="9"/>
  <c r="M142" i="9" s="1"/>
  <c r="O142" i="9" s="1"/>
  <c r="G143" i="9"/>
  <c r="I143" i="9"/>
  <c r="K143" i="9"/>
  <c r="M143" i="9" s="1"/>
  <c r="O143" i="9" s="1"/>
  <c r="G144" i="9"/>
  <c r="I144" i="9"/>
  <c r="K144" i="9"/>
  <c r="M144" i="9" s="1"/>
  <c r="O144" i="9" s="1"/>
  <c r="G145" i="9"/>
  <c r="I145" i="9"/>
  <c r="K145" i="9"/>
  <c r="M145" i="9" s="1"/>
  <c r="O145" i="9" s="1"/>
  <c r="G146" i="9"/>
  <c r="I146" i="9"/>
  <c r="K146" i="9" s="1"/>
  <c r="M146" i="9" s="1"/>
  <c r="O146" i="9" s="1"/>
  <c r="G147" i="9"/>
  <c r="I147" i="9" s="1"/>
  <c r="K147" i="9" s="1"/>
  <c r="M147" i="9" s="1"/>
  <c r="O147" i="9" s="1"/>
  <c r="G148" i="9"/>
  <c r="I148" i="9"/>
  <c r="K148" i="9"/>
  <c r="M148" i="9"/>
  <c r="O148" i="9" s="1"/>
  <c r="G149" i="9"/>
  <c r="I149" i="9"/>
  <c r="K149" i="9"/>
  <c r="M149" i="9" s="1"/>
  <c r="O149" i="9" s="1"/>
  <c r="G150" i="9"/>
  <c r="I150" i="9"/>
  <c r="K150" i="9" s="1"/>
  <c r="M150" i="9" s="1"/>
  <c r="O150" i="9" s="1"/>
  <c r="G151" i="9"/>
  <c r="I151" i="9" s="1"/>
  <c r="K151" i="9" s="1"/>
  <c r="M151" i="9" s="1"/>
  <c r="O151" i="9" s="1"/>
  <c r="G152" i="9"/>
  <c r="I152" i="9"/>
  <c r="K152" i="9"/>
  <c r="M152" i="9"/>
  <c r="O152" i="9" s="1"/>
  <c r="G153" i="9"/>
  <c r="I153" i="9"/>
  <c r="K153" i="9"/>
  <c r="M153" i="9" s="1"/>
  <c r="O153" i="9" s="1"/>
  <c r="G154" i="9"/>
  <c r="I154" i="9"/>
  <c r="K154" i="9" s="1"/>
  <c r="M154" i="9" s="1"/>
  <c r="O154" i="9" s="1"/>
  <c r="G155" i="9"/>
  <c r="I155" i="9" s="1"/>
  <c r="K155" i="9" s="1"/>
  <c r="M155" i="9" s="1"/>
  <c r="O155" i="9" s="1"/>
  <c r="G156" i="9"/>
  <c r="I156" i="9"/>
  <c r="K156" i="9"/>
  <c r="M156" i="9"/>
  <c r="O156" i="9" s="1"/>
  <c r="C16" i="9"/>
  <c r="J19" i="9"/>
  <c r="H4" i="9" l="1"/>
  <c r="L19" i="9"/>
  <c r="N19" i="9" s="1"/>
  <c r="P19" i="9" s="1"/>
  <c r="J20" i="9"/>
  <c r="L20" i="9"/>
  <c r="N20" i="9" s="1"/>
  <c r="P20" i="9" s="1"/>
  <c r="J21" i="9"/>
  <c r="L21" i="9"/>
  <c r="N21" i="9" s="1"/>
  <c r="P21" i="9" s="1"/>
  <c r="J22" i="9"/>
  <c r="L22" i="9"/>
  <c r="N22" i="9" s="1"/>
  <c r="P22" i="9" s="1"/>
  <c r="J23" i="9"/>
  <c r="L23" i="9"/>
  <c r="N23" i="9" s="1"/>
  <c r="P23" i="9" s="1"/>
  <c r="J24" i="9"/>
  <c r="L24" i="9"/>
  <c r="N24" i="9" s="1"/>
  <c r="P24" i="9" s="1"/>
  <c r="J25" i="9"/>
  <c r="L25" i="9"/>
  <c r="N25" i="9" s="1"/>
  <c r="P25" i="9" s="1"/>
  <c r="J26" i="9"/>
  <c r="L26" i="9"/>
  <c r="N26" i="9" s="1"/>
  <c r="P26" i="9" s="1"/>
  <c r="J27" i="9"/>
  <c r="L27" i="9"/>
  <c r="N27" i="9" s="1"/>
  <c r="P27" i="9" s="1"/>
  <c r="J28" i="9"/>
  <c r="L28" i="9"/>
  <c r="N28" i="9" s="1"/>
  <c r="P28" i="9" s="1"/>
  <c r="J29" i="9"/>
  <c r="L29" i="9"/>
  <c r="N29" i="9" s="1"/>
  <c r="P29" i="9" s="1"/>
  <c r="J30" i="9"/>
  <c r="L30" i="9"/>
  <c r="N30" i="9" s="1"/>
  <c r="P30" i="9" s="1"/>
  <c r="J31" i="9"/>
  <c r="L31" i="9"/>
  <c r="N31" i="9" s="1"/>
  <c r="P31" i="9" s="1"/>
  <c r="J32" i="9"/>
  <c r="L32" i="9"/>
  <c r="N32" i="9" s="1"/>
  <c r="P32" i="9" s="1"/>
  <c r="J33" i="9"/>
  <c r="L33" i="9"/>
  <c r="N33" i="9" s="1"/>
  <c r="P33" i="9" s="1"/>
  <c r="J34" i="9"/>
  <c r="L34" i="9"/>
  <c r="N34" i="9" s="1"/>
  <c r="P34" i="9" s="1"/>
  <c r="J35" i="9"/>
  <c r="L35" i="9"/>
  <c r="N35" i="9" s="1"/>
  <c r="P35" i="9" s="1"/>
  <c r="J36" i="9"/>
  <c r="L36" i="9"/>
  <c r="N36" i="9" s="1"/>
  <c r="P36" i="9" s="1"/>
  <c r="J37" i="9"/>
  <c r="L37" i="9"/>
  <c r="N37" i="9" s="1"/>
  <c r="P37" i="9" s="1"/>
  <c r="J38" i="9"/>
  <c r="L38" i="9"/>
  <c r="N38" i="9" s="1"/>
  <c r="P38" i="9" s="1"/>
  <c r="J39" i="9"/>
  <c r="L39" i="9"/>
  <c r="N39" i="9" s="1"/>
  <c r="P39" i="9" s="1"/>
  <c r="J40" i="9"/>
  <c r="L40" i="9"/>
  <c r="N40" i="9" s="1"/>
  <c r="P40" i="9" s="1"/>
  <c r="J41" i="9"/>
  <c r="L41" i="9"/>
  <c r="N41" i="9" s="1"/>
  <c r="P41" i="9" s="1"/>
  <c r="J42" i="9"/>
  <c r="L42" i="9"/>
  <c r="N42" i="9" s="1"/>
  <c r="P42" i="9" s="1"/>
  <c r="J43" i="9"/>
  <c r="L43" i="9"/>
  <c r="N43" i="9" s="1"/>
  <c r="P43" i="9" s="1"/>
  <c r="J44" i="9"/>
  <c r="L44" i="9"/>
  <c r="N44" i="9" s="1"/>
  <c r="P44" i="9" s="1"/>
  <c r="J45" i="9"/>
  <c r="L45" i="9"/>
  <c r="N45" i="9" s="1"/>
  <c r="P45" i="9" s="1"/>
  <c r="J46" i="9"/>
  <c r="L46" i="9"/>
  <c r="N46" i="9" s="1"/>
  <c r="P46" i="9" s="1"/>
  <c r="J47" i="9"/>
  <c r="L47" i="9"/>
  <c r="N47" i="9" s="1"/>
  <c r="P47" i="9" s="1"/>
  <c r="J48" i="9"/>
  <c r="L48" i="9"/>
  <c r="N48" i="9" s="1"/>
  <c r="P48" i="9" s="1"/>
  <c r="J49" i="9"/>
  <c r="L49" i="9"/>
  <c r="N49" i="9" s="1"/>
  <c r="P49" i="9" s="1"/>
  <c r="J50" i="9"/>
  <c r="L50" i="9"/>
  <c r="N50" i="9" s="1"/>
  <c r="P50" i="9" s="1"/>
  <c r="J51" i="9"/>
  <c r="L51" i="9"/>
  <c r="N51" i="9" s="1"/>
  <c r="P51" i="9" s="1"/>
  <c r="J52" i="9"/>
  <c r="L52" i="9"/>
  <c r="N52" i="9" s="1"/>
  <c r="P52" i="9" s="1"/>
  <c r="J53" i="9"/>
  <c r="L53" i="9"/>
  <c r="N53" i="9" s="1"/>
  <c r="P53" i="9" s="1"/>
  <c r="J54" i="9"/>
  <c r="L54" i="9"/>
  <c r="N54" i="9" s="1"/>
  <c r="P54" i="9" s="1"/>
  <c r="J55" i="9"/>
  <c r="L55" i="9"/>
  <c r="N55" i="9" s="1"/>
  <c r="P55" i="9" s="1"/>
  <c r="J56" i="9"/>
  <c r="L56" i="9"/>
  <c r="N56" i="9" s="1"/>
  <c r="P56" i="9" s="1"/>
  <c r="J57" i="9"/>
  <c r="L57" i="9"/>
  <c r="N57" i="9" s="1"/>
  <c r="P57" i="9" s="1"/>
  <c r="J58" i="9"/>
  <c r="L58" i="9"/>
  <c r="N58" i="9" s="1"/>
  <c r="P58" i="9" s="1"/>
  <c r="J59" i="9"/>
  <c r="L59" i="9"/>
  <c r="N59" i="9" s="1"/>
  <c r="P59" i="9" s="1"/>
  <c r="J60" i="9"/>
  <c r="L60" i="9"/>
  <c r="N60" i="9" s="1"/>
  <c r="P60" i="9" s="1"/>
  <c r="J61" i="9"/>
  <c r="L61" i="9"/>
  <c r="N61" i="9" s="1"/>
  <c r="P61" i="9" s="1"/>
  <c r="J62" i="9"/>
  <c r="L62" i="9"/>
  <c r="N62" i="9" s="1"/>
  <c r="P62" i="9" s="1"/>
  <c r="J63" i="9"/>
  <c r="L63" i="9"/>
  <c r="N63" i="9" s="1"/>
  <c r="P63" i="9" s="1"/>
  <c r="J64" i="9"/>
  <c r="L64" i="9"/>
  <c r="N64" i="9" s="1"/>
  <c r="P64" i="9" s="1"/>
  <c r="J65" i="9"/>
  <c r="L65" i="9"/>
  <c r="N65" i="9" s="1"/>
  <c r="P65" i="9" s="1"/>
  <c r="J66" i="9"/>
  <c r="L66" i="9"/>
  <c r="N66" i="9" s="1"/>
  <c r="P66" i="9" s="1"/>
  <c r="J67" i="9"/>
  <c r="L67" i="9"/>
  <c r="N67" i="9" s="1"/>
  <c r="P67" i="9" s="1"/>
  <c r="J68" i="9"/>
  <c r="L68" i="9"/>
  <c r="N68" i="9" s="1"/>
  <c r="P68" i="9" s="1"/>
  <c r="J69" i="9"/>
  <c r="L69" i="9"/>
  <c r="N69" i="9" s="1"/>
  <c r="P69" i="9" s="1"/>
  <c r="J70" i="9"/>
  <c r="L70" i="9"/>
  <c r="N70" i="9" s="1"/>
  <c r="P70" i="9" s="1"/>
  <c r="J71" i="9"/>
  <c r="L71" i="9" s="1"/>
  <c r="N71" i="9" s="1"/>
  <c r="P71" i="9" s="1"/>
  <c r="J72" i="9"/>
  <c r="L72" i="9"/>
  <c r="N72" i="9" s="1"/>
  <c r="P72" i="9" s="1"/>
  <c r="J73" i="9"/>
  <c r="L73" i="9"/>
  <c r="N73" i="9" s="1"/>
  <c r="P73" i="9" s="1"/>
  <c r="J74" i="9"/>
  <c r="L74" i="9"/>
  <c r="N74" i="9" s="1"/>
  <c r="P74" i="9" s="1"/>
  <c r="J75" i="9"/>
  <c r="L75" i="9"/>
  <c r="N75" i="9" s="1"/>
  <c r="P75" i="9" s="1"/>
  <c r="J76" i="9"/>
  <c r="L76" i="9"/>
  <c r="N76" i="9" s="1"/>
  <c r="P76" i="9" s="1"/>
  <c r="J77" i="9"/>
  <c r="L77" i="9"/>
  <c r="N77" i="9" s="1"/>
  <c r="P77" i="9" s="1"/>
  <c r="J78" i="9"/>
  <c r="L78" i="9"/>
  <c r="N78" i="9" s="1"/>
  <c r="P78" i="9" s="1"/>
  <c r="J79" i="9"/>
  <c r="L79" i="9"/>
  <c r="N79" i="9" s="1"/>
  <c r="P79" i="9" s="1"/>
  <c r="J80" i="9"/>
  <c r="L80" i="9"/>
  <c r="N80" i="9" s="1"/>
  <c r="P80" i="9" s="1"/>
  <c r="J81" i="9"/>
  <c r="L81" i="9"/>
  <c r="N81" i="9" s="1"/>
  <c r="P81" i="9" s="1"/>
  <c r="J82" i="9"/>
  <c r="L82" i="9"/>
  <c r="N82" i="9" s="1"/>
  <c r="P82" i="9" s="1"/>
  <c r="J83" i="9"/>
  <c r="L83" i="9"/>
  <c r="N83" i="9" s="1"/>
  <c r="P83" i="9" s="1"/>
  <c r="J84" i="9"/>
  <c r="L84" i="9"/>
  <c r="N84" i="9" s="1"/>
  <c r="P84" i="9" s="1"/>
  <c r="J85" i="9"/>
  <c r="L85" i="9"/>
  <c r="N85" i="9" s="1"/>
  <c r="P85" i="9" s="1"/>
  <c r="J86" i="9"/>
  <c r="L86" i="9"/>
  <c r="N86" i="9" s="1"/>
  <c r="P86" i="9" s="1"/>
  <c r="J87" i="9"/>
  <c r="L87" i="9"/>
  <c r="N87" i="9" s="1"/>
  <c r="P87" i="9" s="1"/>
  <c r="J88" i="9"/>
  <c r="L88" i="9"/>
  <c r="N88" i="9" s="1"/>
  <c r="P88" i="9" s="1"/>
  <c r="J89" i="9"/>
  <c r="L89" i="9"/>
  <c r="N89" i="9" s="1"/>
  <c r="P89" i="9" s="1"/>
  <c r="J90" i="9"/>
  <c r="L90" i="9" s="1"/>
  <c r="N90" i="9" s="1"/>
  <c r="P90" i="9" s="1"/>
  <c r="J91" i="9"/>
  <c r="L91" i="9"/>
  <c r="N91" i="9" s="1"/>
  <c r="P91" i="9" s="1"/>
  <c r="J92" i="9"/>
  <c r="L92" i="9"/>
  <c r="N92" i="9" s="1"/>
  <c r="P92" i="9" s="1"/>
  <c r="J93" i="9"/>
  <c r="L93" i="9"/>
  <c r="N93" i="9" s="1"/>
  <c r="P93" i="9" s="1"/>
  <c r="J94" i="9"/>
  <c r="L94" i="9"/>
  <c r="N94" i="9" s="1"/>
  <c r="P94" i="9" s="1"/>
  <c r="J95" i="9"/>
  <c r="L95" i="9"/>
  <c r="N95" i="9" s="1"/>
  <c r="P95" i="9" s="1"/>
  <c r="J96" i="9"/>
  <c r="L96" i="9"/>
  <c r="N96" i="9" s="1"/>
  <c r="P96" i="9" s="1"/>
  <c r="J97" i="9"/>
  <c r="L97" i="9"/>
  <c r="N97" i="9" s="1"/>
  <c r="P97" i="9" s="1"/>
  <c r="J98" i="9"/>
  <c r="L98" i="9"/>
  <c r="N98" i="9" s="1"/>
  <c r="P98" i="9" s="1"/>
  <c r="J99" i="9"/>
  <c r="L99" i="9"/>
  <c r="N99" i="9" s="1"/>
  <c r="P99" i="9" s="1"/>
  <c r="J100" i="9"/>
  <c r="L100" i="9"/>
  <c r="N100" i="9" s="1"/>
  <c r="P100" i="9" s="1"/>
  <c r="J101" i="9"/>
  <c r="L101" i="9"/>
  <c r="N101" i="9" s="1"/>
  <c r="P101" i="9" s="1"/>
  <c r="J102" i="9"/>
  <c r="L102" i="9"/>
  <c r="N102" i="9" s="1"/>
  <c r="P102" i="9" s="1"/>
  <c r="J103" i="9"/>
  <c r="L103" i="9"/>
  <c r="N103" i="9" s="1"/>
  <c r="P103" i="9" s="1"/>
  <c r="J104" i="9"/>
  <c r="L104" i="9"/>
  <c r="N104" i="9" s="1"/>
  <c r="P104" i="9" s="1"/>
  <c r="J105" i="9"/>
  <c r="L105" i="9"/>
  <c r="N105" i="9" s="1"/>
  <c r="P105" i="9" s="1"/>
  <c r="J106" i="9"/>
  <c r="L106" i="9"/>
  <c r="N106" i="9" s="1"/>
  <c r="P106" i="9" s="1"/>
  <c r="J107" i="9"/>
  <c r="L107" i="9"/>
  <c r="N107" i="9" s="1"/>
  <c r="P107" i="9" s="1"/>
  <c r="J108" i="9"/>
  <c r="L108" i="9"/>
  <c r="N108" i="9" s="1"/>
  <c r="P108" i="9" s="1"/>
  <c r="J109" i="9"/>
  <c r="L109" i="9"/>
  <c r="N109" i="9" s="1"/>
  <c r="P109" i="9" s="1"/>
  <c r="J110" i="9"/>
  <c r="L110" i="9"/>
  <c r="N110" i="9" s="1"/>
  <c r="P110" i="9" s="1"/>
  <c r="J111" i="9"/>
  <c r="L111" i="9"/>
  <c r="N111" i="9" s="1"/>
  <c r="P111" i="9" s="1"/>
  <c r="J112" i="9"/>
  <c r="L112" i="9"/>
  <c r="N112" i="9" s="1"/>
  <c r="P112" i="9" s="1"/>
  <c r="J113" i="9"/>
  <c r="L113" i="9"/>
  <c r="N113" i="9" s="1"/>
  <c r="P113" i="9" s="1"/>
  <c r="J114" i="9"/>
  <c r="L114" i="9"/>
  <c r="N114" i="9" s="1"/>
  <c r="P114" i="9" s="1"/>
  <c r="J115" i="9"/>
  <c r="L115" i="9"/>
  <c r="N115" i="9" s="1"/>
  <c r="P115" i="9" s="1"/>
  <c r="J116" i="9"/>
  <c r="L116" i="9"/>
  <c r="N116" i="9" s="1"/>
  <c r="P116" i="9" s="1"/>
  <c r="J117" i="9"/>
  <c r="L117" i="9"/>
  <c r="N117" i="9" s="1"/>
  <c r="P117" i="9" s="1"/>
  <c r="J118" i="9"/>
  <c r="L118" i="9" s="1"/>
  <c r="N118" i="9" s="1"/>
  <c r="P118" i="9" s="1"/>
  <c r="J119" i="9"/>
  <c r="L119" i="9"/>
  <c r="N119" i="9" s="1"/>
  <c r="P119" i="9" s="1"/>
  <c r="J120" i="9"/>
  <c r="L120" i="9"/>
  <c r="N120" i="9" s="1"/>
  <c r="P120" i="9" s="1"/>
  <c r="J121" i="9"/>
  <c r="L121" i="9"/>
  <c r="N121" i="9" s="1"/>
  <c r="P121" i="9" s="1"/>
  <c r="J122" i="9"/>
  <c r="L122" i="9"/>
  <c r="N122" i="9" s="1"/>
  <c r="P122" i="9" s="1"/>
  <c r="J123" i="9"/>
  <c r="L123" i="9"/>
  <c r="N123" i="9" s="1"/>
  <c r="P123" i="9" s="1"/>
  <c r="J124" i="9"/>
  <c r="L124" i="9"/>
  <c r="N124" i="9" s="1"/>
  <c r="P124" i="9" s="1"/>
  <c r="J125" i="9"/>
  <c r="L125" i="9"/>
  <c r="N125" i="9" s="1"/>
  <c r="P125" i="9" s="1"/>
  <c r="J126" i="9"/>
  <c r="L126" i="9"/>
  <c r="N126" i="9" s="1"/>
  <c r="P126" i="9" s="1"/>
  <c r="J127" i="9"/>
  <c r="L127" i="9"/>
  <c r="N127" i="9" s="1"/>
  <c r="P127" i="9" s="1"/>
  <c r="J128" i="9"/>
  <c r="L128" i="9"/>
  <c r="N128" i="9" s="1"/>
  <c r="P128" i="9" s="1"/>
  <c r="J129" i="9"/>
  <c r="L129" i="9"/>
  <c r="N129" i="9" s="1"/>
  <c r="P129" i="9" s="1"/>
  <c r="J130" i="9"/>
  <c r="L130" i="9"/>
  <c r="N130" i="9" s="1"/>
  <c r="P130" i="9" s="1"/>
  <c r="J131" i="9"/>
  <c r="L131" i="9"/>
  <c r="N131" i="9" s="1"/>
  <c r="P131" i="9" s="1"/>
  <c r="J132" i="9"/>
  <c r="L132" i="9"/>
  <c r="N132" i="9" s="1"/>
  <c r="P132" i="9" s="1"/>
  <c r="J133" i="9"/>
  <c r="L133" i="9"/>
  <c r="N133" i="9" s="1"/>
  <c r="P133" i="9" s="1"/>
  <c r="J134" i="9"/>
  <c r="L134" i="9"/>
  <c r="N134" i="9" s="1"/>
  <c r="P134" i="9" s="1"/>
  <c r="J135" i="9"/>
  <c r="L135" i="9"/>
  <c r="N135" i="9" s="1"/>
  <c r="P135" i="9" s="1"/>
  <c r="J136" i="9"/>
  <c r="L136" i="9"/>
  <c r="N136" i="9" s="1"/>
  <c r="P136" i="9" s="1"/>
  <c r="J137" i="9"/>
  <c r="L137" i="9"/>
  <c r="N137" i="9" s="1"/>
  <c r="P137" i="9" s="1"/>
  <c r="J138" i="9"/>
  <c r="L138" i="9"/>
  <c r="N138" i="9" s="1"/>
  <c r="P138" i="9" s="1"/>
  <c r="J139" i="9"/>
  <c r="L139" i="9"/>
  <c r="N139" i="9" s="1"/>
  <c r="P139" i="9" s="1"/>
  <c r="J140" i="9"/>
  <c r="L140" i="9"/>
  <c r="N140" i="9" s="1"/>
  <c r="P140" i="9" s="1"/>
  <c r="J141" i="9"/>
  <c r="L141" i="9"/>
  <c r="N141" i="9" s="1"/>
  <c r="P141" i="9" s="1"/>
  <c r="J142" i="9"/>
  <c r="L142" i="9"/>
  <c r="N142" i="9" s="1"/>
  <c r="P142" i="9" s="1"/>
  <c r="J143" i="9"/>
  <c r="L143" i="9"/>
  <c r="N143" i="9" s="1"/>
  <c r="P143" i="9" s="1"/>
  <c r="J144" i="9"/>
  <c r="L144" i="9" s="1"/>
  <c r="N144" i="9" s="1"/>
  <c r="P144" i="9" s="1"/>
  <c r="J145" i="9"/>
  <c r="L145" i="9" s="1"/>
  <c r="N145" i="9" s="1"/>
  <c r="P145" i="9" s="1"/>
  <c r="J146" i="9"/>
  <c r="L146" i="9" s="1"/>
  <c r="N146" i="9" s="1"/>
  <c r="P146" i="9" s="1"/>
  <c r="J147" i="9"/>
  <c r="L147" i="9" s="1"/>
  <c r="N147" i="9" s="1"/>
  <c r="P147" i="9" s="1"/>
  <c r="J148" i="9"/>
  <c r="L148" i="9" s="1"/>
  <c r="N148" i="9" s="1"/>
  <c r="P148" i="9" s="1"/>
  <c r="J149" i="9"/>
  <c r="L149" i="9" s="1"/>
  <c r="N149" i="9" s="1"/>
  <c r="P149" i="9" s="1"/>
  <c r="J150" i="9"/>
  <c r="L150" i="9" s="1"/>
  <c r="N150" i="9" s="1"/>
  <c r="P150" i="9" s="1"/>
  <c r="J151" i="9"/>
  <c r="L151" i="9" s="1"/>
  <c r="N151" i="9" s="1"/>
  <c r="P151" i="9" s="1"/>
  <c r="J152" i="9"/>
  <c r="L152" i="9" s="1"/>
  <c r="N152" i="9" s="1"/>
  <c r="P152" i="9" s="1"/>
  <c r="J153" i="9"/>
  <c r="L153" i="9" s="1"/>
  <c r="N153" i="9" s="1"/>
  <c r="P153" i="9" s="1"/>
  <c r="J154" i="9"/>
  <c r="L154" i="9" s="1"/>
  <c r="N154" i="9" s="1"/>
  <c r="P154" i="9" s="1"/>
  <c r="J155" i="9"/>
  <c r="L155" i="9" s="1"/>
  <c r="N155" i="9" s="1"/>
  <c r="P155" i="9" s="1"/>
  <c r="J156" i="9"/>
  <c r="L156" i="9" s="1"/>
  <c r="N156" i="9" s="1"/>
  <c r="P156" i="9" s="1"/>
  <c r="O4" i="9"/>
  <c r="H5" i="9"/>
  <c r="H6" i="9"/>
  <c r="H7" i="9"/>
  <c r="H8" i="9"/>
  <c r="H9" i="9"/>
  <c r="H10" i="9"/>
  <c r="J11" i="9"/>
  <c r="V4" i="9" s="1"/>
  <c r="H37" i="9"/>
  <c r="H77" i="9"/>
  <c r="H124" i="9"/>
  <c r="H132" i="9"/>
  <c r="H19" i="9"/>
  <c r="H20" i="9"/>
  <c r="H21" i="9"/>
  <c r="H22" i="9"/>
  <c r="H23" i="9"/>
  <c r="H24" i="9"/>
  <c r="H25" i="9"/>
  <c r="H26" i="9"/>
  <c r="H27" i="9"/>
  <c r="H28" i="9"/>
  <c r="H29" i="9"/>
  <c r="H30" i="9"/>
  <c r="H31" i="9"/>
  <c r="H32" i="9"/>
  <c r="H33" i="9"/>
  <c r="H34" i="9"/>
  <c r="H35" i="9"/>
  <c r="H36"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5" i="9"/>
  <c r="H126" i="9"/>
  <c r="H127" i="9"/>
  <c r="H128" i="9"/>
  <c r="H129" i="9"/>
  <c r="H130" i="9"/>
  <c r="H131" i="9"/>
  <c r="H133" i="9"/>
  <c r="H134" i="9"/>
  <c r="H135" i="9"/>
  <c r="H136" i="9"/>
  <c r="H137" i="9"/>
  <c r="H138" i="9"/>
  <c r="H139" i="9"/>
  <c r="H140" i="9"/>
  <c r="H141" i="9"/>
  <c r="H142" i="9"/>
  <c r="H143" i="9"/>
  <c r="H11" i="9" l="1"/>
  <c r="T4" i="9" s="1"/>
  <c r="I7" i="9"/>
  <c r="P7" i="9" s="1"/>
  <c r="I9" i="9"/>
  <c r="P9" i="9" s="1"/>
  <c r="I8" i="9"/>
  <c r="P8" i="9" s="1"/>
  <c r="I5" i="9"/>
  <c r="I10" i="9"/>
  <c r="P10" i="9" s="1"/>
  <c r="I6" i="9"/>
  <c r="P6" i="9" s="1"/>
  <c r="I4" i="9"/>
  <c r="H144" i="9"/>
  <c r="H145" i="9"/>
  <c r="H146" i="9"/>
  <c r="H147" i="9"/>
  <c r="H148" i="9"/>
  <c r="H149" i="9"/>
  <c r="H150" i="9"/>
  <c r="H151" i="9"/>
  <c r="H152" i="9"/>
  <c r="H153" i="9"/>
  <c r="H154" i="9"/>
  <c r="H155" i="9"/>
  <c r="H156" i="9"/>
  <c r="O5" i="9"/>
  <c r="T5" i="9" s="1"/>
  <c r="P5" i="9"/>
  <c r="V5" i="9"/>
  <c r="O6" i="9"/>
  <c r="T6" i="9" s="1"/>
  <c r="V6" i="9"/>
  <c r="V11" i="9" s="1"/>
  <c r="O7" i="9"/>
  <c r="T7" i="9" s="1"/>
  <c r="V7" i="9"/>
  <c r="O8" i="9"/>
  <c r="T8" i="9" s="1"/>
  <c r="V8" i="9"/>
  <c r="O9" i="9"/>
  <c r="T9" i="9" s="1"/>
  <c r="V9" i="9"/>
  <c r="O10" i="9"/>
  <c r="T10" i="9" s="1"/>
  <c r="V10" i="9"/>
  <c r="H13" i="9"/>
  <c r="I13" i="9"/>
  <c r="G157" i="9"/>
  <c r="I157" i="9"/>
  <c r="K157" i="9"/>
  <c r="M157" i="9" s="1"/>
  <c r="O157" i="9" s="1"/>
  <c r="G158" i="9"/>
  <c r="J158" i="9" s="1"/>
  <c r="L158" i="9" s="1"/>
  <c r="N158" i="9" s="1"/>
  <c r="P158" i="9" s="1"/>
  <c r="I158" i="9"/>
  <c r="K158" i="9" s="1"/>
  <c r="M158" i="9" s="1"/>
  <c r="O158" i="9" s="1"/>
  <c r="G159" i="9"/>
  <c r="I159" i="9" s="1"/>
  <c r="K159" i="9" s="1"/>
  <c r="M159" i="9" s="1"/>
  <c r="O159" i="9" s="1"/>
  <c r="G160" i="9"/>
  <c r="I160" i="9" s="1"/>
  <c r="K160" i="9" s="1"/>
  <c r="M160" i="9" s="1"/>
  <c r="O160" i="9" s="1"/>
  <c r="G161" i="9"/>
  <c r="I161" i="9"/>
  <c r="K161" i="9"/>
  <c r="M161" i="9" s="1"/>
  <c r="O161" i="9" s="1"/>
  <c r="J157" i="9"/>
  <c r="L157" i="9" s="1"/>
  <c r="N157" i="9" s="1"/>
  <c r="P157" i="9" s="1"/>
  <c r="J160" i="9"/>
  <c r="L160" i="9" s="1"/>
  <c r="N160" i="9" s="1"/>
  <c r="P160" i="9" s="1"/>
  <c r="J161" i="9"/>
  <c r="L161" i="9" s="1"/>
  <c r="N161" i="9" s="1"/>
  <c r="P161" i="9" s="1"/>
  <c r="O16" i="9" l="1"/>
  <c r="M16" i="9" s="1"/>
  <c r="P16" i="9"/>
  <c r="N16" i="9" s="1"/>
  <c r="T11" i="9"/>
  <c r="I11" i="9"/>
  <c r="U6" i="9" s="1"/>
  <c r="J159" i="9"/>
  <c r="L159" i="9" s="1"/>
  <c r="N159" i="9" s="1"/>
  <c r="P159" i="9" s="1"/>
  <c r="P4" i="9"/>
  <c r="Q19" i="9"/>
  <c r="Q20" i="9"/>
  <c r="Q21" i="9"/>
  <c r="Q22" i="9"/>
  <c r="Q23" i="9"/>
  <c r="Q24" i="9"/>
  <c r="Q25" i="9"/>
  <c r="Q26" i="9"/>
  <c r="Q27" i="9"/>
  <c r="Q28" i="9"/>
  <c r="Q29" i="9"/>
  <c r="Q30" i="9"/>
  <c r="Q31" i="9"/>
  <c r="Q32" i="9"/>
  <c r="Q33" i="9"/>
  <c r="Q34" i="9"/>
  <c r="Q35" i="9"/>
  <c r="Q36" i="9"/>
  <c r="Q37" i="9"/>
  <c r="Q38" i="9"/>
  <c r="Q39" i="9"/>
  <c r="Q40" i="9"/>
  <c r="Q41" i="9"/>
  <c r="Q42" i="9"/>
  <c r="Q43" i="9"/>
  <c r="Q44" i="9"/>
  <c r="Q45" i="9"/>
  <c r="Q46" i="9"/>
  <c r="Q47" i="9"/>
  <c r="Q48" i="9"/>
  <c r="Q49" i="9"/>
  <c r="Q50" i="9"/>
  <c r="Q51" i="9"/>
  <c r="Q52" i="9"/>
  <c r="Q53" i="9"/>
  <c r="Q54" i="9"/>
  <c r="Q55" i="9"/>
  <c r="Q56" i="9"/>
  <c r="Q57" i="9"/>
  <c r="Q58" i="9"/>
  <c r="Q59" i="9"/>
  <c r="Q60" i="9"/>
  <c r="Q61" i="9"/>
  <c r="Q62" i="9"/>
  <c r="Q63" i="9"/>
  <c r="Q64" i="9"/>
  <c r="Q65" i="9"/>
  <c r="Q66" i="9"/>
  <c r="Q67" i="9"/>
  <c r="Q68" i="9"/>
  <c r="Q69" i="9"/>
  <c r="Q70"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Q124" i="9"/>
  <c r="Q125" i="9"/>
  <c r="Q126" i="9"/>
  <c r="Q127" i="9"/>
  <c r="Q128" i="9"/>
  <c r="Q129" i="9"/>
  <c r="Q130" i="9"/>
  <c r="Q131" i="9"/>
  <c r="Q132" i="9"/>
  <c r="Q133" i="9"/>
  <c r="Q134" i="9"/>
  <c r="Q135" i="9"/>
  <c r="Q136" i="9"/>
  <c r="Q137" i="9"/>
  <c r="Q138" i="9"/>
  <c r="Q139" i="9"/>
  <c r="Q140" i="9"/>
  <c r="Q141" i="9"/>
  <c r="Q142" i="9"/>
  <c r="Q143" i="9"/>
  <c r="H157" i="9"/>
  <c r="H158" i="9"/>
  <c r="H159" i="9"/>
  <c r="H160" i="9"/>
  <c r="H161" i="9"/>
  <c r="C7" i="5"/>
  <c r="G10" i="5"/>
  <c r="H10" i="5"/>
  <c r="U4" i="9" l="1"/>
  <c r="U8" i="9"/>
  <c r="U5" i="9"/>
  <c r="U9" i="9"/>
  <c r="U7" i="9"/>
  <c r="U10" i="9"/>
  <c r="J10" i="5"/>
  <c r="L10" i="5" s="1"/>
  <c r="N10" i="5" s="1"/>
  <c r="G11" i="5"/>
  <c r="U11" i="9" l="1"/>
  <c r="H11" i="5"/>
  <c r="J11" i="5" s="1"/>
  <c r="L11" i="5" s="1"/>
  <c r="N11" i="5" s="1"/>
  <c r="G12" i="5"/>
  <c r="H12" i="5"/>
  <c r="J12" i="5"/>
  <c r="L12" i="5" s="1"/>
  <c r="N12" i="5" s="1"/>
  <c r="G13" i="5"/>
  <c r="H13" i="5"/>
  <c r="J13" i="5"/>
  <c r="L13" i="5" s="1"/>
  <c r="N13" i="5" s="1"/>
  <c r="G14" i="5"/>
  <c r="H14" i="5"/>
  <c r="J14" i="5"/>
  <c r="L14" i="5" s="1"/>
  <c r="N14" i="5" s="1"/>
  <c r="G15" i="5"/>
  <c r="H15" i="5"/>
  <c r="J15" i="5"/>
  <c r="L15" i="5" s="1"/>
  <c r="N15" i="5" s="1"/>
  <c r="G16" i="5"/>
  <c r="H16" i="5"/>
  <c r="J16" i="5"/>
  <c r="L16" i="5" s="1"/>
  <c r="N16" i="5" s="1"/>
  <c r="G17" i="5"/>
  <c r="H17" i="5"/>
  <c r="J17" i="5"/>
  <c r="L17" i="5" s="1"/>
  <c r="N17" i="5" s="1"/>
  <c r="G18" i="5"/>
  <c r="H18" i="5"/>
  <c r="J18" i="5"/>
  <c r="L18" i="5" s="1"/>
  <c r="N18" i="5" s="1"/>
  <c r="G19" i="5"/>
  <c r="H19" i="5"/>
  <c r="J19" i="5"/>
  <c r="L19" i="5" s="1"/>
  <c r="N19" i="5" s="1"/>
  <c r="G20" i="5"/>
  <c r="H20" i="5"/>
  <c r="J20" i="5"/>
  <c r="L20" i="5" s="1"/>
  <c r="N20" i="5" s="1"/>
  <c r="G21" i="5"/>
  <c r="H21" i="5"/>
  <c r="J21" i="5"/>
  <c r="L21" i="5" s="1"/>
  <c r="N21" i="5" s="1"/>
  <c r="G22" i="5"/>
  <c r="H22" i="5"/>
  <c r="J22" i="5" s="1"/>
  <c r="L22" i="5" s="1"/>
  <c r="N22" i="5" s="1"/>
  <c r="G23" i="5"/>
  <c r="H23" i="5"/>
  <c r="J23" i="5" s="1"/>
  <c r="L23" i="5" s="1"/>
  <c r="N23" i="5" s="1"/>
  <c r="G24" i="5"/>
  <c r="H24" i="5"/>
  <c r="J24" i="5"/>
  <c r="L24" i="5" s="1"/>
  <c r="N24" i="5" s="1"/>
  <c r="G25" i="5"/>
  <c r="H25" i="5"/>
  <c r="J25" i="5"/>
  <c r="L25" i="5" s="1"/>
  <c r="N25" i="5" s="1"/>
  <c r="G26" i="5"/>
  <c r="H26" i="5"/>
  <c r="J26" i="5"/>
  <c r="L26" i="5" s="1"/>
  <c r="N26" i="5" s="1"/>
  <c r="G27" i="5"/>
  <c r="H27" i="5"/>
  <c r="J27" i="5"/>
  <c r="L27" i="5" s="1"/>
  <c r="N27" i="5" s="1"/>
  <c r="G28" i="5"/>
  <c r="H28" i="5"/>
  <c r="J28" i="5" s="1"/>
  <c r="L28" i="5" s="1"/>
  <c r="N28" i="5" s="1"/>
  <c r="G29" i="5"/>
  <c r="H29" i="5"/>
  <c r="J29" i="5" s="1"/>
  <c r="L29" i="5" s="1"/>
  <c r="N29" i="5" s="1"/>
  <c r="G30" i="5"/>
  <c r="H30" i="5"/>
  <c r="J30" i="5"/>
  <c r="L30" i="5" s="1"/>
  <c r="N30" i="5" s="1"/>
  <c r="G31" i="5"/>
  <c r="H31" i="5"/>
  <c r="J31" i="5"/>
  <c r="L31" i="5" s="1"/>
  <c r="N31" i="5" s="1"/>
  <c r="G32" i="5"/>
  <c r="H32" i="5"/>
  <c r="J32" i="5"/>
  <c r="L32" i="5" s="1"/>
  <c r="N32" i="5" s="1"/>
  <c r="G33" i="5"/>
  <c r="H33" i="5"/>
  <c r="J33" i="5"/>
  <c r="L33" i="5" s="1"/>
  <c r="N33" i="5" s="1"/>
  <c r="G34" i="5"/>
  <c r="H34" i="5"/>
  <c r="J34" i="5"/>
  <c r="L34" i="5" s="1"/>
  <c r="N34" i="5" s="1"/>
  <c r="G35" i="5"/>
  <c r="H35" i="5"/>
  <c r="J35" i="5"/>
  <c r="L35" i="5" s="1"/>
  <c r="N35" i="5" s="1"/>
  <c r="G36" i="5"/>
  <c r="H36" i="5"/>
  <c r="J36" i="5"/>
  <c r="L36" i="5" s="1"/>
  <c r="N36" i="5" s="1"/>
  <c r="G37" i="5"/>
  <c r="H37" i="5"/>
  <c r="J37" i="5"/>
  <c r="L37" i="5" s="1"/>
  <c r="N37" i="5" s="1"/>
  <c r="G38" i="5"/>
  <c r="H38" i="5"/>
  <c r="J38" i="5"/>
  <c r="L38" i="5" s="1"/>
  <c r="N38" i="5" s="1"/>
  <c r="G39" i="5"/>
  <c r="H39" i="5"/>
  <c r="J39" i="5"/>
  <c r="L39" i="5" s="1"/>
  <c r="N39" i="5" s="1"/>
  <c r="G40" i="5"/>
  <c r="H40" i="5"/>
  <c r="J40" i="5"/>
  <c r="L40" i="5" s="1"/>
  <c r="N40" i="5" s="1"/>
  <c r="G41" i="5"/>
  <c r="H41" i="5"/>
  <c r="J41" i="5"/>
  <c r="L41" i="5" s="1"/>
  <c r="N41" i="5" s="1"/>
  <c r="G42" i="5"/>
  <c r="H42" i="5"/>
  <c r="J42" i="5"/>
  <c r="L42" i="5" s="1"/>
  <c r="N42" i="5" s="1"/>
  <c r="G43" i="5"/>
  <c r="H43" i="5"/>
  <c r="J43" i="5"/>
  <c r="L43" i="5" s="1"/>
  <c r="N43" i="5" s="1"/>
  <c r="G44" i="5"/>
  <c r="H44" i="5"/>
  <c r="J44" i="5"/>
  <c r="L44" i="5" s="1"/>
  <c r="N44" i="5" s="1"/>
  <c r="G45" i="5"/>
  <c r="H45" i="5"/>
  <c r="J45" i="5"/>
  <c r="L45" i="5" s="1"/>
  <c r="N45" i="5" s="1"/>
  <c r="G46" i="5"/>
  <c r="H46" i="5"/>
  <c r="J46" i="5"/>
  <c r="L46" i="5" s="1"/>
  <c r="N46" i="5" s="1"/>
  <c r="G47" i="5"/>
  <c r="H47" i="5"/>
  <c r="J47" i="5"/>
  <c r="L47" i="5" s="1"/>
  <c r="N47" i="5" s="1"/>
  <c r="G48" i="5"/>
  <c r="H48" i="5"/>
  <c r="J48" i="5"/>
  <c r="L48" i="5" s="1"/>
  <c r="N48" i="5" s="1"/>
  <c r="G49" i="5"/>
  <c r="H49" i="5"/>
  <c r="J49" i="5"/>
  <c r="L49" i="5" s="1"/>
  <c r="N49" i="5" s="1"/>
  <c r="G50" i="5"/>
  <c r="H50" i="5"/>
  <c r="J50" i="5"/>
  <c r="L50" i="5" s="1"/>
  <c r="N50" i="5" s="1"/>
  <c r="G51" i="5"/>
  <c r="H51" i="5"/>
  <c r="J51" i="5"/>
  <c r="L51" i="5" s="1"/>
  <c r="N51" i="5" s="1"/>
  <c r="G52" i="5"/>
  <c r="H52" i="5"/>
  <c r="J52" i="5"/>
  <c r="L52" i="5" s="1"/>
  <c r="N52" i="5" s="1"/>
  <c r="G53" i="5"/>
  <c r="H53" i="5"/>
  <c r="J53" i="5"/>
  <c r="L53" i="5" s="1"/>
  <c r="N53" i="5" s="1"/>
  <c r="G54" i="5"/>
  <c r="H54" i="5"/>
  <c r="J54" i="5"/>
  <c r="L54" i="5" s="1"/>
  <c r="N54" i="5" s="1"/>
  <c r="G55" i="5"/>
  <c r="H55" i="5"/>
  <c r="J55" i="5"/>
  <c r="L55" i="5" s="1"/>
  <c r="N55" i="5" s="1"/>
  <c r="G56" i="5"/>
  <c r="H56" i="5"/>
  <c r="J56" i="5"/>
  <c r="L56" i="5" s="1"/>
  <c r="N56" i="5" s="1"/>
  <c r="G57" i="5"/>
  <c r="H57" i="5"/>
  <c r="J57" i="5"/>
  <c r="L57" i="5" s="1"/>
  <c r="N57" i="5" s="1"/>
  <c r="G58" i="5"/>
  <c r="H58" i="5"/>
  <c r="J58" i="5"/>
  <c r="L58" i="5" s="1"/>
  <c r="N58" i="5" s="1"/>
  <c r="G59" i="5"/>
  <c r="H59" i="5"/>
  <c r="J59" i="5"/>
  <c r="L59" i="5" s="1"/>
  <c r="N59" i="5" s="1"/>
  <c r="G60" i="5"/>
  <c r="H60" i="5"/>
  <c r="J60" i="5"/>
  <c r="L60" i="5" s="1"/>
  <c r="N60" i="5" s="1"/>
  <c r="G61" i="5"/>
  <c r="H61" i="5"/>
  <c r="J61" i="5"/>
  <c r="L61" i="5" s="1"/>
  <c r="N61" i="5" s="1"/>
  <c r="G62" i="5"/>
  <c r="H62" i="5"/>
  <c r="J62" i="5"/>
  <c r="L62" i="5" s="1"/>
  <c r="N62" i="5" s="1"/>
  <c r="G63" i="5"/>
  <c r="H63" i="5"/>
  <c r="J63" i="5"/>
  <c r="L63" i="5" s="1"/>
  <c r="N63" i="5" s="1"/>
  <c r="G64" i="5"/>
  <c r="H64" i="5"/>
  <c r="J64" i="5"/>
  <c r="L64" i="5" s="1"/>
  <c r="N64" i="5" s="1"/>
  <c r="G65" i="5"/>
  <c r="H65" i="5"/>
  <c r="J65" i="5"/>
  <c r="L65" i="5" s="1"/>
  <c r="N65" i="5" s="1"/>
  <c r="G66" i="5"/>
  <c r="H66" i="5"/>
  <c r="J66" i="5"/>
  <c r="L66" i="5" s="1"/>
  <c r="N66" i="5" s="1"/>
  <c r="G67" i="5"/>
  <c r="H67" i="5"/>
  <c r="J67" i="5"/>
  <c r="L67" i="5" s="1"/>
  <c r="N67" i="5" s="1"/>
  <c r="G68" i="5"/>
  <c r="H68" i="5"/>
  <c r="J68" i="5"/>
  <c r="L68" i="5" s="1"/>
  <c r="N68" i="5" s="1"/>
  <c r="G69" i="5"/>
  <c r="H69" i="5"/>
  <c r="J69" i="5"/>
  <c r="L69" i="5" s="1"/>
  <c r="N69" i="5" s="1"/>
  <c r="G70" i="5"/>
  <c r="H70" i="5"/>
  <c r="J70" i="5"/>
  <c r="L70" i="5" s="1"/>
  <c r="N70" i="5" s="1"/>
  <c r="G71" i="5"/>
  <c r="H71" i="5"/>
  <c r="J71" i="5"/>
  <c r="L71" i="5" s="1"/>
  <c r="N71" i="5" s="1"/>
  <c r="G72" i="5"/>
  <c r="H72" i="5"/>
  <c r="J72" i="5"/>
  <c r="L72" i="5" s="1"/>
  <c r="N72" i="5" s="1"/>
  <c r="G73" i="5"/>
  <c r="H73" i="5"/>
  <c r="J73" i="5"/>
  <c r="L73" i="5" s="1"/>
  <c r="N73" i="5" s="1"/>
  <c r="G74" i="5"/>
  <c r="H74" i="5"/>
  <c r="J74" i="5"/>
  <c r="L74" i="5" s="1"/>
  <c r="N74" i="5" s="1"/>
  <c r="G75" i="5"/>
  <c r="H75" i="5"/>
  <c r="J75" i="5"/>
  <c r="L75" i="5" s="1"/>
  <c r="N75" i="5" s="1"/>
  <c r="G76" i="5"/>
  <c r="H76" i="5"/>
  <c r="J76" i="5"/>
  <c r="L76" i="5" s="1"/>
  <c r="N76" i="5" s="1"/>
  <c r="G77" i="5"/>
  <c r="H77" i="5"/>
  <c r="J77" i="5"/>
  <c r="L77" i="5" s="1"/>
  <c r="N77" i="5" s="1"/>
  <c r="G78" i="5"/>
  <c r="H78" i="5"/>
  <c r="J78" i="5"/>
  <c r="L78" i="5" s="1"/>
  <c r="N78" i="5" s="1"/>
  <c r="G79" i="5"/>
  <c r="H79" i="5"/>
  <c r="J79" i="5"/>
  <c r="L79" i="5" s="1"/>
  <c r="N79" i="5" s="1"/>
  <c r="G80" i="5"/>
  <c r="H80" i="5"/>
  <c r="J80" i="5"/>
  <c r="L80" i="5" s="1"/>
  <c r="N80" i="5" s="1"/>
  <c r="G81" i="5"/>
  <c r="H81" i="5"/>
  <c r="J81" i="5"/>
  <c r="L81" i="5" s="1"/>
  <c r="N81" i="5" s="1"/>
  <c r="G82" i="5"/>
  <c r="H82" i="5"/>
  <c r="J82" i="5"/>
  <c r="L82" i="5" s="1"/>
  <c r="N82" i="5" s="1"/>
  <c r="G83" i="5"/>
  <c r="H83" i="5"/>
  <c r="J83" i="5"/>
  <c r="L83" i="5" s="1"/>
  <c r="N83" i="5" s="1"/>
  <c r="G84" i="5"/>
  <c r="H84" i="5"/>
  <c r="J84" i="5"/>
  <c r="L84" i="5"/>
  <c r="N84" i="5" s="1"/>
  <c r="G85" i="5"/>
  <c r="H85" i="5"/>
  <c r="J85" i="5"/>
  <c r="L85" i="5"/>
  <c r="N85" i="5" s="1"/>
  <c r="G86" i="5"/>
  <c r="H86" i="5"/>
  <c r="J86" i="5"/>
  <c r="L86" i="5" s="1"/>
  <c r="N86" i="5" s="1"/>
  <c r="G87" i="5"/>
  <c r="H87" i="5"/>
  <c r="J87" i="5" s="1"/>
  <c r="L87" i="5" s="1"/>
  <c r="N87" i="5" s="1"/>
  <c r="G88" i="5"/>
  <c r="H88" i="5" s="1"/>
  <c r="J88" i="5" s="1"/>
  <c r="L88" i="5" s="1"/>
  <c r="N88" i="5"/>
  <c r="G89" i="5"/>
  <c r="H89" i="5"/>
  <c r="J89" i="5"/>
  <c r="L89" i="5"/>
  <c r="N89" i="5" s="1"/>
  <c r="G90" i="5"/>
  <c r="H90" i="5"/>
  <c r="J90" i="5"/>
  <c r="L90" i="5" s="1"/>
  <c r="N90" i="5" s="1"/>
  <c r="G91" i="5"/>
  <c r="H91" i="5"/>
  <c r="J91" i="5" s="1"/>
  <c r="L91" i="5" s="1"/>
  <c r="N91" i="5" s="1"/>
  <c r="G92" i="5"/>
  <c r="H92" i="5" s="1"/>
  <c r="J92" i="5" s="1"/>
  <c r="L92" i="5" s="1"/>
  <c r="N92" i="5"/>
  <c r="G93" i="5"/>
  <c r="H93" i="5"/>
  <c r="J93" i="5"/>
  <c r="L93" i="5"/>
  <c r="N93" i="5" s="1"/>
  <c r="G94" i="5"/>
  <c r="H94" i="5"/>
  <c r="J94" i="5"/>
  <c r="L94" i="5" s="1"/>
  <c r="N94" i="5" s="1"/>
  <c r="G95" i="5"/>
  <c r="H95" i="5"/>
  <c r="J95" i="5" s="1"/>
  <c r="L95" i="5" s="1"/>
  <c r="N95" i="5" s="1"/>
  <c r="G96" i="5"/>
  <c r="H96" i="5" s="1"/>
  <c r="J96" i="5" s="1"/>
  <c r="L96" i="5" s="1"/>
  <c r="N96" i="5" s="1"/>
  <c r="G97" i="5"/>
  <c r="H97" i="5"/>
  <c r="J97" i="5"/>
  <c r="L97" i="5"/>
  <c r="N97" i="5" s="1"/>
  <c r="G98" i="5"/>
  <c r="H98" i="5"/>
  <c r="J98" i="5"/>
  <c r="L98" i="5" s="1"/>
  <c r="N98" i="5" s="1"/>
  <c r="G99" i="5"/>
  <c r="H99" i="5"/>
  <c r="J99" i="5" s="1"/>
  <c r="L99" i="5" s="1"/>
  <c r="N99" i="5" s="1"/>
  <c r="G100" i="5"/>
  <c r="H100" i="5" s="1"/>
  <c r="J100" i="5" s="1"/>
  <c r="L100" i="5" s="1"/>
  <c r="N100" i="5"/>
  <c r="G101" i="5"/>
  <c r="H101" i="5"/>
  <c r="J101" i="5"/>
  <c r="L101" i="5"/>
  <c r="N101" i="5" s="1"/>
  <c r="G102" i="5"/>
  <c r="H102" i="5"/>
  <c r="J102" i="5"/>
  <c r="L102" i="5" s="1"/>
  <c r="N102" i="5" s="1"/>
  <c r="G103" i="5"/>
  <c r="H103" i="5"/>
  <c r="J103" i="5" s="1"/>
  <c r="L103" i="5" s="1"/>
  <c r="N103" i="5" s="1"/>
  <c r="G104" i="5"/>
  <c r="H104" i="5" s="1"/>
  <c r="J104" i="5" s="1"/>
  <c r="L104" i="5" s="1"/>
  <c r="N104" i="5"/>
  <c r="G105" i="5"/>
  <c r="H105" i="5"/>
  <c r="J105" i="5"/>
  <c r="L105" i="5"/>
  <c r="N105" i="5" s="1"/>
  <c r="G106" i="5"/>
  <c r="H106" i="5"/>
  <c r="J106" i="5"/>
  <c r="L106" i="5" s="1"/>
  <c r="N106" i="5" s="1"/>
  <c r="G107" i="5"/>
  <c r="H107" i="5"/>
  <c r="J107" i="5" s="1"/>
  <c r="L107" i="5" s="1"/>
  <c r="N107" i="5" s="1"/>
  <c r="G108" i="5"/>
  <c r="H108" i="5" s="1"/>
  <c r="J108" i="5" s="1"/>
  <c r="L108" i="5" s="1"/>
  <c r="N108" i="5"/>
  <c r="G109" i="5"/>
  <c r="H109" i="5"/>
  <c r="J109" i="5"/>
  <c r="L109" i="5"/>
  <c r="N109" i="5" s="1"/>
  <c r="G110" i="5"/>
  <c r="H110" i="5"/>
  <c r="J110" i="5"/>
  <c r="L110" i="5" s="1"/>
  <c r="N110" i="5" s="1"/>
  <c r="G111" i="5"/>
  <c r="H111" i="5"/>
  <c r="J111" i="5" s="1"/>
  <c r="L111" i="5" s="1"/>
  <c r="N111" i="5" s="1"/>
  <c r="G112" i="5"/>
  <c r="H112" i="5" s="1"/>
  <c r="J112" i="5" s="1"/>
  <c r="L112" i="5" s="1"/>
  <c r="N112" i="5" s="1"/>
  <c r="G113" i="5"/>
  <c r="H113" i="5"/>
  <c r="J113" i="5"/>
  <c r="L113" i="5"/>
  <c r="N113" i="5" s="1"/>
  <c r="G114" i="5"/>
  <c r="H114" i="5"/>
  <c r="J114" i="5"/>
  <c r="L114" i="5" s="1"/>
  <c r="N114" i="5" s="1"/>
  <c r="G115" i="5"/>
  <c r="H115" i="5"/>
  <c r="J115" i="5" s="1"/>
  <c r="L115" i="5" s="1"/>
  <c r="N115" i="5" s="1"/>
  <c r="G116" i="5"/>
  <c r="H116" i="5" s="1"/>
  <c r="J116" i="5" s="1"/>
  <c r="L116" i="5" s="1"/>
  <c r="N116" i="5"/>
  <c r="G117" i="5"/>
  <c r="H117" i="5"/>
  <c r="J117" i="5"/>
  <c r="L117" i="5"/>
  <c r="N117" i="5" s="1"/>
  <c r="G118" i="5"/>
  <c r="H118" i="5"/>
  <c r="J118" i="5"/>
  <c r="L118" i="5" s="1"/>
  <c r="N118" i="5" s="1"/>
  <c r="G119" i="5"/>
  <c r="H119" i="5"/>
  <c r="J119" i="5" s="1"/>
  <c r="L119" i="5" s="1"/>
  <c r="N119" i="5" s="1"/>
  <c r="G120" i="5"/>
  <c r="H120" i="5" s="1"/>
  <c r="J120" i="5" s="1"/>
  <c r="L120" i="5" s="1"/>
  <c r="N120" i="5"/>
  <c r="G121" i="5"/>
  <c r="H121" i="5"/>
  <c r="J121" i="5"/>
  <c r="L121" i="5"/>
  <c r="N121" i="5" s="1"/>
  <c r="G122" i="5"/>
  <c r="H122" i="5"/>
  <c r="J122" i="5"/>
  <c r="L122" i="5" s="1"/>
  <c r="N122" i="5" s="1"/>
  <c r="G123" i="5"/>
  <c r="H123" i="5"/>
  <c r="J123" i="5" s="1"/>
  <c r="L123" i="5" s="1"/>
  <c r="N123" i="5" s="1"/>
  <c r="G124" i="5"/>
  <c r="H124" i="5" s="1"/>
  <c r="J124" i="5" s="1"/>
  <c r="L124" i="5" s="1"/>
  <c r="N124" i="5"/>
  <c r="G125" i="5"/>
  <c r="H125" i="5"/>
  <c r="J125" i="5"/>
  <c r="L125" i="5"/>
  <c r="N125" i="5" s="1"/>
  <c r="G126" i="5"/>
  <c r="H126" i="5"/>
  <c r="J126" i="5"/>
  <c r="L126" i="5" s="1"/>
  <c r="N126" i="5" s="1"/>
  <c r="G127" i="5"/>
  <c r="H127" i="5"/>
  <c r="J127" i="5" s="1"/>
  <c r="L127" i="5" s="1"/>
  <c r="N127" i="5" s="1"/>
  <c r="G128" i="5"/>
  <c r="H128" i="5" s="1"/>
  <c r="J128" i="5" s="1"/>
  <c r="L128" i="5" s="1"/>
  <c r="N128" i="5" s="1"/>
  <c r="G129" i="5"/>
  <c r="H129" i="5"/>
  <c r="J129" i="5"/>
  <c r="L129" i="5"/>
  <c r="N129" i="5" s="1"/>
  <c r="G130" i="5"/>
  <c r="H130" i="5"/>
  <c r="J130" i="5"/>
  <c r="L130" i="5" s="1"/>
  <c r="N130" i="5" s="1"/>
  <c r="G131" i="5"/>
  <c r="H131" i="5"/>
  <c r="J131" i="5" s="1"/>
  <c r="L131" i="5" s="1"/>
  <c r="N131" i="5" s="1"/>
  <c r="G132" i="5"/>
  <c r="H132" i="5" s="1"/>
  <c r="J132" i="5" s="1"/>
  <c r="L132" i="5" s="1"/>
  <c r="N132" i="5"/>
  <c r="G133" i="5"/>
  <c r="H133" i="5"/>
  <c r="J133" i="5"/>
  <c r="L133" i="5"/>
  <c r="N133" i="5" s="1"/>
  <c r="G134" i="5"/>
  <c r="H134" i="5"/>
  <c r="J134" i="5"/>
  <c r="L134" i="5" s="1"/>
  <c r="N134" i="5" s="1"/>
  <c r="G135" i="5"/>
  <c r="H135" i="5"/>
  <c r="J135" i="5" s="1"/>
  <c r="L135" i="5" s="1"/>
  <c r="N135" i="5" s="1"/>
  <c r="G136" i="5"/>
  <c r="H136" i="5" s="1"/>
  <c r="J136" i="5" s="1"/>
  <c r="L136" i="5" s="1"/>
  <c r="N136" i="5"/>
  <c r="G137" i="5"/>
  <c r="H137" i="5"/>
  <c r="J137" i="5"/>
  <c r="L137" i="5"/>
  <c r="N137" i="5" s="1"/>
  <c r="G138" i="5"/>
  <c r="H138" i="5"/>
  <c r="J138" i="5"/>
  <c r="L138" i="5" s="1"/>
  <c r="N138" i="5" s="1"/>
  <c r="G139" i="5"/>
  <c r="H139" i="5"/>
  <c r="J139" i="5" s="1"/>
  <c r="L139" i="5" s="1"/>
  <c r="N139" i="5" s="1"/>
  <c r="G140" i="5"/>
  <c r="H140" i="5" s="1"/>
  <c r="J140" i="5" s="1"/>
  <c r="L140" i="5"/>
  <c r="N140" i="5"/>
  <c r="G141" i="5"/>
  <c r="H141" i="5"/>
  <c r="J141" i="5"/>
  <c r="L141" i="5"/>
  <c r="N141" i="5" s="1"/>
  <c r="G142" i="5"/>
  <c r="H142" i="5"/>
  <c r="J142" i="5"/>
  <c r="L142" i="5" s="1"/>
  <c r="N142" i="5" s="1"/>
  <c r="G143" i="5"/>
  <c r="H143" i="5"/>
  <c r="J143" i="5" s="1"/>
  <c r="L143" i="5" s="1"/>
  <c r="N143" i="5" s="1"/>
  <c r="G144" i="5"/>
  <c r="H144" i="5" s="1"/>
  <c r="J144" i="5" s="1"/>
  <c r="L144" i="5"/>
  <c r="N144" i="5"/>
  <c r="G145" i="5"/>
  <c r="H145" i="5"/>
  <c r="J145" i="5"/>
  <c r="L145" i="5"/>
  <c r="N145" i="5" s="1"/>
  <c r="G146" i="5"/>
  <c r="H146" i="5"/>
  <c r="J146" i="5"/>
  <c r="L146" i="5" s="1"/>
  <c r="N146" i="5" s="1"/>
  <c r="G147" i="5"/>
  <c r="H147" i="5" s="1"/>
  <c r="J147" i="5" s="1"/>
  <c r="L147" i="5" s="1"/>
  <c r="N147" i="5" s="1"/>
  <c r="G148" i="5"/>
  <c r="H148" i="5" s="1"/>
  <c r="J148" i="5" s="1"/>
  <c r="L148" i="5"/>
  <c r="N148" i="5" s="1"/>
  <c r="G149" i="5"/>
  <c r="H149" i="5"/>
  <c r="J149" i="5"/>
  <c r="L149" i="5" s="1"/>
  <c r="N149" i="5" s="1"/>
  <c r="G150" i="5"/>
  <c r="H150" i="5"/>
  <c r="J150" i="5"/>
  <c r="L150" i="5" s="1"/>
  <c r="N150" i="5" s="1"/>
  <c r="G151" i="5"/>
  <c r="H151" i="5"/>
  <c r="J151" i="5" s="1"/>
  <c r="L151" i="5" s="1"/>
  <c r="N151" i="5"/>
  <c r="G152" i="5"/>
  <c r="H152" i="5" s="1"/>
  <c r="J152" i="5" s="1"/>
  <c r="L152" i="5" s="1"/>
  <c r="N152" i="5" s="1"/>
  <c r="I10" i="5"/>
  <c r="N7" i="5" l="1"/>
  <c r="L7" i="5" s="1"/>
  <c r="K10" i="5"/>
  <c r="M10" i="5" s="1"/>
  <c r="O10" i="5" s="1"/>
  <c r="I11" i="5"/>
  <c r="K11" i="5" s="1"/>
  <c r="M11" i="5" s="1"/>
  <c r="O11" i="5" s="1"/>
  <c r="I12" i="5"/>
  <c r="K12" i="5"/>
  <c r="M12" i="5" s="1"/>
  <c r="O12" i="5" s="1"/>
  <c r="I13" i="5"/>
  <c r="K13" i="5"/>
  <c r="M13" i="5" s="1"/>
  <c r="O13" i="5" s="1"/>
  <c r="I14" i="5"/>
  <c r="K14" i="5"/>
  <c r="M14" i="5" s="1"/>
  <c r="O14" i="5" s="1"/>
  <c r="I15" i="5"/>
  <c r="K15" i="5"/>
  <c r="M15" i="5" s="1"/>
  <c r="O15" i="5" s="1"/>
  <c r="I16" i="5"/>
  <c r="K16" i="5"/>
  <c r="M16" i="5" s="1"/>
  <c r="O16" i="5" s="1"/>
  <c r="I17" i="5"/>
  <c r="K17" i="5"/>
  <c r="M17" i="5" s="1"/>
  <c r="O17" i="5" s="1"/>
  <c r="I18" i="5"/>
  <c r="K18" i="5"/>
  <c r="M18" i="5" s="1"/>
  <c r="O18" i="5" s="1"/>
  <c r="I19" i="5"/>
  <c r="K19" i="5"/>
  <c r="M19" i="5" s="1"/>
  <c r="O19" i="5" s="1"/>
  <c r="I20" i="5"/>
  <c r="K20" i="5"/>
  <c r="M20" i="5" s="1"/>
  <c r="O20" i="5" s="1"/>
  <c r="I21" i="5"/>
  <c r="K21" i="5"/>
  <c r="M21" i="5" s="1"/>
  <c r="O21" i="5" s="1"/>
  <c r="I22" i="5"/>
  <c r="K22" i="5" s="1"/>
  <c r="M22" i="5" s="1"/>
  <c r="O22" i="5" s="1"/>
  <c r="I23" i="5"/>
  <c r="K23" i="5" s="1"/>
  <c r="M23" i="5" s="1"/>
  <c r="O23" i="5" s="1"/>
  <c r="I24" i="5"/>
  <c r="K24" i="5"/>
  <c r="M24" i="5" s="1"/>
  <c r="O24" i="5" s="1"/>
  <c r="I25" i="5"/>
  <c r="K25" i="5"/>
  <c r="M25" i="5" s="1"/>
  <c r="O25" i="5" s="1"/>
  <c r="I26" i="5"/>
  <c r="K26" i="5"/>
  <c r="M26" i="5" s="1"/>
  <c r="O26" i="5" s="1"/>
  <c r="I27" i="5"/>
  <c r="K27" i="5"/>
  <c r="M27" i="5" s="1"/>
  <c r="O27" i="5" s="1"/>
  <c r="I28" i="5"/>
  <c r="K28" i="5" s="1"/>
  <c r="M28" i="5" s="1"/>
  <c r="O28" i="5" s="1"/>
  <c r="I29" i="5"/>
  <c r="K29" i="5" s="1"/>
  <c r="M29" i="5" s="1"/>
  <c r="O29" i="5" s="1"/>
  <c r="I30" i="5"/>
  <c r="K30" i="5"/>
  <c r="M30" i="5" s="1"/>
  <c r="O30" i="5" s="1"/>
  <c r="I31" i="5"/>
  <c r="K31" i="5"/>
  <c r="M31" i="5" s="1"/>
  <c r="O31" i="5" s="1"/>
  <c r="I32" i="5"/>
  <c r="K32" i="5"/>
  <c r="M32" i="5" s="1"/>
  <c r="O32" i="5" s="1"/>
  <c r="I33" i="5"/>
  <c r="K33" i="5"/>
  <c r="M33" i="5" s="1"/>
  <c r="O33" i="5" s="1"/>
  <c r="I34" i="5"/>
  <c r="K34" i="5"/>
  <c r="M34" i="5" s="1"/>
  <c r="O34" i="5" s="1"/>
  <c r="I35" i="5"/>
  <c r="K35" i="5"/>
  <c r="M35" i="5" s="1"/>
  <c r="O35" i="5" s="1"/>
  <c r="I36" i="5"/>
  <c r="K36" i="5"/>
  <c r="M36" i="5" s="1"/>
  <c r="O36" i="5" s="1"/>
  <c r="I37" i="5"/>
  <c r="K37" i="5"/>
  <c r="M37" i="5" s="1"/>
  <c r="O37" i="5" s="1"/>
  <c r="I38" i="5"/>
  <c r="K38" i="5"/>
  <c r="M38" i="5" s="1"/>
  <c r="O38" i="5" s="1"/>
  <c r="I39" i="5"/>
  <c r="K39" i="5"/>
  <c r="M39" i="5" s="1"/>
  <c r="O39" i="5" s="1"/>
  <c r="I40" i="5"/>
  <c r="K40" i="5"/>
  <c r="M40" i="5" s="1"/>
  <c r="O40" i="5" s="1"/>
  <c r="I41" i="5"/>
  <c r="K41" i="5"/>
  <c r="M41" i="5" s="1"/>
  <c r="O41" i="5" s="1"/>
  <c r="I42" i="5"/>
  <c r="K42" i="5"/>
  <c r="M42" i="5" s="1"/>
  <c r="O42" i="5" s="1"/>
  <c r="I43" i="5"/>
  <c r="K43" i="5"/>
  <c r="M43" i="5" s="1"/>
  <c r="O43" i="5" s="1"/>
  <c r="I44" i="5"/>
  <c r="K44" i="5"/>
  <c r="M44" i="5" s="1"/>
  <c r="O44" i="5" s="1"/>
  <c r="I45" i="5"/>
  <c r="K45" i="5"/>
  <c r="M45" i="5" s="1"/>
  <c r="O45" i="5" s="1"/>
  <c r="I46" i="5"/>
  <c r="K46" i="5"/>
  <c r="M46" i="5" s="1"/>
  <c r="O46" i="5" s="1"/>
  <c r="I47" i="5"/>
  <c r="K47" i="5"/>
  <c r="M47" i="5" s="1"/>
  <c r="O47" i="5" s="1"/>
  <c r="I48" i="5"/>
  <c r="K48" i="5"/>
  <c r="M48" i="5" s="1"/>
  <c r="O48" i="5" s="1"/>
  <c r="I49" i="5"/>
  <c r="K49" i="5"/>
  <c r="M49" i="5" s="1"/>
  <c r="O49" i="5" s="1"/>
  <c r="I50" i="5"/>
  <c r="K50" i="5"/>
  <c r="M50" i="5" s="1"/>
  <c r="O50" i="5" s="1"/>
  <c r="I51" i="5"/>
  <c r="K51" i="5"/>
  <c r="M51" i="5" s="1"/>
  <c r="O51" i="5" s="1"/>
  <c r="I52" i="5"/>
  <c r="K52" i="5"/>
  <c r="M52" i="5" s="1"/>
  <c r="O52" i="5" s="1"/>
  <c r="I53" i="5"/>
  <c r="K53" i="5"/>
  <c r="M53" i="5" s="1"/>
  <c r="O53" i="5" s="1"/>
  <c r="I54" i="5"/>
  <c r="K54" i="5"/>
  <c r="M54" i="5" s="1"/>
  <c r="O54" i="5" s="1"/>
  <c r="I55" i="5"/>
  <c r="K55" i="5"/>
  <c r="M55" i="5" s="1"/>
  <c r="O55" i="5" s="1"/>
  <c r="I56" i="5"/>
  <c r="K56" i="5"/>
  <c r="M56" i="5" s="1"/>
  <c r="O56" i="5" s="1"/>
  <c r="I57" i="5"/>
  <c r="K57" i="5"/>
  <c r="M57" i="5" s="1"/>
  <c r="O57" i="5" s="1"/>
  <c r="I58" i="5"/>
  <c r="K58" i="5"/>
  <c r="M58" i="5" s="1"/>
  <c r="O58" i="5" s="1"/>
  <c r="I59" i="5"/>
  <c r="K59" i="5"/>
  <c r="M59" i="5" s="1"/>
  <c r="O59" i="5" s="1"/>
  <c r="I60" i="5"/>
  <c r="K60" i="5"/>
  <c r="M60" i="5" s="1"/>
  <c r="O60" i="5" s="1"/>
  <c r="I61" i="5"/>
  <c r="K61" i="5"/>
  <c r="M61" i="5" s="1"/>
  <c r="O61" i="5" s="1"/>
  <c r="I62" i="5"/>
  <c r="K62" i="5"/>
  <c r="M62" i="5" s="1"/>
  <c r="O62" i="5" s="1"/>
  <c r="I63" i="5"/>
  <c r="K63" i="5"/>
  <c r="M63" i="5" s="1"/>
  <c r="O63" i="5" s="1"/>
  <c r="I64" i="5"/>
  <c r="K64" i="5"/>
  <c r="M64" i="5" s="1"/>
  <c r="O64" i="5" s="1"/>
  <c r="I65" i="5"/>
  <c r="K65" i="5"/>
  <c r="M65" i="5" s="1"/>
  <c r="O65" i="5" s="1"/>
  <c r="I66" i="5"/>
  <c r="K66" i="5"/>
  <c r="M66" i="5" s="1"/>
  <c r="O66" i="5" s="1"/>
  <c r="I67" i="5"/>
  <c r="K67" i="5"/>
  <c r="M67" i="5" s="1"/>
  <c r="O67" i="5" s="1"/>
  <c r="I68" i="5"/>
  <c r="K68" i="5"/>
  <c r="M68" i="5" s="1"/>
  <c r="O68" i="5" s="1"/>
  <c r="I69" i="5"/>
  <c r="K69" i="5"/>
  <c r="M69" i="5" s="1"/>
  <c r="O69" i="5" s="1"/>
  <c r="I70" i="5"/>
  <c r="K70" i="5"/>
  <c r="M70" i="5" s="1"/>
  <c r="O70" i="5" s="1"/>
  <c r="I71" i="5"/>
  <c r="K71" i="5"/>
  <c r="M71" i="5" s="1"/>
  <c r="O71" i="5" s="1"/>
  <c r="I72" i="5"/>
  <c r="K72" i="5"/>
  <c r="M72" i="5" s="1"/>
  <c r="O72" i="5" s="1"/>
  <c r="I73" i="5"/>
  <c r="K73" i="5"/>
  <c r="M73" i="5" s="1"/>
  <c r="O73" i="5" s="1"/>
  <c r="I74" i="5"/>
  <c r="K74" i="5"/>
  <c r="M74" i="5" s="1"/>
  <c r="O74" i="5" s="1"/>
  <c r="I75" i="5"/>
  <c r="K75" i="5"/>
  <c r="M75" i="5" s="1"/>
  <c r="O75" i="5" s="1"/>
  <c r="I76" i="5"/>
  <c r="K76" i="5"/>
  <c r="M76" i="5" s="1"/>
  <c r="O76" i="5" s="1"/>
  <c r="I77" i="5"/>
  <c r="K77" i="5"/>
  <c r="M77" i="5" s="1"/>
  <c r="O77" i="5" s="1"/>
  <c r="I78" i="5"/>
  <c r="K78" i="5"/>
  <c r="M78" i="5" s="1"/>
  <c r="O78" i="5" s="1"/>
  <c r="I79" i="5"/>
  <c r="K79" i="5"/>
  <c r="M79" i="5" s="1"/>
  <c r="O79" i="5" s="1"/>
  <c r="I80" i="5"/>
  <c r="K80" i="5"/>
  <c r="M80" i="5" s="1"/>
  <c r="O80" i="5" s="1"/>
  <c r="I81" i="5"/>
  <c r="K81" i="5"/>
  <c r="M81" i="5" s="1"/>
  <c r="O81" i="5" s="1"/>
  <c r="I82" i="5"/>
  <c r="K82" i="5"/>
  <c r="M82" i="5" s="1"/>
  <c r="O82" i="5" s="1"/>
  <c r="I83" i="5"/>
  <c r="K83" i="5"/>
  <c r="M83" i="5" s="1"/>
  <c r="O83" i="5" s="1"/>
  <c r="I84" i="5"/>
  <c r="K84" i="5"/>
  <c r="M84" i="5" s="1"/>
  <c r="O84" i="5" s="1"/>
  <c r="I85" i="5"/>
  <c r="K85" i="5" s="1"/>
  <c r="M85" i="5" s="1"/>
  <c r="O85" i="5" s="1"/>
  <c r="I86" i="5"/>
  <c r="K86" i="5" s="1"/>
  <c r="M86" i="5" s="1"/>
  <c r="O86" i="5" s="1"/>
  <c r="I87" i="5"/>
  <c r="K87" i="5" s="1"/>
  <c r="M87" i="5" s="1"/>
  <c r="O87" i="5" s="1"/>
  <c r="I88" i="5"/>
  <c r="K88" i="5" s="1"/>
  <c r="M88" i="5" s="1"/>
  <c r="O88" i="5" s="1"/>
  <c r="I89" i="5"/>
  <c r="K89" i="5" s="1"/>
  <c r="M89" i="5" s="1"/>
  <c r="O89" i="5" s="1"/>
  <c r="I90" i="5"/>
  <c r="K90" i="5" s="1"/>
  <c r="M90" i="5" s="1"/>
  <c r="O90" i="5" s="1"/>
  <c r="I91" i="5"/>
  <c r="K91" i="5" s="1"/>
  <c r="M91" i="5" s="1"/>
  <c r="O91" i="5" s="1"/>
  <c r="I92" i="5"/>
  <c r="K92" i="5" s="1"/>
  <c r="M92" i="5" s="1"/>
  <c r="O92" i="5" s="1"/>
  <c r="I93" i="5"/>
  <c r="K93" i="5" s="1"/>
  <c r="M93" i="5" s="1"/>
  <c r="O93" i="5" s="1"/>
  <c r="I94" i="5"/>
  <c r="K94" i="5" s="1"/>
  <c r="M94" i="5" s="1"/>
  <c r="O94" i="5" s="1"/>
  <c r="I95" i="5"/>
  <c r="K95" i="5" s="1"/>
  <c r="M95" i="5" s="1"/>
  <c r="O95" i="5" s="1"/>
  <c r="I96" i="5"/>
  <c r="K96" i="5" s="1"/>
  <c r="M96" i="5" s="1"/>
  <c r="O96" i="5" s="1"/>
  <c r="I97" i="5"/>
  <c r="K97" i="5" s="1"/>
  <c r="M97" i="5" s="1"/>
  <c r="O97" i="5" s="1"/>
  <c r="I98" i="5"/>
  <c r="K98" i="5" s="1"/>
  <c r="M98" i="5" s="1"/>
  <c r="O98" i="5" s="1"/>
  <c r="I99" i="5"/>
  <c r="K99" i="5" s="1"/>
  <c r="M99" i="5" s="1"/>
  <c r="O99" i="5" s="1"/>
  <c r="I100" i="5"/>
  <c r="K100" i="5" s="1"/>
  <c r="M100" i="5" s="1"/>
  <c r="O100" i="5" s="1"/>
  <c r="I101" i="5"/>
  <c r="K101" i="5" s="1"/>
  <c r="M101" i="5" s="1"/>
  <c r="O101" i="5" s="1"/>
  <c r="I102" i="5"/>
  <c r="K102" i="5" s="1"/>
  <c r="M102" i="5" s="1"/>
  <c r="O102" i="5" s="1"/>
  <c r="I103" i="5"/>
  <c r="K103" i="5" s="1"/>
  <c r="M103" i="5" s="1"/>
  <c r="O103" i="5" s="1"/>
  <c r="I104" i="5"/>
  <c r="K104" i="5" s="1"/>
  <c r="M104" i="5" s="1"/>
  <c r="O104" i="5" s="1"/>
  <c r="I105" i="5"/>
  <c r="K105" i="5" s="1"/>
  <c r="M105" i="5" s="1"/>
  <c r="O105" i="5" s="1"/>
  <c r="I106" i="5"/>
  <c r="K106" i="5" s="1"/>
  <c r="M106" i="5" s="1"/>
  <c r="O106" i="5" s="1"/>
  <c r="I107" i="5"/>
  <c r="K107" i="5" s="1"/>
  <c r="M107" i="5" s="1"/>
  <c r="O107" i="5" s="1"/>
  <c r="I108" i="5"/>
  <c r="K108" i="5" s="1"/>
  <c r="M108" i="5" s="1"/>
  <c r="O108" i="5" s="1"/>
  <c r="I109" i="5"/>
  <c r="K109" i="5" s="1"/>
  <c r="M109" i="5" s="1"/>
  <c r="O109" i="5" s="1"/>
  <c r="I110" i="5"/>
  <c r="K110" i="5" s="1"/>
  <c r="M110" i="5" s="1"/>
  <c r="O110" i="5" s="1"/>
  <c r="I111" i="5"/>
  <c r="K111" i="5" s="1"/>
  <c r="M111" i="5" s="1"/>
  <c r="O111" i="5" s="1"/>
  <c r="I112" i="5"/>
  <c r="K112" i="5" s="1"/>
  <c r="M112" i="5" s="1"/>
  <c r="O112" i="5" s="1"/>
  <c r="I113" i="5"/>
  <c r="K113" i="5" s="1"/>
  <c r="M113" i="5" s="1"/>
  <c r="O113" i="5" s="1"/>
  <c r="I114" i="5"/>
  <c r="K114" i="5" s="1"/>
  <c r="M114" i="5" s="1"/>
  <c r="O114" i="5" s="1"/>
  <c r="I115" i="5"/>
  <c r="K115" i="5" s="1"/>
  <c r="M115" i="5" s="1"/>
  <c r="O115" i="5" s="1"/>
  <c r="I116" i="5"/>
  <c r="K116" i="5" s="1"/>
  <c r="M116" i="5" s="1"/>
  <c r="O116" i="5" s="1"/>
  <c r="I117" i="5"/>
  <c r="K117" i="5" s="1"/>
  <c r="M117" i="5" s="1"/>
  <c r="O117" i="5" s="1"/>
  <c r="I118" i="5"/>
  <c r="K118" i="5" s="1"/>
  <c r="M118" i="5" s="1"/>
  <c r="O118" i="5"/>
  <c r="I119" i="5"/>
  <c r="K119" i="5" s="1"/>
  <c r="M119" i="5" s="1"/>
  <c r="O119" i="5" s="1"/>
  <c r="I120" i="5"/>
  <c r="K120" i="5" s="1"/>
  <c r="M120" i="5" s="1"/>
  <c r="O120" i="5"/>
  <c r="I121" i="5"/>
  <c r="K121" i="5" s="1"/>
  <c r="M121" i="5" s="1"/>
  <c r="O121" i="5" s="1"/>
  <c r="I122" i="5"/>
  <c r="K122" i="5" s="1"/>
  <c r="M122" i="5" s="1"/>
  <c r="O122" i="5"/>
  <c r="I123" i="5"/>
  <c r="K123" i="5" s="1"/>
  <c r="M123" i="5" s="1"/>
  <c r="O123" i="5" s="1"/>
  <c r="I124" i="5"/>
  <c r="K124" i="5" s="1"/>
  <c r="M124" i="5" s="1"/>
  <c r="O124" i="5"/>
  <c r="I125" i="5"/>
  <c r="K125" i="5" s="1"/>
  <c r="M125" i="5" s="1"/>
  <c r="O125" i="5" s="1"/>
  <c r="I126" i="5"/>
  <c r="K126" i="5" s="1"/>
  <c r="M126" i="5" s="1"/>
  <c r="O126" i="5"/>
  <c r="I127" i="5"/>
  <c r="K127" i="5" s="1"/>
  <c r="M127" i="5" s="1"/>
  <c r="O127" i="5" s="1"/>
  <c r="I128" i="5"/>
  <c r="K128" i="5" s="1"/>
  <c r="M128" i="5" s="1"/>
  <c r="O128" i="5"/>
  <c r="I129" i="5"/>
  <c r="K129" i="5" s="1"/>
  <c r="M129" i="5" s="1"/>
  <c r="O129" i="5" s="1"/>
  <c r="I130" i="5"/>
  <c r="K130" i="5" s="1"/>
  <c r="M130" i="5" s="1"/>
  <c r="O130" i="5"/>
  <c r="I131" i="5"/>
  <c r="K131" i="5" s="1"/>
  <c r="M131" i="5" s="1"/>
  <c r="O131" i="5" s="1"/>
  <c r="I132" i="5"/>
  <c r="K132" i="5" s="1"/>
  <c r="M132" i="5" s="1"/>
  <c r="O132" i="5"/>
  <c r="I133" i="5"/>
  <c r="K133" i="5" s="1"/>
  <c r="M133" i="5" s="1"/>
  <c r="O133" i="5" s="1"/>
  <c r="I134" i="5"/>
  <c r="K134" i="5" s="1"/>
  <c r="M134" i="5" s="1"/>
  <c r="O134" i="5"/>
  <c r="I135" i="5"/>
  <c r="K135" i="5" s="1"/>
  <c r="M135" i="5" s="1"/>
  <c r="O135" i="5" s="1"/>
  <c r="I136" i="5"/>
  <c r="K136" i="5" s="1"/>
  <c r="M136" i="5" s="1"/>
  <c r="O136" i="5"/>
  <c r="I137" i="5"/>
  <c r="K137" i="5" s="1"/>
  <c r="M137" i="5" s="1"/>
  <c r="O137" i="5" s="1"/>
  <c r="I138" i="5"/>
  <c r="K138" i="5" s="1"/>
  <c r="M138" i="5" s="1"/>
  <c r="O138" i="5"/>
  <c r="I139" i="5"/>
  <c r="K139" i="5" s="1"/>
  <c r="M139" i="5" s="1"/>
  <c r="O139" i="5" s="1"/>
  <c r="I140" i="5"/>
  <c r="K140" i="5" s="1"/>
  <c r="M140" i="5" s="1"/>
  <c r="O140" i="5"/>
  <c r="I141" i="5"/>
  <c r="K141" i="5" s="1"/>
  <c r="M141" i="5" s="1"/>
  <c r="O141" i="5" s="1"/>
  <c r="I142" i="5"/>
  <c r="K142" i="5" s="1"/>
  <c r="M142" i="5" s="1"/>
  <c r="O142" i="5"/>
  <c r="I143" i="5"/>
  <c r="K143" i="5" s="1"/>
  <c r="M143" i="5" s="1"/>
  <c r="O143" i="5" s="1"/>
  <c r="I144" i="5"/>
  <c r="K144" i="5" s="1"/>
  <c r="M144" i="5" s="1"/>
  <c r="O144" i="5"/>
  <c r="I145" i="5"/>
  <c r="K145" i="5" s="1"/>
  <c r="M145" i="5" s="1"/>
  <c r="O145" i="5" s="1"/>
  <c r="I146" i="5"/>
  <c r="K146" i="5" s="1"/>
  <c r="M146" i="5" s="1"/>
  <c r="O146" i="5"/>
  <c r="I147" i="5"/>
  <c r="K147" i="5" s="1"/>
  <c r="M147" i="5" s="1"/>
  <c r="O147" i="5" s="1"/>
  <c r="I148" i="5"/>
  <c r="K148" i="5" s="1"/>
  <c r="M148" i="5" s="1"/>
  <c r="O148" i="5"/>
  <c r="I149" i="5"/>
  <c r="K149" i="5" s="1"/>
  <c r="M149" i="5" s="1"/>
  <c r="O149" i="5" s="1"/>
  <c r="I150" i="5"/>
  <c r="K150" i="5" s="1"/>
  <c r="M150" i="5" s="1"/>
  <c r="O150" i="5"/>
  <c r="I151" i="5"/>
  <c r="K151" i="5" s="1"/>
  <c r="M151" i="5" s="1"/>
  <c r="O151" i="5" s="1"/>
  <c r="I152" i="5"/>
  <c r="K152" i="5" s="1"/>
  <c r="M152" i="5" s="1"/>
  <c r="O152" i="5"/>
  <c r="O7" i="5" l="1"/>
  <c r="M7" i="5" s="1"/>
  <c r="D37" i="11" a="1"/>
  <c r="F37" i="11" s="1"/>
  <c r="D37" i="11"/>
  <c r="E37" i="11"/>
  <c r="D38" i="11"/>
  <c r="E38" i="11"/>
  <c r="D39" i="11"/>
  <c r="E39" i="11"/>
  <c r="D40" i="11"/>
  <c r="E40" i="11"/>
  <c r="K40" i="11" a="1"/>
  <c r="L40" i="11" s="1"/>
  <c r="G19" i="6"/>
  <c r="I19" i="6"/>
  <c r="Q46" i="11" l="1"/>
  <c r="M46" i="11"/>
  <c r="P45" i="11"/>
  <c r="L45" i="11"/>
  <c r="O44" i="11"/>
  <c r="K44" i="11"/>
  <c r="N43" i="11"/>
  <c r="Q42" i="11"/>
  <c r="M42" i="11"/>
  <c r="P41" i="11"/>
  <c r="L41" i="11"/>
  <c r="O40" i="11"/>
  <c r="K40" i="11"/>
  <c r="P46" i="11"/>
  <c r="L46" i="11"/>
  <c r="O45" i="11"/>
  <c r="K45" i="11"/>
  <c r="N44" i="11"/>
  <c r="Q43" i="11"/>
  <c r="M43" i="11"/>
  <c r="P42" i="11"/>
  <c r="L42" i="11"/>
  <c r="O41" i="11"/>
  <c r="K41" i="11"/>
  <c r="N40" i="11"/>
  <c r="O46" i="11"/>
  <c r="K46" i="11"/>
  <c r="N45" i="11"/>
  <c r="Q44" i="11"/>
  <c r="M44" i="11"/>
  <c r="P43" i="11"/>
  <c r="L43" i="11"/>
  <c r="O42" i="11"/>
  <c r="K42" i="11"/>
  <c r="N41" i="11"/>
  <c r="Q40" i="11"/>
  <c r="M40" i="11"/>
  <c r="G40" i="11"/>
  <c r="G39" i="11"/>
  <c r="G38" i="11"/>
  <c r="G37" i="11"/>
  <c r="D47" i="11" s="1" a="1"/>
  <c r="N46" i="11"/>
  <c r="Q45" i="11"/>
  <c r="M45" i="11"/>
  <c r="P44" i="11"/>
  <c r="L44" i="11"/>
  <c r="O43" i="11"/>
  <c r="K43" i="11"/>
  <c r="N42" i="11"/>
  <c r="Q41" i="11"/>
  <c r="M41" i="11"/>
  <c r="P40" i="11"/>
  <c r="F40" i="11"/>
  <c r="F39" i="11"/>
  <c r="F38" i="11"/>
  <c r="K19" i="6"/>
  <c r="M19" i="6" s="1"/>
  <c r="O19" i="6" s="1"/>
  <c r="G20" i="6"/>
  <c r="I20" i="6"/>
  <c r="D50" i="11" l="1"/>
  <c r="D47" i="11"/>
  <c r="D48" i="11"/>
  <c r="D49" i="11"/>
  <c r="K57" i="11" a="1"/>
  <c r="K20" i="6"/>
  <c r="M20" i="6" s="1"/>
  <c r="O20" i="6" s="1"/>
  <c r="G21" i="6"/>
  <c r="I21" i="6"/>
  <c r="K60" i="11" l="1"/>
  <c r="K59" i="11"/>
  <c r="K63" i="11"/>
  <c r="K57" i="11"/>
  <c r="N57" i="11" s="1" a="1"/>
  <c r="K61" i="11"/>
  <c r="K58" i="11"/>
  <c r="K62" i="11"/>
  <c r="K21" i="6"/>
  <c r="M21" i="6" s="1"/>
  <c r="O21" i="6" s="1"/>
  <c r="G22" i="6"/>
  <c r="I22" i="6"/>
  <c r="N60" i="11" l="1"/>
  <c r="N59" i="11"/>
  <c r="N63" i="11"/>
  <c r="N57" i="11"/>
  <c r="N61" i="11"/>
  <c r="N58" i="11"/>
  <c r="N62" i="11"/>
  <c r="K22" i="6"/>
  <c r="M22" i="6" s="1"/>
  <c r="O22" i="6" s="1"/>
  <c r="G23" i="6"/>
  <c r="I23" i="6"/>
  <c r="K23" i="6"/>
  <c r="M23" i="6" s="1"/>
  <c r="O23" i="6" s="1"/>
  <c r="G24" i="6"/>
  <c r="I24" i="6"/>
  <c r="K24" i="6"/>
  <c r="M24" i="6" s="1"/>
  <c r="O24" i="6" s="1"/>
  <c r="G25" i="6"/>
  <c r="I25" i="6"/>
  <c r="K25" i="6"/>
  <c r="M25" i="6" s="1"/>
  <c r="O25" i="6" s="1"/>
  <c r="G26" i="6"/>
  <c r="I26" i="6"/>
  <c r="K26" i="6"/>
  <c r="M26" i="6" s="1"/>
  <c r="O26" i="6" s="1"/>
  <c r="G27" i="6"/>
  <c r="I27" i="6"/>
  <c r="K27" i="6"/>
  <c r="M27" i="6" s="1"/>
  <c r="O27" i="6" s="1"/>
  <c r="G28" i="6"/>
  <c r="I28" i="6"/>
  <c r="K28" i="6"/>
  <c r="M28" i="6" s="1"/>
  <c r="O28" i="6" s="1"/>
  <c r="G29" i="6"/>
  <c r="I29" i="6"/>
  <c r="K29" i="6"/>
  <c r="M29" i="6" s="1"/>
  <c r="O29" i="6" s="1"/>
  <c r="G30" i="6"/>
  <c r="I30" i="6"/>
  <c r="K30" i="6"/>
  <c r="M30" i="6" s="1"/>
  <c r="O30" i="6" s="1"/>
  <c r="G31" i="6"/>
  <c r="I31" i="6"/>
  <c r="K31" i="6"/>
  <c r="M31" i="6" s="1"/>
  <c r="O31" i="6" s="1"/>
  <c r="G32" i="6"/>
  <c r="I32" i="6"/>
  <c r="K32" i="6"/>
  <c r="M32" i="6" s="1"/>
  <c r="O32" i="6" s="1"/>
  <c r="G33" i="6"/>
  <c r="I33" i="6"/>
  <c r="K33" i="6"/>
  <c r="M33" i="6" s="1"/>
  <c r="O33" i="6" s="1"/>
  <c r="G34" i="6"/>
  <c r="I34" i="6"/>
  <c r="K34" i="6"/>
  <c r="M34" i="6" s="1"/>
  <c r="O34" i="6" s="1"/>
  <c r="G35" i="6"/>
  <c r="I35" i="6"/>
  <c r="K35" i="6"/>
  <c r="M35" i="6" s="1"/>
  <c r="O35" i="6" s="1"/>
  <c r="G36" i="6"/>
  <c r="I36" i="6"/>
  <c r="K36" i="6"/>
  <c r="M36" i="6" s="1"/>
  <c r="O36" i="6" s="1"/>
  <c r="G37" i="6"/>
  <c r="I37" i="6"/>
  <c r="K37" i="6"/>
  <c r="M37" i="6" s="1"/>
  <c r="O37" i="6" s="1"/>
  <c r="G38" i="6"/>
  <c r="I38" i="6"/>
  <c r="K38" i="6"/>
  <c r="M38" i="6" s="1"/>
  <c r="O38" i="6" s="1"/>
  <c r="G39" i="6"/>
  <c r="I39" i="6"/>
  <c r="K39" i="6"/>
  <c r="M39" i="6" s="1"/>
  <c r="O39" i="6" s="1"/>
  <c r="G40" i="6"/>
  <c r="I40" i="6"/>
  <c r="K40" i="6"/>
  <c r="M40" i="6" s="1"/>
  <c r="O40" i="6" s="1"/>
  <c r="G41" i="6"/>
  <c r="I41" i="6"/>
  <c r="K41" i="6"/>
  <c r="M41" i="6" s="1"/>
  <c r="O41" i="6" s="1"/>
  <c r="G42" i="6"/>
  <c r="I42" i="6"/>
  <c r="K42" i="6"/>
  <c r="M42" i="6" s="1"/>
  <c r="O42" i="6" s="1"/>
  <c r="G43" i="6"/>
  <c r="I43" i="6"/>
  <c r="K43" i="6"/>
  <c r="M43" i="6" s="1"/>
  <c r="O43" i="6" s="1"/>
  <c r="G44" i="6"/>
  <c r="I44" i="6"/>
  <c r="K44" i="6"/>
  <c r="M44" i="6" s="1"/>
  <c r="O44" i="6" s="1"/>
  <c r="G45" i="6"/>
  <c r="I45" i="6"/>
  <c r="K45" i="6"/>
  <c r="M45" i="6" s="1"/>
  <c r="O45" i="6" s="1"/>
  <c r="G46" i="6"/>
  <c r="I46" i="6"/>
  <c r="K46" i="6"/>
  <c r="M46" i="6" s="1"/>
  <c r="O46" i="6" s="1"/>
  <c r="G47" i="6"/>
  <c r="I47" i="6"/>
  <c r="K47" i="6"/>
  <c r="M47" i="6" s="1"/>
  <c r="O47" i="6" s="1"/>
  <c r="G48" i="6"/>
  <c r="I48" i="6"/>
  <c r="K48" i="6"/>
  <c r="M48" i="6" s="1"/>
  <c r="O48" i="6" s="1"/>
  <c r="G49" i="6"/>
  <c r="I49" i="6"/>
  <c r="K49" i="6"/>
  <c r="M49" i="6" s="1"/>
  <c r="O49" i="6" s="1"/>
  <c r="G50" i="6"/>
  <c r="I50" i="6"/>
  <c r="K50" i="6"/>
  <c r="M50" i="6" s="1"/>
  <c r="O50" i="6" s="1"/>
  <c r="G51" i="6"/>
  <c r="I51" i="6"/>
  <c r="K51" i="6"/>
  <c r="M51" i="6" s="1"/>
  <c r="O51" i="6" s="1"/>
  <c r="G52" i="6"/>
  <c r="I52" i="6"/>
  <c r="K52" i="6"/>
  <c r="M52" i="6"/>
  <c r="O52" i="6" s="1"/>
  <c r="G53" i="6"/>
  <c r="I53" i="6"/>
  <c r="K53" i="6"/>
  <c r="M53" i="6" s="1"/>
  <c r="O53" i="6" s="1"/>
  <c r="G54" i="6"/>
  <c r="I54" i="6"/>
  <c r="K54" i="6"/>
  <c r="M54" i="6" s="1"/>
  <c r="O54" i="6" s="1"/>
  <c r="G55" i="6"/>
  <c r="I55" i="6"/>
  <c r="K55" i="6"/>
  <c r="M55" i="6" s="1"/>
  <c r="O55" i="6" s="1"/>
  <c r="G56" i="6"/>
  <c r="I56" i="6"/>
  <c r="K56" i="6"/>
  <c r="M56" i="6" s="1"/>
  <c r="O56" i="6" s="1"/>
  <c r="G57" i="6"/>
  <c r="I57" i="6"/>
  <c r="K57" i="6"/>
  <c r="M57" i="6" s="1"/>
  <c r="O57" i="6" s="1"/>
  <c r="G58" i="6"/>
  <c r="I58" i="6"/>
  <c r="K58" i="6"/>
  <c r="M58" i="6" s="1"/>
  <c r="O58" i="6" s="1"/>
  <c r="G59" i="6"/>
  <c r="I59" i="6"/>
  <c r="K59" i="6"/>
  <c r="M59" i="6" s="1"/>
  <c r="O59" i="6" s="1"/>
  <c r="G60" i="6"/>
  <c r="I60" i="6"/>
  <c r="K60" i="6"/>
  <c r="M60" i="6" s="1"/>
  <c r="O60" i="6" s="1"/>
  <c r="G61" i="6"/>
  <c r="I61" i="6"/>
  <c r="K61" i="6"/>
  <c r="M61" i="6" s="1"/>
  <c r="O61" i="6" s="1"/>
  <c r="G62" i="6"/>
  <c r="I62" i="6"/>
  <c r="K62" i="6"/>
  <c r="M62" i="6" s="1"/>
  <c r="O62" i="6" s="1"/>
  <c r="G63" i="6"/>
  <c r="I63" i="6"/>
  <c r="K63" i="6"/>
  <c r="M63" i="6" s="1"/>
  <c r="O63" i="6" s="1"/>
  <c r="G64" i="6"/>
  <c r="I64" i="6"/>
  <c r="K64" i="6"/>
  <c r="M64" i="6" s="1"/>
  <c r="O64" i="6" s="1"/>
  <c r="G65" i="6"/>
  <c r="I65" i="6"/>
  <c r="K65" i="6"/>
  <c r="M65" i="6" s="1"/>
  <c r="O65" i="6" s="1"/>
  <c r="G66" i="6"/>
  <c r="I66" i="6"/>
  <c r="K66" i="6"/>
  <c r="M66" i="6" s="1"/>
  <c r="O66" i="6" s="1"/>
  <c r="G67" i="6"/>
  <c r="I67" i="6"/>
  <c r="K67" i="6"/>
  <c r="M67" i="6" s="1"/>
  <c r="O67" i="6" s="1"/>
  <c r="G68" i="6"/>
  <c r="I68" i="6"/>
  <c r="K68" i="6"/>
  <c r="M68" i="6" s="1"/>
  <c r="O68" i="6" s="1"/>
  <c r="G69" i="6"/>
  <c r="I69" i="6"/>
  <c r="K69" i="6"/>
  <c r="M69" i="6" s="1"/>
  <c r="O69" i="6" s="1"/>
  <c r="G70" i="6"/>
  <c r="I70" i="6"/>
  <c r="K70" i="6"/>
  <c r="M70" i="6" s="1"/>
  <c r="O70" i="6" s="1"/>
  <c r="G71" i="6"/>
  <c r="I71" i="6"/>
  <c r="K71" i="6"/>
  <c r="M71" i="6" s="1"/>
  <c r="O71" i="6" s="1"/>
  <c r="G72" i="6"/>
  <c r="I72" i="6"/>
  <c r="K72" i="6"/>
  <c r="M72" i="6" s="1"/>
  <c r="O72" i="6" s="1"/>
  <c r="G73" i="6"/>
  <c r="I73" i="6"/>
  <c r="K73" i="6"/>
  <c r="M73" i="6" s="1"/>
  <c r="O73" i="6" s="1"/>
  <c r="G74" i="6"/>
  <c r="I74" i="6"/>
  <c r="K74" i="6"/>
  <c r="M74" i="6" s="1"/>
  <c r="O74" i="6" s="1"/>
  <c r="G75" i="6"/>
  <c r="I75" i="6"/>
  <c r="K75" i="6"/>
  <c r="M75" i="6" s="1"/>
  <c r="O75" i="6" s="1"/>
  <c r="G76" i="6"/>
  <c r="I76" i="6"/>
  <c r="K76" i="6"/>
  <c r="M76" i="6" s="1"/>
  <c r="O76" i="6" s="1"/>
  <c r="G77" i="6"/>
  <c r="I77" i="6"/>
  <c r="K77" i="6"/>
  <c r="M77" i="6" s="1"/>
  <c r="O77" i="6" s="1"/>
  <c r="G78" i="6"/>
  <c r="I78" i="6"/>
  <c r="K78" i="6"/>
  <c r="M78" i="6" s="1"/>
  <c r="O78" i="6" s="1"/>
  <c r="G79" i="6"/>
  <c r="I79" i="6"/>
  <c r="K79" i="6"/>
  <c r="M79" i="6" s="1"/>
  <c r="O79" i="6" s="1"/>
  <c r="G80" i="6"/>
  <c r="I80" i="6"/>
  <c r="K80" i="6"/>
  <c r="M80" i="6" s="1"/>
  <c r="O80" i="6" s="1"/>
  <c r="G81" i="6"/>
  <c r="I81" i="6"/>
  <c r="K81" i="6"/>
  <c r="M81" i="6" s="1"/>
  <c r="O81" i="6" s="1"/>
  <c r="G82" i="6"/>
  <c r="I82" i="6"/>
  <c r="K82" i="6"/>
  <c r="M82" i="6"/>
  <c r="O82" i="6" s="1"/>
  <c r="G83" i="6"/>
  <c r="I83" i="6"/>
  <c r="K83" i="6"/>
  <c r="M83" i="6" s="1"/>
  <c r="O83" i="6" s="1"/>
  <c r="G84" i="6"/>
  <c r="I84" i="6"/>
  <c r="K84" i="6"/>
  <c r="M84" i="6" s="1"/>
  <c r="O84" i="6" s="1"/>
  <c r="G85" i="6"/>
  <c r="I85" i="6"/>
  <c r="K85" i="6"/>
  <c r="M85" i="6" s="1"/>
  <c r="O85" i="6" s="1"/>
  <c r="G86" i="6"/>
  <c r="I86" i="6"/>
  <c r="K86" i="6"/>
  <c r="M86" i="6" s="1"/>
  <c r="O86" i="6" s="1"/>
  <c r="G87" i="6"/>
  <c r="I87" i="6"/>
  <c r="K87" i="6"/>
  <c r="M87" i="6" s="1"/>
  <c r="O87" i="6" s="1"/>
  <c r="G88" i="6"/>
  <c r="I88" i="6"/>
  <c r="K88" i="6"/>
  <c r="M88" i="6" s="1"/>
  <c r="O88" i="6" s="1"/>
  <c r="G89" i="6"/>
  <c r="I89" i="6"/>
  <c r="K89" i="6"/>
  <c r="M89" i="6" s="1"/>
  <c r="O89" i="6" s="1"/>
  <c r="G90" i="6"/>
  <c r="I90" i="6"/>
  <c r="K90" i="6"/>
  <c r="M90" i="6" s="1"/>
  <c r="O90" i="6" s="1"/>
  <c r="G91" i="6"/>
  <c r="I91" i="6"/>
  <c r="K91" i="6"/>
  <c r="M91" i="6" s="1"/>
  <c r="O91" i="6" s="1"/>
  <c r="G92" i="6"/>
  <c r="I92" i="6"/>
  <c r="K92" i="6" s="1"/>
  <c r="M92" i="6" s="1"/>
  <c r="O92" i="6" s="1"/>
  <c r="G93" i="6"/>
  <c r="I93" i="6"/>
  <c r="K93" i="6"/>
  <c r="M93" i="6" s="1"/>
  <c r="O93" i="6" s="1"/>
  <c r="G94" i="6"/>
  <c r="I94" i="6"/>
  <c r="K94" i="6"/>
  <c r="M94" i="6" s="1"/>
  <c r="O94" i="6" s="1"/>
  <c r="G95" i="6"/>
  <c r="I95" i="6"/>
  <c r="K95" i="6"/>
  <c r="M95" i="6" s="1"/>
  <c r="O95" i="6" s="1"/>
  <c r="G96" i="6"/>
  <c r="I96" i="6"/>
  <c r="K96" i="6"/>
  <c r="M96" i="6" s="1"/>
  <c r="O96" i="6" s="1"/>
  <c r="G97" i="6"/>
  <c r="I97" i="6"/>
  <c r="K97" i="6"/>
  <c r="M97" i="6" s="1"/>
  <c r="O97" i="6" s="1"/>
  <c r="G98" i="6"/>
  <c r="I98" i="6"/>
  <c r="K98" i="6"/>
  <c r="M98" i="6" s="1"/>
  <c r="O98" i="6" s="1"/>
  <c r="G99" i="6"/>
  <c r="I99" i="6"/>
  <c r="K99" i="6"/>
  <c r="M99" i="6" s="1"/>
  <c r="O99" i="6" s="1"/>
  <c r="G100" i="6"/>
  <c r="I100" i="6"/>
  <c r="K100" i="6"/>
  <c r="M100" i="6" s="1"/>
  <c r="O100" i="6" s="1"/>
  <c r="G101" i="6"/>
  <c r="I101" i="6"/>
  <c r="K101" i="6" s="1"/>
  <c r="M101" i="6" s="1"/>
  <c r="O101" i="6" s="1"/>
  <c r="G102" i="6"/>
  <c r="I102" i="6"/>
  <c r="K102" i="6"/>
  <c r="M102" i="6" s="1"/>
  <c r="O102" i="6" s="1"/>
  <c r="G103" i="6"/>
  <c r="I103" i="6"/>
  <c r="K103" i="6"/>
  <c r="M103" i="6" s="1"/>
  <c r="O103" i="6" s="1"/>
  <c r="G104" i="6"/>
  <c r="I104" i="6"/>
  <c r="K104" i="6"/>
  <c r="M104" i="6" s="1"/>
  <c r="O104" i="6" s="1"/>
  <c r="G105" i="6"/>
  <c r="I105" i="6"/>
  <c r="K105" i="6"/>
  <c r="M105" i="6" s="1"/>
  <c r="O105" i="6" s="1"/>
  <c r="G106" i="6"/>
  <c r="I106" i="6"/>
  <c r="K106" i="6"/>
  <c r="M106" i="6" s="1"/>
  <c r="O106" i="6" s="1"/>
  <c r="G107" i="6"/>
  <c r="I107" i="6"/>
  <c r="K107" i="6"/>
  <c r="M107" i="6" s="1"/>
  <c r="O107" i="6" s="1"/>
  <c r="G108" i="6"/>
  <c r="I108" i="6"/>
  <c r="K108" i="6"/>
  <c r="M108" i="6" s="1"/>
  <c r="O108" i="6" s="1"/>
  <c r="G109" i="6"/>
  <c r="I109" i="6"/>
  <c r="K109" i="6"/>
  <c r="M109" i="6" s="1"/>
  <c r="O109" i="6" s="1"/>
  <c r="G110" i="6"/>
  <c r="I110" i="6"/>
  <c r="K110" i="6"/>
  <c r="M110" i="6" s="1"/>
  <c r="O110" i="6" s="1"/>
  <c r="G111" i="6"/>
  <c r="I111" i="6"/>
  <c r="K111" i="6"/>
  <c r="M111" i="6" s="1"/>
  <c r="O111" i="6" s="1"/>
  <c r="G112" i="6"/>
  <c r="I112" i="6"/>
  <c r="K112" i="6"/>
  <c r="M112" i="6" s="1"/>
  <c r="O112" i="6" s="1"/>
  <c r="G113" i="6"/>
  <c r="I113" i="6"/>
  <c r="K113" i="6"/>
  <c r="M113" i="6" s="1"/>
  <c r="O113" i="6" s="1"/>
  <c r="G114" i="6"/>
  <c r="I114" i="6"/>
  <c r="K114" i="6"/>
  <c r="M114" i="6" s="1"/>
  <c r="O114" i="6" s="1"/>
  <c r="G115" i="6"/>
  <c r="I115" i="6"/>
  <c r="K115" i="6"/>
  <c r="M115" i="6" s="1"/>
  <c r="O115" i="6" s="1"/>
  <c r="G116" i="6"/>
  <c r="I116" i="6"/>
  <c r="K116" i="6"/>
  <c r="M116" i="6" s="1"/>
  <c r="O116" i="6" s="1"/>
  <c r="G117" i="6"/>
  <c r="I117" i="6"/>
  <c r="K117" i="6"/>
  <c r="M117" i="6" s="1"/>
  <c r="O117" i="6" s="1"/>
  <c r="G118" i="6"/>
  <c r="I118" i="6"/>
  <c r="K118" i="6"/>
  <c r="M118" i="6" s="1"/>
  <c r="O118" i="6" s="1"/>
  <c r="G119" i="6"/>
  <c r="I119" i="6" s="1"/>
  <c r="K119" i="6" s="1"/>
  <c r="M119" i="6" s="1"/>
  <c r="O119" i="6" s="1"/>
  <c r="G120" i="6"/>
  <c r="I120" i="6"/>
  <c r="K120" i="6" s="1"/>
  <c r="M120" i="6" s="1"/>
  <c r="O120" i="6" s="1"/>
  <c r="G121" i="6"/>
  <c r="I121" i="6" s="1"/>
  <c r="K121" i="6" s="1"/>
  <c r="M121" i="6" s="1"/>
  <c r="O121" i="6" s="1"/>
  <c r="G122" i="6"/>
  <c r="I122" i="6"/>
  <c r="K122" i="6" s="1"/>
  <c r="M122" i="6" s="1"/>
  <c r="O122" i="6" s="1"/>
  <c r="G123" i="6"/>
  <c r="I123" i="6" s="1"/>
  <c r="K123" i="6" s="1"/>
  <c r="M123" i="6" s="1"/>
  <c r="O123" i="6" s="1"/>
  <c r="G124" i="6"/>
  <c r="I124" i="6"/>
  <c r="K124" i="6" s="1"/>
  <c r="M124" i="6" s="1"/>
  <c r="O124" i="6" s="1"/>
  <c r="G125" i="6"/>
  <c r="I125" i="6" s="1"/>
  <c r="K125" i="6" s="1"/>
  <c r="M125" i="6" s="1"/>
  <c r="O125" i="6" s="1"/>
  <c r="G126" i="6"/>
  <c r="I126" i="6"/>
  <c r="K126" i="6" s="1"/>
  <c r="M126" i="6" s="1"/>
  <c r="O126" i="6" s="1"/>
  <c r="G127" i="6"/>
  <c r="I127" i="6" s="1"/>
  <c r="K127" i="6" s="1"/>
  <c r="M127" i="6" s="1"/>
  <c r="O127" i="6" s="1"/>
  <c r="G128" i="6"/>
  <c r="I128" i="6"/>
  <c r="K128" i="6" s="1"/>
  <c r="M128" i="6" s="1"/>
  <c r="O128" i="6" s="1"/>
  <c r="G129" i="6"/>
  <c r="I129" i="6" s="1"/>
  <c r="K129" i="6" s="1"/>
  <c r="M129" i="6" s="1"/>
  <c r="O129" i="6" s="1"/>
  <c r="G130" i="6"/>
  <c r="I130" i="6"/>
  <c r="K130" i="6" s="1"/>
  <c r="M130" i="6" s="1"/>
  <c r="O130" i="6" s="1"/>
  <c r="G131" i="6"/>
  <c r="I131" i="6" s="1"/>
  <c r="K131" i="6" s="1"/>
  <c r="M131" i="6" s="1"/>
  <c r="O131" i="6" s="1"/>
  <c r="G132" i="6"/>
  <c r="I132" i="6"/>
  <c r="K132" i="6" s="1"/>
  <c r="M132" i="6" s="1"/>
  <c r="O132" i="6" s="1"/>
  <c r="G133" i="6"/>
  <c r="I133" i="6" s="1"/>
  <c r="K133" i="6" s="1"/>
  <c r="M133" i="6" s="1"/>
  <c r="O133" i="6" s="1"/>
  <c r="G134" i="6"/>
  <c r="I134" i="6"/>
  <c r="K134" i="6" s="1"/>
  <c r="M134" i="6" s="1"/>
  <c r="O134" i="6" s="1"/>
  <c r="G135" i="6"/>
  <c r="I135" i="6" s="1"/>
  <c r="K135" i="6" s="1"/>
  <c r="M135" i="6" s="1"/>
  <c r="O135" i="6" s="1"/>
  <c r="G136" i="6"/>
  <c r="I136" i="6"/>
  <c r="K136" i="6" s="1"/>
  <c r="M136" i="6" s="1"/>
  <c r="O136" i="6" s="1"/>
  <c r="G137" i="6"/>
  <c r="I137" i="6" s="1"/>
  <c r="K137" i="6" s="1"/>
  <c r="M137" i="6" s="1"/>
  <c r="O137" i="6" s="1"/>
  <c r="G138" i="6"/>
  <c r="I138" i="6"/>
  <c r="K138" i="6" s="1"/>
  <c r="M138" i="6" s="1"/>
  <c r="O138" i="6" s="1"/>
  <c r="G139" i="6"/>
  <c r="I139" i="6" s="1"/>
  <c r="K139" i="6" s="1"/>
  <c r="M139" i="6" s="1"/>
  <c r="O139" i="6" s="1"/>
  <c r="G140" i="6"/>
  <c r="I140" i="6"/>
  <c r="K140" i="6" s="1"/>
  <c r="M140" i="6" s="1"/>
  <c r="O140" i="6" s="1"/>
  <c r="G141" i="6"/>
  <c r="I141" i="6" s="1"/>
  <c r="K141" i="6" s="1"/>
  <c r="M141" i="6" s="1"/>
  <c r="O141" i="6" s="1"/>
  <c r="G142" i="6"/>
  <c r="I142" i="6"/>
  <c r="K142" i="6" s="1"/>
  <c r="M142" i="6" s="1"/>
  <c r="O142" i="6" s="1"/>
  <c r="G143" i="6"/>
  <c r="I143" i="6" s="1"/>
  <c r="K143" i="6" s="1"/>
  <c r="M143" i="6" s="1"/>
  <c r="O143" i="6" s="1"/>
  <c r="G144" i="6"/>
  <c r="I144" i="6"/>
  <c r="K144" i="6" s="1"/>
  <c r="M144" i="6" s="1"/>
  <c r="O144" i="6" s="1"/>
  <c r="G145" i="6"/>
  <c r="I145" i="6" s="1"/>
  <c r="K145" i="6" s="1"/>
  <c r="M145" i="6" s="1"/>
  <c r="O145" i="6" s="1"/>
  <c r="G146" i="6"/>
  <c r="I146" i="6"/>
  <c r="K146" i="6" s="1"/>
  <c r="M146" i="6" s="1"/>
  <c r="O146" i="6" s="1"/>
  <c r="G147" i="6"/>
  <c r="I147" i="6" s="1"/>
  <c r="K147" i="6" s="1"/>
  <c r="M147" i="6" s="1"/>
  <c r="O147" i="6" s="1"/>
  <c r="G148" i="6"/>
  <c r="I148" i="6"/>
  <c r="K148" i="6" s="1"/>
  <c r="M148" i="6" s="1"/>
  <c r="O148" i="6" s="1"/>
  <c r="G149" i="6"/>
  <c r="I149" i="6" s="1"/>
  <c r="K149" i="6" s="1"/>
  <c r="M149" i="6" s="1"/>
  <c r="O149" i="6" s="1"/>
  <c r="G150" i="6"/>
  <c r="I150" i="6"/>
  <c r="K150" i="6" s="1"/>
  <c r="M150" i="6" s="1"/>
  <c r="O150" i="6" s="1"/>
  <c r="G151" i="6"/>
  <c r="I151" i="6" s="1"/>
  <c r="K151" i="6" s="1"/>
  <c r="M151" i="6" s="1"/>
  <c r="O151" i="6" s="1"/>
  <c r="G152" i="6"/>
  <c r="I152" i="6"/>
  <c r="K152" i="6" s="1"/>
  <c r="M152" i="6" s="1"/>
  <c r="O152" i="6" s="1"/>
  <c r="G153" i="6"/>
  <c r="I153" i="6" s="1"/>
  <c r="K153" i="6" s="1"/>
  <c r="M153" i="6" s="1"/>
  <c r="O153" i="6" s="1"/>
  <c r="G154" i="6"/>
  <c r="I154" i="6"/>
  <c r="K154" i="6" s="1"/>
  <c r="M154" i="6" s="1"/>
  <c r="O154" i="6" s="1"/>
  <c r="G155" i="6"/>
  <c r="I155" i="6" s="1"/>
  <c r="K155" i="6" s="1"/>
  <c r="M155" i="6" s="1"/>
  <c r="O155" i="6" s="1"/>
  <c r="G156" i="6"/>
  <c r="I156" i="6"/>
  <c r="K156" i="6" s="1"/>
  <c r="M156" i="6" s="1"/>
  <c r="O156" i="6" s="1"/>
  <c r="J19" i="6"/>
  <c r="H3" i="6" l="1"/>
  <c r="L19" i="6"/>
  <c r="N19" i="6" s="1"/>
  <c r="P19" i="6" s="1"/>
  <c r="J20" i="6"/>
  <c r="L20" i="6"/>
  <c r="N20" i="6" s="1"/>
  <c r="P20" i="6" s="1"/>
  <c r="J21" i="6"/>
  <c r="L21" i="6"/>
  <c r="N21" i="6" s="1"/>
  <c r="P21" i="6" s="1"/>
  <c r="J22" i="6"/>
  <c r="L22" i="6"/>
  <c r="N22" i="6" s="1"/>
  <c r="P22" i="6" s="1"/>
  <c r="J23" i="6"/>
  <c r="L23" i="6"/>
  <c r="N23" i="6" s="1"/>
  <c r="P23" i="6" s="1"/>
  <c r="J24" i="6"/>
  <c r="L24" i="6"/>
  <c r="N24" i="6" s="1"/>
  <c r="P24" i="6" s="1"/>
  <c r="J25" i="6"/>
  <c r="L25" i="6"/>
  <c r="N25" i="6" s="1"/>
  <c r="P25" i="6" s="1"/>
  <c r="J26" i="6"/>
  <c r="L26" i="6"/>
  <c r="N26" i="6" s="1"/>
  <c r="P26" i="6" s="1"/>
  <c r="J27" i="6"/>
  <c r="L27" i="6"/>
  <c r="N27" i="6" s="1"/>
  <c r="P27" i="6" s="1"/>
  <c r="J28" i="6"/>
  <c r="L28" i="6"/>
  <c r="N28" i="6" s="1"/>
  <c r="P28" i="6" s="1"/>
  <c r="J29" i="6"/>
  <c r="L29" i="6"/>
  <c r="N29" i="6" s="1"/>
  <c r="P29" i="6" s="1"/>
  <c r="J30" i="6"/>
  <c r="L30" i="6"/>
  <c r="N30" i="6" s="1"/>
  <c r="P30" i="6" s="1"/>
  <c r="J31" i="6"/>
  <c r="L31" i="6"/>
  <c r="N31" i="6" s="1"/>
  <c r="P31" i="6" s="1"/>
  <c r="J32" i="6"/>
  <c r="L32" i="6"/>
  <c r="N32" i="6" s="1"/>
  <c r="P32" i="6" s="1"/>
  <c r="J33" i="6"/>
  <c r="L33" i="6"/>
  <c r="N33" i="6" s="1"/>
  <c r="P33" i="6" s="1"/>
  <c r="J34" i="6"/>
  <c r="L34" i="6"/>
  <c r="N34" i="6" s="1"/>
  <c r="P34" i="6" s="1"/>
  <c r="J35" i="6"/>
  <c r="L35" i="6"/>
  <c r="N35" i="6" s="1"/>
  <c r="P35" i="6" s="1"/>
  <c r="J36" i="6"/>
  <c r="L36" i="6"/>
  <c r="N36" i="6" s="1"/>
  <c r="P36" i="6" s="1"/>
  <c r="J37" i="6"/>
  <c r="L37" i="6"/>
  <c r="N37" i="6" s="1"/>
  <c r="P37" i="6" s="1"/>
  <c r="J38" i="6"/>
  <c r="L38" i="6"/>
  <c r="N38" i="6" s="1"/>
  <c r="P38" i="6" s="1"/>
  <c r="J39" i="6"/>
  <c r="L39" i="6"/>
  <c r="N39" i="6" s="1"/>
  <c r="P39" i="6" s="1"/>
  <c r="J40" i="6"/>
  <c r="L40" i="6"/>
  <c r="N40" i="6" s="1"/>
  <c r="P40" i="6" s="1"/>
  <c r="J41" i="6"/>
  <c r="L41" i="6"/>
  <c r="N41" i="6" s="1"/>
  <c r="P41" i="6" s="1"/>
  <c r="J42" i="6"/>
  <c r="L42" i="6"/>
  <c r="N42" i="6" s="1"/>
  <c r="P42" i="6" s="1"/>
  <c r="J43" i="6"/>
  <c r="L43" i="6"/>
  <c r="N43" i="6" s="1"/>
  <c r="P43" i="6" s="1"/>
  <c r="J44" i="6"/>
  <c r="L44" i="6"/>
  <c r="N44" i="6" s="1"/>
  <c r="P44" i="6" s="1"/>
  <c r="J45" i="6"/>
  <c r="L45" i="6"/>
  <c r="N45" i="6" s="1"/>
  <c r="P45" i="6" s="1"/>
  <c r="J46" i="6"/>
  <c r="L46" i="6"/>
  <c r="N46" i="6" s="1"/>
  <c r="P46" i="6" s="1"/>
  <c r="J47" i="6"/>
  <c r="L47" i="6"/>
  <c r="N47" i="6" s="1"/>
  <c r="P47" i="6" s="1"/>
  <c r="J48" i="6"/>
  <c r="L48" i="6"/>
  <c r="N48" i="6" s="1"/>
  <c r="P48" i="6" s="1"/>
  <c r="J49" i="6"/>
  <c r="L49" i="6"/>
  <c r="N49" i="6" s="1"/>
  <c r="P49" i="6" s="1"/>
  <c r="J50" i="6"/>
  <c r="L50" i="6"/>
  <c r="N50" i="6" s="1"/>
  <c r="P50" i="6" s="1"/>
  <c r="J51" i="6"/>
  <c r="L51" i="6"/>
  <c r="N51" i="6" s="1"/>
  <c r="P51" i="6" s="1"/>
  <c r="J52" i="6"/>
  <c r="L52" i="6"/>
  <c r="N52" i="6" s="1"/>
  <c r="P52" i="6" s="1"/>
  <c r="J53" i="6"/>
  <c r="L53" i="6"/>
  <c r="N53" i="6" s="1"/>
  <c r="P53" i="6" s="1"/>
  <c r="J54" i="6"/>
  <c r="L54" i="6"/>
  <c r="N54" i="6" s="1"/>
  <c r="P54" i="6" s="1"/>
  <c r="J55" i="6"/>
  <c r="L55" i="6"/>
  <c r="N55" i="6" s="1"/>
  <c r="P55" i="6" s="1"/>
  <c r="J56" i="6"/>
  <c r="L56" i="6"/>
  <c r="N56" i="6" s="1"/>
  <c r="P56" i="6" s="1"/>
  <c r="J57" i="6"/>
  <c r="L57" i="6"/>
  <c r="N57" i="6" s="1"/>
  <c r="P57" i="6" s="1"/>
  <c r="J58" i="6"/>
  <c r="L58" i="6"/>
  <c r="N58" i="6" s="1"/>
  <c r="P58" i="6" s="1"/>
  <c r="J59" i="6"/>
  <c r="L59" i="6"/>
  <c r="N59" i="6" s="1"/>
  <c r="P59" i="6" s="1"/>
  <c r="J60" i="6"/>
  <c r="L60" i="6"/>
  <c r="N60" i="6" s="1"/>
  <c r="P60" i="6" s="1"/>
  <c r="J61" i="6"/>
  <c r="L61" i="6"/>
  <c r="N61" i="6" s="1"/>
  <c r="P61" i="6" s="1"/>
  <c r="J62" i="6"/>
  <c r="L62" i="6"/>
  <c r="N62" i="6" s="1"/>
  <c r="P62" i="6" s="1"/>
  <c r="J63" i="6"/>
  <c r="L63" i="6"/>
  <c r="N63" i="6" s="1"/>
  <c r="P63" i="6" s="1"/>
  <c r="J64" i="6"/>
  <c r="L64" i="6"/>
  <c r="N64" i="6" s="1"/>
  <c r="P64" i="6" s="1"/>
  <c r="J65" i="6"/>
  <c r="L65" i="6"/>
  <c r="N65" i="6" s="1"/>
  <c r="P65" i="6" s="1"/>
  <c r="J66" i="6"/>
  <c r="L66" i="6"/>
  <c r="N66" i="6" s="1"/>
  <c r="P66" i="6" s="1"/>
  <c r="J67" i="6"/>
  <c r="L67" i="6"/>
  <c r="N67" i="6" s="1"/>
  <c r="P67" i="6" s="1"/>
  <c r="J68" i="6"/>
  <c r="L68" i="6"/>
  <c r="N68" i="6" s="1"/>
  <c r="P68" i="6" s="1"/>
  <c r="J69" i="6"/>
  <c r="L69" i="6"/>
  <c r="N69" i="6" s="1"/>
  <c r="P69" i="6" s="1"/>
  <c r="J70" i="6"/>
  <c r="L70" i="6"/>
  <c r="N70" i="6" s="1"/>
  <c r="P70" i="6" s="1"/>
  <c r="J71" i="6"/>
  <c r="L71" i="6"/>
  <c r="N71" i="6" s="1"/>
  <c r="P71" i="6" s="1"/>
  <c r="J72" i="6"/>
  <c r="L72" i="6"/>
  <c r="N72" i="6" s="1"/>
  <c r="P72" i="6" s="1"/>
  <c r="J73" i="6"/>
  <c r="L73" i="6"/>
  <c r="N73" i="6" s="1"/>
  <c r="P73" i="6" s="1"/>
  <c r="J74" i="6"/>
  <c r="L74" i="6"/>
  <c r="N74" i="6" s="1"/>
  <c r="P74" i="6" s="1"/>
  <c r="J75" i="6"/>
  <c r="L75" i="6"/>
  <c r="N75" i="6" s="1"/>
  <c r="P75" i="6" s="1"/>
  <c r="J76" i="6"/>
  <c r="L76" i="6"/>
  <c r="N76" i="6" s="1"/>
  <c r="P76" i="6" s="1"/>
  <c r="J77" i="6"/>
  <c r="L77" i="6"/>
  <c r="N77" i="6" s="1"/>
  <c r="P77" i="6" s="1"/>
  <c r="J78" i="6"/>
  <c r="L78" i="6"/>
  <c r="N78" i="6" s="1"/>
  <c r="P78" i="6" s="1"/>
  <c r="J79" i="6"/>
  <c r="L79" i="6"/>
  <c r="N79" i="6" s="1"/>
  <c r="P79" i="6" s="1"/>
  <c r="J80" i="6"/>
  <c r="L80" i="6"/>
  <c r="N80" i="6" s="1"/>
  <c r="P80" i="6" s="1"/>
  <c r="J81" i="6"/>
  <c r="L81" i="6"/>
  <c r="N81" i="6" s="1"/>
  <c r="P81" i="6" s="1"/>
  <c r="J82" i="6"/>
  <c r="L82" i="6"/>
  <c r="N82" i="6" s="1"/>
  <c r="P82" i="6" s="1"/>
  <c r="J83" i="6"/>
  <c r="L83" i="6"/>
  <c r="N83" i="6" s="1"/>
  <c r="P83" i="6" s="1"/>
  <c r="J84" i="6"/>
  <c r="L84" i="6"/>
  <c r="N84" i="6" s="1"/>
  <c r="P84" i="6" s="1"/>
  <c r="J85" i="6"/>
  <c r="L85" i="6"/>
  <c r="N85" i="6" s="1"/>
  <c r="P85" i="6" s="1"/>
  <c r="J86" i="6"/>
  <c r="L86" i="6"/>
  <c r="N86" i="6" s="1"/>
  <c r="P86" i="6" s="1"/>
  <c r="J87" i="6"/>
  <c r="L87" i="6"/>
  <c r="N87" i="6" s="1"/>
  <c r="P87" i="6" s="1"/>
  <c r="J88" i="6"/>
  <c r="L88" i="6"/>
  <c r="N88" i="6" s="1"/>
  <c r="P88" i="6" s="1"/>
  <c r="J89" i="6"/>
  <c r="L89" i="6"/>
  <c r="N89" i="6" s="1"/>
  <c r="P89" i="6" s="1"/>
  <c r="J90" i="6"/>
  <c r="L90" i="6"/>
  <c r="N90" i="6" s="1"/>
  <c r="P90" i="6" s="1"/>
  <c r="J91" i="6"/>
  <c r="L91" i="6"/>
  <c r="N91" i="6" s="1"/>
  <c r="P91" i="6" s="1"/>
  <c r="J92" i="6"/>
  <c r="L92" i="6" s="1"/>
  <c r="N92" i="6" s="1"/>
  <c r="P92" i="6" s="1"/>
  <c r="J93" i="6"/>
  <c r="L93" i="6"/>
  <c r="N93" i="6" s="1"/>
  <c r="P93" i="6" s="1"/>
  <c r="J94" i="6"/>
  <c r="L94" i="6"/>
  <c r="N94" i="6" s="1"/>
  <c r="P94" i="6" s="1"/>
  <c r="J95" i="6"/>
  <c r="L95" i="6"/>
  <c r="N95" i="6" s="1"/>
  <c r="P95" i="6" s="1"/>
  <c r="J96" i="6"/>
  <c r="L96" i="6"/>
  <c r="N96" i="6" s="1"/>
  <c r="P96" i="6" s="1"/>
  <c r="J97" i="6"/>
  <c r="L97" i="6"/>
  <c r="N97" i="6" s="1"/>
  <c r="P97" i="6" s="1"/>
  <c r="J98" i="6"/>
  <c r="L98" i="6"/>
  <c r="N98" i="6" s="1"/>
  <c r="P98" i="6" s="1"/>
  <c r="J99" i="6"/>
  <c r="L99" i="6"/>
  <c r="N99" i="6" s="1"/>
  <c r="P99" i="6" s="1"/>
  <c r="J100" i="6"/>
  <c r="L100" i="6"/>
  <c r="N100" i="6" s="1"/>
  <c r="P100" i="6" s="1"/>
  <c r="J101" i="6"/>
  <c r="L101" i="6" s="1"/>
  <c r="N101" i="6" s="1"/>
  <c r="P101" i="6" s="1"/>
  <c r="J102" i="6"/>
  <c r="L102" i="6"/>
  <c r="N102" i="6" s="1"/>
  <c r="P102" i="6" s="1"/>
  <c r="J103" i="6"/>
  <c r="L103" i="6"/>
  <c r="N103" i="6" s="1"/>
  <c r="P103" i="6" s="1"/>
  <c r="J104" i="6"/>
  <c r="L104" i="6"/>
  <c r="N104" i="6" s="1"/>
  <c r="P104" i="6" s="1"/>
  <c r="J105" i="6"/>
  <c r="L105" i="6"/>
  <c r="N105" i="6" s="1"/>
  <c r="P105" i="6" s="1"/>
  <c r="J106" i="6"/>
  <c r="L106" i="6"/>
  <c r="N106" i="6" s="1"/>
  <c r="P106" i="6" s="1"/>
  <c r="J107" i="6"/>
  <c r="L107" i="6"/>
  <c r="N107" i="6" s="1"/>
  <c r="P107" i="6" s="1"/>
  <c r="J108" i="6"/>
  <c r="L108" i="6"/>
  <c r="N108" i="6" s="1"/>
  <c r="P108" i="6" s="1"/>
  <c r="J109" i="6"/>
  <c r="L109" i="6"/>
  <c r="N109" i="6" s="1"/>
  <c r="P109" i="6" s="1"/>
  <c r="J110" i="6"/>
  <c r="L110" i="6"/>
  <c r="N110" i="6" s="1"/>
  <c r="P110" i="6" s="1"/>
  <c r="J111" i="6"/>
  <c r="L111" i="6"/>
  <c r="N111" i="6" s="1"/>
  <c r="P111" i="6" s="1"/>
  <c r="J112" i="6"/>
  <c r="L112" i="6"/>
  <c r="N112" i="6" s="1"/>
  <c r="P112" i="6" s="1"/>
  <c r="J113" i="6"/>
  <c r="L113" i="6"/>
  <c r="N113" i="6" s="1"/>
  <c r="P113" i="6" s="1"/>
  <c r="J114" i="6"/>
  <c r="L114" i="6"/>
  <c r="N114" i="6" s="1"/>
  <c r="P114" i="6" s="1"/>
  <c r="J115" i="6"/>
  <c r="L115" i="6"/>
  <c r="N115" i="6" s="1"/>
  <c r="P115" i="6" s="1"/>
  <c r="J116" i="6"/>
  <c r="L116" i="6"/>
  <c r="N116" i="6" s="1"/>
  <c r="P116" i="6" s="1"/>
  <c r="J117" i="6"/>
  <c r="L117" i="6"/>
  <c r="N117" i="6" s="1"/>
  <c r="P117" i="6" s="1"/>
  <c r="J118" i="6"/>
  <c r="L118" i="6"/>
  <c r="N118" i="6" s="1"/>
  <c r="P118" i="6" s="1"/>
  <c r="J119" i="6"/>
  <c r="L119" i="6" s="1"/>
  <c r="N119" i="6" s="1"/>
  <c r="P119" i="6" s="1"/>
  <c r="J120" i="6"/>
  <c r="L120" i="6" s="1"/>
  <c r="N120" i="6" s="1"/>
  <c r="P120" i="6" s="1"/>
  <c r="J121" i="6"/>
  <c r="L121" i="6" s="1"/>
  <c r="N121" i="6" s="1"/>
  <c r="P121" i="6" s="1"/>
  <c r="J122" i="6"/>
  <c r="L122" i="6" s="1"/>
  <c r="N122" i="6" s="1"/>
  <c r="P122" i="6" s="1"/>
  <c r="J123" i="6"/>
  <c r="L123" i="6" s="1"/>
  <c r="N123" i="6" s="1"/>
  <c r="P123" i="6" s="1"/>
  <c r="J124" i="6"/>
  <c r="L124" i="6" s="1"/>
  <c r="N124" i="6" s="1"/>
  <c r="P124" i="6" s="1"/>
  <c r="J125" i="6"/>
  <c r="L125" i="6" s="1"/>
  <c r="N125" i="6" s="1"/>
  <c r="P125" i="6" s="1"/>
  <c r="J126" i="6"/>
  <c r="L126" i="6" s="1"/>
  <c r="N126" i="6" s="1"/>
  <c r="P126" i="6" s="1"/>
  <c r="J127" i="6"/>
  <c r="L127" i="6" s="1"/>
  <c r="N127" i="6" s="1"/>
  <c r="P127" i="6" s="1"/>
  <c r="J128" i="6"/>
  <c r="L128" i="6" s="1"/>
  <c r="N128" i="6" s="1"/>
  <c r="P128" i="6" s="1"/>
  <c r="J129" i="6"/>
  <c r="L129" i="6" s="1"/>
  <c r="N129" i="6" s="1"/>
  <c r="P129" i="6" s="1"/>
  <c r="J130" i="6"/>
  <c r="L130" i="6" s="1"/>
  <c r="N130" i="6" s="1"/>
  <c r="P130" i="6" s="1"/>
  <c r="J131" i="6"/>
  <c r="L131" i="6" s="1"/>
  <c r="N131" i="6" s="1"/>
  <c r="P131" i="6" s="1"/>
  <c r="J132" i="6"/>
  <c r="L132" i="6" s="1"/>
  <c r="N132" i="6" s="1"/>
  <c r="P132" i="6" s="1"/>
  <c r="J133" i="6"/>
  <c r="L133" i="6" s="1"/>
  <c r="N133" i="6" s="1"/>
  <c r="P133" i="6" s="1"/>
  <c r="J134" i="6"/>
  <c r="L134" i="6" s="1"/>
  <c r="N134" i="6" s="1"/>
  <c r="P134" i="6" s="1"/>
  <c r="J135" i="6"/>
  <c r="L135" i="6" s="1"/>
  <c r="N135" i="6" s="1"/>
  <c r="P135" i="6" s="1"/>
  <c r="J136" i="6"/>
  <c r="L136" i="6" s="1"/>
  <c r="N136" i="6" s="1"/>
  <c r="P136" i="6" s="1"/>
  <c r="J137" i="6"/>
  <c r="L137" i="6" s="1"/>
  <c r="N137" i="6" s="1"/>
  <c r="P137" i="6" s="1"/>
  <c r="J138" i="6"/>
  <c r="L138" i="6" s="1"/>
  <c r="N138" i="6" s="1"/>
  <c r="P138" i="6" s="1"/>
  <c r="J139" i="6"/>
  <c r="L139" i="6" s="1"/>
  <c r="N139" i="6" s="1"/>
  <c r="P139" i="6" s="1"/>
  <c r="J140" i="6"/>
  <c r="L140" i="6" s="1"/>
  <c r="N140" i="6" s="1"/>
  <c r="P140" i="6" s="1"/>
  <c r="J141" i="6"/>
  <c r="L141" i="6" s="1"/>
  <c r="N141" i="6" s="1"/>
  <c r="P141" i="6" s="1"/>
  <c r="J142" i="6"/>
  <c r="L142" i="6" s="1"/>
  <c r="N142" i="6" s="1"/>
  <c r="P142" i="6" s="1"/>
  <c r="J143" i="6"/>
  <c r="L143" i="6" s="1"/>
  <c r="N143" i="6" s="1"/>
  <c r="P143" i="6" s="1"/>
  <c r="J144" i="6"/>
  <c r="L144" i="6" s="1"/>
  <c r="N144" i="6" s="1"/>
  <c r="P144" i="6" s="1"/>
  <c r="J145" i="6"/>
  <c r="L145" i="6" s="1"/>
  <c r="N145" i="6" s="1"/>
  <c r="P145" i="6" s="1"/>
  <c r="J146" i="6"/>
  <c r="L146" i="6" s="1"/>
  <c r="N146" i="6" s="1"/>
  <c r="P146" i="6" s="1"/>
  <c r="J147" i="6"/>
  <c r="L147" i="6" s="1"/>
  <c r="N147" i="6" s="1"/>
  <c r="P147" i="6" s="1"/>
  <c r="J148" i="6"/>
  <c r="L148" i="6" s="1"/>
  <c r="N148" i="6" s="1"/>
  <c r="P148" i="6" s="1"/>
  <c r="J149" i="6"/>
  <c r="L149" i="6" s="1"/>
  <c r="N149" i="6" s="1"/>
  <c r="P149" i="6" s="1"/>
  <c r="J150" i="6"/>
  <c r="L150" i="6" s="1"/>
  <c r="N150" i="6" s="1"/>
  <c r="P150" i="6" s="1"/>
  <c r="J151" i="6"/>
  <c r="L151" i="6" s="1"/>
  <c r="N151" i="6" s="1"/>
  <c r="P151" i="6" s="1"/>
  <c r="J152" i="6"/>
  <c r="L152" i="6" s="1"/>
  <c r="N152" i="6" s="1"/>
  <c r="P152" i="6" s="1"/>
  <c r="J153" i="6"/>
  <c r="L153" i="6" s="1"/>
  <c r="N153" i="6" s="1"/>
  <c r="P153" i="6" s="1"/>
  <c r="J154" i="6"/>
  <c r="L154" i="6" s="1"/>
  <c r="N154" i="6" s="1"/>
  <c r="P154" i="6" s="1"/>
  <c r="J155" i="6"/>
  <c r="L155" i="6" s="1"/>
  <c r="N155" i="6" s="1"/>
  <c r="P155" i="6" s="1"/>
  <c r="J156" i="6"/>
  <c r="L156" i="6" s="1"/>
  <c r="N156" i="6" s="1"/>
  <c r="P156" i="6" s="1"/>
  <c r="O3" i="6"/>
  <c r="H4" i="6"/>
  <c r="H5" i="6"/>
  <c r="H6" i="6"/>
  <c r="H7" i="6"/>
  <c r="H8" i="6"/>
  <c r="H9" i="6"/>
  <c r="J10" i="6"/>
  <c r="V3" i="6"/>
  <c r="O4" i="6"/>
  <c r="V4" i="6"/>
  <c r="O5" i="6"/>
  <c r="V5" i="6"/>
  <c r="H47" i="6"/>
  <c r="H52" i="6"/>
  <c r="H10" i="6" l="1"/>
  <c r="T4" i="6" s="1"/>
  <c r="T5" i="6"/>
  <c r="I6" i="6"/>
  <c r="I7" i="6"/>
  <c r="I9" i="6"/>
  <c r="I4" i="6"/>
  <c r="P4" i="6" s="1"/>
  <c r="I8" i="6"/>
  <c r="I3" i="6"/>
  <c r="I5" i="6"/>
  <c r="P5" i="6" s="1"/>
  <c r="O6" i="6"/>
  <c r="H50" i="6"/>
  <c r="H55" i="6"/>
  <c r="H116" i="6"/>
  <c r="H117" i="6"/>
  <c r="T3" i="6" l="1"/>
  <c r="I10" i="6"/>
  <c r="U5" i="6" s="1"/>
  <c r="P3" i="6"/>
  <c r="P6" i="6"/>
  <c r="T6" i="6"/>
  <c r="V6" i="6"/>
  <c r="H22" i="6"/>
  <c r="H27" i="6"/>
  <c r="H31" i="6"/>
  <c r="H34" i="6"/>
  <c r="H19" i="6"/>
  <c r="H20" i="6"/>
  <c r="H21" i="6"/>
  <c r="H23" i="6"/>
  <c r="H24" i="6"/>
  <c r="H25" i="6"/>
  <c r="H26" i="6"/>
  <c r="H28" i="6"/>
  <c r="H29" i="6"/>
  <c r="H30" i="6"/>
  <c r="H32" i="6"/>
  <c r="H33" i="6"/>
  <c r="H35" i="6"/>
  <c r="H36" i="6"/>
  <c r="H37" i="6"/>
  <c r="H38" i="6"/>
  <c r="H39" i="6"/>
  <c r="H40" i="6"/>
  <c r="H41" i="6"/>
  <c r="H42" i="6"/>
  <c r="H43" i="6"/>
  <c r="H44" i="6"/>
  <c r="H45" i="6"/>
  <c r="H46" i="6"/>
  <c r="H48" i="6"/>
  <c r="H49" i="6"/>
  <c r="H51" i="6"/>
  <c r="H53" i="6"/>
  <c r="H54"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8" i="6"/>
  <c r="U4" i="6" l="1"/>
  <c r="U3" i="6"/>
  <c r="U6" i="6"/>
  <c r="O7" i="6"/>
  <c r="T7" i="6" s="1"/>
  <c r="P7" i="6"/>
  <c r="U7" i="6" s="1"/>
  <c r="V7" i="6"/>
  <c r="O8" i="6"/>
  <c r="T8" i="6" s="1"/>
  <c r="P8" i="6"/>
  <c r="U8" i="6" s="1"/>
  <c r="V8" i="6"/>
  <c r="O9" i="6"/>
  <c r="T9" i="6" s="1"/>
  <c r="P9" i="6"/>
  <c r="U9" i="6" s="1"/>
  <c r="V9" i="6"/>
  <c r="V10" i="6" s="1"/>
  <c r="H12" i="6"/>
  <c r="I12" i="6"/>
  <c r="C16" i="6"/>
  <c r="G157" i="6"/>
  <c r="J157" i="6" s="1"/>
  <c r="L157" i="6" s="1"/>
  <c r="N157" i="6" s="1"/>
  <c r="P157" i="6" s="1"/>
  <c r="I157" i="6"/>
  <c r="K157" i="6" s="1"/>
  <c r="M157" i="6" s="1"/>
  <c r="O157" i="6" s="1"/>
  <c r="G158" i="6"/>
  <c r="I158" i="6" s="1"/>
  <c r="K158" i="6" s="1"/>
  <c r="M158" i="6" s="1"/>
  <c r="O158" i="6" s="1"/>
  <c r="G159" i="6"/>
  <c r="I159" i="6"/>
  <c r="K159" i="6"/>
  <c r="M159" i="6"/>
  <c r="O159" i="6" s="1"/>
  <c r="G160" i="6"/>
  <c r="I160" i="6"/>
  <c r="K160" i="6"/>
  <c r="M160" i="6" s="1"/>
  <c r="O160" i="6" s="1"/>
  <c r="G161" i="6"/>
  <c r="J161" i="6" s="1"/>
  <c r="L161" i="6" s="1"/>
  <c r="N161" i="6" s="1"/>
  <c r="P161" i="6" s="1"/>
  <c r="I161" i="6"/>
  <c r="K161" i="6" s="1"/>
  <c r="M161" i="6" s="1"/>
  <c r="O161" i="6" s="1"/>
  <c r="J159" i="6"/>
  <c r="L159" i="6"/>
  <c r="N159" i="6"/>
  <c r="P159" i="6" s="1"/>
  <c r="J160" i="6"/>
  <c r="L160" i="6"/>
  <c r="N160" i="6"/>
  <c r="P160" i="6" s="1"/>
  <c r="T10" i="6" l="1"/>
  <c r="O16" i="6"/>
  <c r="M16" i="6" s="1"/>
  <c r="U10" i="6"/>
  <c r="J158" i="6"/>
  <c r="L158" i="6" s="1"/>
  <c r="N158" i="6" s="1"/>
  <c r="P158" i="6" s="1"/>
  <c r="P16" i="6" s="1"/>
  <c r="N16" i="6" s="1"/>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G19" i="13"/>
  <c r="I19" i="13"/>
  <c r="K19" i="13"/>
  <c r="M19" i="13" s="1"/>
  <c r="O19" i="13" s="1"/>
  <c r="G20" i="13"/>
  <c r="I20" i="13"/>
  <c r="K20" i="13"/>
  <c r="M20" i="13" s="1"/>
  <c r="O20" i="13" s="1"/>
  <c r="G21" i="13"/>
  <c r="I21" i="13"/>
  <c r="K21" i="13"/>
  <c r="M21" i="13" s="1"/>
  <c r="O21" i="13" s="1"/>
  <c r="G22" i="13"/>
  <c r="I22" i="13"/>
  <c r="K22" i="13"/>
  <c r="M22" i="13" s="1"/>
  <c r="O22" i="13" s="1"/>
  <c r="G23" i="13"/>
  <c r="I23" i="13"/>
  <c r="K23" i="13"/>
  <c r="M23" i="13" s="1"/>
  <c r="O23" i="13" s="1"/>
  <c r="G24" i="13"/>
  <c r="I24" i="13"/>
  <c r="K24" i="13"/>
  <c r="M24" i="13" s="1"/>
  <c r="O24" i="13" s="1"/>
  <c r="G25" i="13"/>
  <c r="I25" i="13"/>
  <c r="K25" i="13"/>
  <c r="M25" i="13" s="1"/>
  <c r="O25" i="13" s="1"/>
  <c r="G26" i="13"/>
  <c r="I26" i="13"/>
  <c r="K26" i="13"/>
  <c r="M26" i="13" s="1"/>
  <c r="O26" i="13" s="1"/>
  <c r="G27" i="13"/>
  <c r="I27" i="13"/>
  <c r="K27" i="13"/>
  <c r="M27" i="13" s="1"/>
  <c r="O27" i="13" s="1"/>
  <c r="G28" i="13"/>
  <c r="I28" i="13"/>
  <c r="K28" i="13"/>
  <c r="M28" i="13" s="1"/>
  <c r="O28" i="13" s="1"/>
  <c r="G29" i="13"/>
  <c r="I29" i="13"/>
  <c r="K29" i="13"/>
  <c r="M29" i="13" s="1"/>
  <c r="O29" i="13" s="1"/>
  <c r="G30" i="13"/>
  <c r="I30" i="13"/>
  <c r="K30" i="13"/>
  <c r="M30" i="13" s="1"/>
  <c r="O30" i="13" s="1"/>
  <c r="G31" i="13"/>
  <c r="I31" i="13"/>
  <c r="K31" i="13"/>
  <c r="M31" i="13" s="1"/>
  <c r="O31" i="13" s="1"/>
  <c r="G32" i="13"/>
  <c r="I32" i="13"/>
  <c r="K32" i="13"/>
  <c r="M32" i="13" s="1"/>
  <c r="O32" i="13" s="1"/>
  <c r="G33" i="13"/>
  <c r="I33" i="13"/>
  <c r="K33" i="13"/>
  <c r="M33" i="13" s="1"/>
  <c r="O33" i="13" s="1"/>
  <c r="G34" i="13"/>
  <c r="I34" i="13"/>
  <c r="K34" i="13"/>
  <c r="M34" i="13" s="1"/>
  <c r="O34" i="13" s="1"/>
  <c r="G35" i="13"/>
  <c r="I35" i="13"/>
  <c r="K35" i="13"/>
  <c r="M35" i="13" s="1"/>
  <c r="O35" i="13" s="1"/>
  <c r="G36" i="13"/>
  <c r="I36" i="13"/>
  <c r="K36" i="13"/>
  <c r="M36" i="13" s="1"/>
  <c r="O36" i="13" s="1"/>
  <c r="G37" i="13"/>
  <c r="I37" i="13"/>
  <c r="K37" i="13"/>
  <c r="M37" i="13" s="1"/>
  <c r="O37" i="13" s="1"/>
  <c r="G38" i="13"/>
  <c r="I38" i="13"/>
  <c r="K38" i="13"/>
  <c r="M38" i="13" s="1"/>
  <c r="O38" i="13" s="1"/>
  <c r="G39" i="13"/>
  <c r="I39" i="13"/>
  <c r="K39" i="13"/>
  <c r="M39" i="13" s="1"/>
  <c r="O39" i="13" s="1"/>
  <c r="G40" i="13"/>
  <c r="I40" i="13"/>
  <c r="K40" i="13"/>
  <c r="M40" i="13" s="1"/>
  <c r="O40" i="13" s="1"/>
  <c r="G41" i="13"/>
  <c r="I41" i="13"/>
  <c r="K41" i="13"/>
  <c r="M41" i="13" s="1"/>
  <c r="O41" i="13" s="1"/>
  <c r="G42" i="13"/>
  <c r="I42" i="13"/>
  <c r="K42" i="13"/>
  <c r="M42" i="13" s="1"/>
  <c r="O42" i="13" s="1"/>
  <c r="G43" i="13"/>
  <c r="I43" i="13"/>
  <c r="K43" i="13"/>
  <c r="M43" i="13" s="1"/>
  <c r="O43" i="13" s="1"/>
  <c r="G44" i="13"/>
  <c r="I44" i="13"/>
  <c r="K44" i="13"/>
  <c r="M44" i="13" s="1"/>
  <c r="O44" i="13" s="1"/>
  <c r="G45" i="13"/>
  <c r="I45" i="13"/>
  <c r="K45" i="13"/>
  <c r="M45" i="13" s="1"/>
  <c r="O45" i="13" s="1"/>
  <c r="G46" i="13"/>
  <c r="I46" i="13"/>
  <c r="K46" i="13"/>
  <c r="M46" i="13" s="1"/>
  <c r="O46" i="13" s="1"/>
  <c r="G47" i="13"/>
  <c r="I47" i="13"/>
  <c r="K47" i="13"/>
  <c r="M47" i="13" s="1"/>
  <c r="O47" i="13" s="1"/>
  <c r="G48" i="13"/>
  <c r="I48" i="13"/>
  <c r="K48" i="13"/>
  <c r="M48" i="13" s="1"/>
  <c r="O48" i="13" s="1"/>
  <c r="G49" i="13"/>
  <c r="I49" i="13"/>
  <c r="K49" i="13"/>
  <c r="M49" i="13" s="1"/>
  <c r="O49" i="13" s="1"/>
  <c r="G50" i="13"/>
  <c r="I50" i="13"/>
  <c r="K50" i="13"/>
  <c r="M50" i="13" s="1"/>
  <c r="O50" i="13" s="1"/>
  <c r="G51" i="13"/>
  <c r="I51" i="13"/>
  <c r="K51" i="13"/>
  <c r="M51" i="13" s="1"/>
  <c r="O51" i="13" s="1"/>
  <c r="G52" i="13"/>
  <c r="I52" i="13"/>
  <c r="K52" i="13"/>
  <c r="M52" i="13" s="1"/>
  <c r="O52" i="13" s="1"/>
  <c r="G53" i="13"/>
  <c r="I53" i="13"/>
  <c r="K53" i="13"/>
  <c r="M53" i="13" s="1"/>
  <c r="O53" i="13" s="1"/>
  <c r="G54" i="13"/>
  <c r="I54" i="13"/>
  <c r="K54" i="13"/>
  <c r="M54" i="13" s="1"/>
  <c r="O54" i="13" s="1"/>
  <c r="G55" i="13"/>
  <c r="I55" i="13"/>
  <c r="K55" i="13"/>
  <c r="M55" i="13" s="1"/>
  <c r="O55" i="13" s="1"/>
  <c r="G56" i="13"/>
  <c r="I56" i="13"/>
  <c r="K56" i="13"/>
  <c r="M56" i="13" s="1"/>
  <c r="O56" i="13" s="1"/>
  <c r="G57" i="13"/>
  <c r="I57" i="13"/>
  <c r="K57" i="13"/>
  <c r="M57" i="13" s="1"/>
  <c r="O57" i="13" s="1"/>
  <c r="G58" i="13"/>
  <c r="I58" i="13"/>
  <c r="K58" i="13"/>
  <c r="M58" i="13" s="1"/>
  <c r="O58" i="13" s="1"/>
  <c r="G59" i="13"/>
  <c r="I59" i="13"/>
  <c r="K59" i="13"/>
  <c r="M59" i="13" s="1"/>
  <c r="O59" i="13" s="1"/>
  <c r="G60" i="13"/>
  <c r="I60" i="13"/>
  <c r="K60" i="13"/>
  <c r="M60" i="13" s="1"/>
  <c r="O60" i="13" s="1"/>
  <c r="G61" i="13"/>
  <c r="I61" i="13"/>
  <c r="K61" i="13"/>
  <c r="M61" i="13" s="1"/>
  <c r="O61" i="13" s="1"/>
  <c r="G62" i="13"/>
  <c r="I62" i="13"/>
  <c r="K62" i="13"/>
  <c r="M62" i="13" s="1"/>
  <c r="O62" i="13" s="1"/>
  <c r="G63" i="13"/>
  <c r="I63" i="13"/>
  <c r="K63" i="13"/>
  <c r="M63" i="13" s="1"/>
  <c r="O63" i="13" s="1"/>
  <c r="G64" i="13"/>
  <c r="I64" i="13"/>
  <c r="K64" i="13"/>
  <c r="M64" i="13" s="1"/>
  <c r="O64" i="13" s="1"/>
  <c r="G65" i="13"/>
  <c r="I65" i="13"/>
  <c r="K65" i="13"/>
  <c r="M65" i="13" s="1"/>
  <c r="O65" i="13" s="1"/>
  <c r="G66" i="13"/>
  <c r="I66" i="13"/>
  <c r="K66" i="13"/>
  <c r="M66" i="13" s="1"/>
  <c r="O66" i="13" s="1"/>
  <c r="G67" i="13"/>
  <c r="I67" i="13"/>
  <c r="K67" i="13"/>
  <c r="M67" i="13" s="1"/>
  <c r="O67" i="13" s="1"/>
  <c r="G68" i="13"/>
  <c r="I68" i="13"/>
  <c r="K68" i="13"/>
  <c r="M68" i="13" s="1"/>
  <c r="O68" i="13" s="1"/>
  <c r="G69" i="13"/>
  <c r="I69" i="13"/>
  <c r="K69" i="13"/>
  <c r="M69" i="13" s="1"/>
  <c r="O69" i="13" s="1"/>
  <c r="G70" i="13"/>
  <c r="I70" i="13"/>
  <c r="K70" i="13"/>
  <c r="M70" i="13" s="1"/>
  <c r="O70" i="13" s="1"/>
  <c r="G71" i="13"/>
  <c r="I71" i="13"/>
  <c r="K71" i="13"/>
  <c r="M71" i="13" s="1"/>
  <c r="O71" i="13" s="1"/>
  <c r="G72" i="13"/>
  <c r="I72" i="13"/>
  <c r="K72" i="13"/>
  <c r="M72" i="13" s="1"/>
  <c r="O72" i="13" s="1"/>
  <c r="G73" i="13"/>
  <c r="I73" i="13"/>
  <c r="K73" i="13"/>
  <c r="M73" i="13" s="1"/>
  <c r="O73" i="13" s="1"/>
  <c r="G74" i="13"/>
  <c r="I74" i="13"/>
  <c r="K74" i="13"/>
  <c r="M74" i="13" s="1"/>
  <c r="O74" i="13" s="1"/>
  <c r="G75" i="13"/>
  <c r="I75" i="13"/>
  <c r="K75" i="13"/>
  <c r="M75" i="13" s="1"/>
  <c r="O75" i="13" s="1"/>
  <c r="G76" i="13"/>
  <c r="I76" i="13"/>
  <c r="K76" i="13"/>
  <c r="M76" i="13" s="1"/>
  <c r="O76" i="13" s="1"/>
  <c r="G77" i="13"/>
  <c r="I77" i="13"/>
  <c r="K77" i="13"/>
  <c r="M77" i="13" s="1"/>
  <c r="O77" i="13" s="1"/>
  <c r="G78" i="13"/>
  <c r="I78" i="13"/>
  <c r="K78" i="13"/>
  <c r="M78" i="13" s="1"/>
  <c r="O78" i="13" s="1"/>
  <c r="G79" i="13"/>
  <c r="I79" i="13"/>
  <c r="K79" i="13"/>
  <c r="M79" i="13" s="1"/>
  <c r="O79" i="13" s="1"/>
  <c r="G80" i="13"/>
  <c r="I80" i="13"/>
  <c r="K80" i="13"/>
  <c r="M80" i="13" s="1"/>
  <c r="O80" i="13" s="1"/>
  <c r="G81" i="13"/>
  <c r="I81" i="13"/>
  <c r="K81" i="13"/>
  <c r="M81" i="13" s="1"/>
  <c r="O81" i="13" s="1"/>
  <c r="G82" i="13"/>
  <c r="I82" i="13"/>
  <c r="K82" i="13"/>
  <c r="M82" i="13" s="1"/>
  <c r="O82" i="13" s="1"/>
  <c r="G83" i="13"/>
  <c r="I83" i="13"/>
  <c r="K83" i="13"/>
  <c r="M83" i="13" s="1"/>
  <c r="O83" i="13" s="1"/>
  <c r="G84" i="13"/>
  <c r="I84" i="13"/>
  <c r="K84" i="13"/>
  <c r="M84" i="13" s="1"/>
  <c r="O84" i="13" s="1"/>
  <c r="G85" i="13"/>
  <c r="I85" i="13"/>
  <c r="K85" i="13"/>
  <c r="M85" i="13" s="1"/>
  <c r="O85" i="13" s="1"/>
  <c r="G86" i="13"/>
  <c r="I86" i="13"/>
  <c r="K86" i="13"/>
  <c r="M86" i="13" s="1"/>
  <c r="O86" i="13" s="1"/>
  <c r="G87" i="13"/>
  <c r="I87" i="13"/>
  <c r="K87" i="13"/>
  <c r="M87" i="13" s="1"/>
  <c r="O87" i="13" s="1"/>
  <c r="G88" i="13"/>
  <c r="I88" i="13"/>
  <c r="K88" i="13"/>
  <c r="M88" i="13" s="1"/>
  <c r="O88" i="13" s="1"/>
  <c r="G89" i="13"/>
  <c r="I89" i="13"/>
  <c r="K89" i="13"/>
  <c r="M89" i="13" s="1"/>
  <c r="O89" i="13" s="1"/>
  <c r="G90" i="13"/>
  <c r="I90" i="13"/>
  <c r="K90" i="13"/>
  <c r="M90" i="13" s="1"/>
  <c r="O90" i="13" s="1"/>
  <c r="G91" i="13"/>
  <c r="I91" i="13"/>
  <c r="K91" i="13"/>
  <c r="M91" i="13" s="1"/>
  <c r="O91" i="13" s="1"/>
  <c r="G92" i="13"/>
  <c r="I92" i="13"/>
  <c r="K92" i="13"/>
  <c r="M92" i="13" s="1"/>
  <c r="O92" i="13" s="1"/>
  <c r="G93" i="13"/>
  <c r="I93" i="13"/>
  <c r="K93" i="13"/>
  <c r="M93" i="13" s="1"/>
  <c r="O93" i="13" s="1"/>
  <c r="G94" i="13"/>
  <c r="I94" i="13"/>
  <c r="K94" i="13"/>
  <c r="M94" i="13" s="1"/>
  <c r="O94" i="13" s="1"/>
  <c r="G95" i="13"/>
  <c r="I95" i="13"/>
  <c r="K95" i="13"/>
  <c r="M95" i="13" s="1"/>
  <c r="O95" i="13" s="1"/>
  <c r="G96" i="13"/>
  <c r="I96" i="13"/>
  <c r="K96" i="13"/>
  <c r="M96" i="13" s="1"/>
  <c r="O96" i="13" s="1"/>
  <c r="G97" i="13"/>
  <c r="I97" i="13"/>
  <c r="K97" i="13"/>
  <c r="M97" i="13" s="1"/>
  <c r="O97" i="13" s="1"/>
  <c r="G98" i="13"/>
  <c r="I98" i="13"/>
  <c r="K98" i="13"/>
  <c r="M98" i="13" s="1"/>
  <c r="O98" i="13" s="1"/>
  <c r="G99" i="13"/>
  <c r="I99" i="13"/>
  <c r="K99" i="13"/>
  <c r="M99" i="13" s="1"/>
  <c r="O99" i="13" s="1"/>
  <c r="G100" i="13"/>
  <c r="I100" i="13"/>
  <c r="K100" i="13"/>
  <c r="M100" i="13" s="1"/>
  <c r="O100" i="13" s="1"/>
  <c r="G101" i="13"/>
  <c r="I101" i="13"/>
  <c r="K101" i="13"/>
  <c r="M101" i="13" s="1"/>
  <c r="O101" i="13" s="1"/>
  <c r="G102" i="13"/>
  <c r="I102" i="13"/>
  <c r="K102" i="13"/>
  <c r="M102" i="13" s="1"/>
  <c r="O102" i="13" s="1"/>
  <c r="G103" i="13"/>
  <c r="I103" i="13"/>
  <c r="K103" i="13"/>
  <c r="M103" i="13" s="1"/>
  <c r="O103" i="13" s="1"/>
  <c r="G104" i="13"/>
  <c r="I104" i="13"/>
  <c r="K104" i="13"/>
  <c r="M104" i="13" s="1"/>
  <c r="O104" i="13" s="1"/>
  <c r="G105" i="13"/>
  <c r="I105" i="13"/>
  <c r="K105" i="13"/>
  <c r="M105" i="13" s="1"/>
  <c r="O105" i="13" s="1"/>
  <c r="G106" i="13"/>
  <c r="I106" i="13"/>
  <c r="K106" i="13"/>
  <c r="M106" i="13" s="1"/>
  <c r="O106" i="13" s="1"/>
  <c r="G107" i="13"/>
  <c r="I107" i="13"/>
  <c r="K107" i="13"/>
  <c r="M107" i="13" s="1"/>
  <c r="O107" i="13" s="1"/>
  <c r="G108" i="13"/>
  <c r="I108" i="13"/>
  <c r="K108" i="13"/>
  <c r="M108" i="13" s="1"/>
  <c r="O108" i="13" s="1"/>
  <c r="G109" i="13"/>
  <c r="I109" i="13"/>
  <c r="K109" i="13"/>
  <c r="M109" i="13" s="1"/>
  <c r="O109" i="13" s="1"/>
  <c r="G110" i="13"/>
  <c r="I110" i="13"/>
  <c r="K110" i="13"/>
  <c r="M110" i="13" s="1"/>
  <c r="O110" i="13" s="1"/>
  <c r="G111" i="13"/>
  <c r="I111" i="13"/>
  <c r="K111" i="13"/>
  <c r="M111" i="13" s="1"/>
  <c r="O111" i="13" s="1"/>
  <c r="G112" i="13"/>
  <c r="I112" i="13"/>
  <c r="K112" i="13"/>
  <c r="M112" i="13" s="1"/>
  <c r="O112" i="13" s="1"/>
  <c r="G113" i="13"/>
  <c r="I113" i="13"/>
  <c r="K113" i="13"/>
  <c r="M113" i="13" s="1"/>
  <c r="O113" i="13" s="1"/>
  <c r="G114" i="13"/>
  <c r="I114" i="13"/>
  <c r="K114" i="13"/>
  <c r="M114" i="13" s="1"/>
  <c r="O114" i="13" s="1"/>
  <c r="G115" i="13"/>
  <c r="I115" i="13"/>
  <c r="K115" i="13"/>
  <c r="M115" i="13" s="1"/>
  <c r="O115" i="13" s="1"/>
  <c r="G116" i="13"/>
  <c r="I116" i="13"/>
  <c r="K116" i="13"/>
  <c r="M116" i="13" s="1"/>
  <c r="O116" i="13" s="1"/>
  <c r="G117" i="13"/>
  <c r="I117" i="13"/>
  <c r="K117" i="13"/>
  <c r="M117" i="13" s="1"/>
  <c r="O117" i="13" s="1"/>
  <c r="G118" i="13"/>
  <c r="I118" i="13"/>
  <c r="K118" i="13"/>
  <c r="M118" i="13" s="1"/>
  <c r="O118" i="13" s="1"/>
  <c r="G119" i="13"/>
  <c r="I119" i="13"/>
  <c r="K119" i="13"/>
  <c r="M119" i="13" s="1"/>
  <c r="O119" i="13" s="1"/>
  <c r="G120" i="13"/>
  <c r="I120" i="13"/>
  <c r="K120" i="13"/>
  <c r="M120" i="13" s="1"/>
  <c r="O120" i="13" s="1"/>
  <c r="G121" i="13"/>
  <c r="I121" i="13"/>
  <c r="K121" i="13" s="1"/>
  <c r="M121" i="13" s="1"/>
  <c r="O121" i="13" s="1"/>
  <c r="G122" i="13"/>
  <c r="I122" i="13" s="1"/>
  <c r="K122" i="13" s="1"/>
  <c r="M122" i="13" s="1"/>
  <c r="O122" i="13" s="1"/>
  <c r="G123" i="13"/>
  <c r="I123" i="13"/>
  <c r="K123" i="13"/>
  <c r="M123" i="13" s="1"/>
  <c r="O123" i="13" s="1"/>
  <c r="G124" i="13"/>
  <c r="I124" i="13"/>
  <c r="K124" i="13"/>
  <c r="M124" i="13" s="1"/>
  <c r="O124" i="13" s="1"/>
  <c r="G125" i="13"/>
  <c r="I125" i="13"/>
  <c r="K125" i="13" s="1"/>
  <c r="M125" i="13" s="1"/>
  <c r="O125" i="13" s="1"/>
  <c r="G126" i="13"/>
  <c r="I126" i="13" s="1"/>
  <c r="K126" i="13" s="1"/>
  <c r="M126" i="13" s="1"/>
  <c r="O126" i="13" s="1"/>
  <c r="G127" i="13"/>
  <c r="I127" i="13"/>
  <c r="K127" i="13"/>
  <c r="M127" i="13" s="1"/>
  <c r="O127" i="13" s="1"/>
  <c r="G128" i="13"/>
  <c r="I128" i="13"/>
  <c r="K128" i="13"/>
  <c r="M128" i="13" s="1"/>
  <c r="O128" i="13" s="1"/>
  <c r="G129" i="13"/>
  <c r="I129" i="13"/>
  <c r="K129" i="13" s="1"/>
  <c r="M129" i="13" s="1"/>
  <c r="O129" i="13" s="1"/>
  <c r="G130" i="13"/>
  <c r="I130" i="13" s="1"/>
  <c r="K130" i="13" s="1"/>
  <c r="M130" i="13" s="1"/>
  <c r="O130" i="13" s="1"/>
  <c r="G131" i="13"/>
  <c r="I131" i="13"/>
  <c r="K131" i="13"/>
  <c r="M131" i="13" s="1"/>
  <c r="O131" i="13" s="1"/>
  <c r="G132" i="13"/>
  <c r="I132" i="13"/>
  <c r="K132" i="13"/>
  <c r="M132" i="13" s="1"/>
  <c r="O132" i="13" s="1"/>
  <c r="G133" i="13"/>
  <c r="I133" i="13"/>
  <c r="K133" i="13" s="1"/>
  <c r="M133" i="13" s="1"/>
  <c r="O133" i="13" s="1"/>
  <c r="G134" i="13"/>
  <c r="I134" i="13" s="1"/>
  <c r="K134" i="13" s="1"/>
  <c r="M134" i="13" s="1"/>
  <c r="O134" i="13" s="1"/>
  <c r="G135" i="13"/>
  <c r="I135" i="13"/>
  <c r="K135" i="13"/>
  <c r="M135" i="13" s="1"/>
  <c r="O135" i="13" s="1"/>
  <c r="G136" i="13"/>
  <c r="I136" i="13"/>
  <c r="K136" i="13"/>
  <c r="M136" i="13" s="1"/>
  <c r="O136" i="13" s="1"/>
  <c r="G137" i="13"/>
  <c r="I137" i="13"/>
  <c r="K137" i="13" s="1"/>
  <c r="M137" i="13" s="1"/>
  <c r="O137" i="13" s="1"/>
  <c r="G138" i="13"/>
  <c r="I138" i="13" s="1"/>
  <c r="K138" i="13" s="1"/>
  <c r="M138" i="13" s="1"/>
  <c r="O138" i="13" s="1"/>
  <c r="G139" i="13"/>
  <c r="I139" i="13"/>
  <c r="K139" i="13"/>
  <c r="M139" i="13" s="1"/>
  <c r="O139" i="13" s="1"/>
  <c r="G140" i="13"/>
  <c r="I140" i="13"/>
  <c r="K140" i="13"/>
  <c r="M140" i="13" s="1"/>
  <c r="O140" i="13" s="1"/>
  <c r="G141" i="13"/>
  <c r="I141" i="13"/>
  <c r="K141" i="13" s="1"/>
  <c r="M141" i="13" s="1"/>
  <c r="O141" i="13" s="1"/>
  <c r="G142" i="13"/>
  <c r="I142" i="13" s="1"/>
  <c r="K142" i="13" s="1"/>
  <c r="M142" i="13" s="1"/>
  <c r="O142" i="13" s="1"/>
  <c r="G143" i="13"/>
  <c r="I143" i="13"/>
  <c r="K143" i="13"/>
  <c r="M143" i="13" s="1"/>
  <c r="O143" i="13" s="1"/>
  <c r="G144" i="13"/>
  <c r="I144" i="13"/>
  <c r="K144" i="13"/>
  <c r="M144" i="13" s="1"/>
  <c r="O144" i="13" s="1"/>
  <c r="G145" i="13"/>
  <c r="I145" i="13"/>
  <c r="K145" i="13" s="1"/>
  <c r="M145" i="13" s="1"/>
  <c r="O145" i="13" s="1"/>
  <c r="G146" i="13"/>
  <c r="I146" i="13" s="1"/>
  <c r="K146" i="13" s="1"/>
  <c r="M146" i="13" s="1"/>
  <c r="O146" i="13" s="1"/>
  <c r="G147" i="13"/>
  <c r="I147" i="13"/>
  <c r="K147" i="13"/>
  <c r="M147" i="13" s="1"/>
  <c r="O147" i="13" s="1"/>
  <c r="G148" i="13"/>
  <c r="I148" i="13"/>
  <c r="K148" i="13"/>
  <c r="M148" i="13" s="1"/>
  <c r="O148" i="13" s="1"/>
  <c r="G149" i="13"/>
  <c r="I149" i="13"/>
  <c r="K149" i="13" s="1"/>
  <c r="M149" i="13" s="1"/>
  <c r="O149" i="13" s="1"/>
  <c r="G150" i="13"/>
  <c r="I150" i="13" s="1"/>
  <c r="K150" i="13" s="1"/>
  <c r="M150" i="13" s="1"/>
  <c r="O150" i="13" s="1"/>
  <c r="G151" i="13"/>
  <c r="I151" i="13"/>
  <c r="K151" i="13"/>
  <c r="M151" i="13"/>
  <c r="O151" i="13" s="1"/>
  <c r="G152" i="13"/>
  <c r="I152" i="13"/>
  <c r="K152" i="13"/>
  <c r="M152" i="13" s="1"/>
  <c r="O152" i="13" s="1"/>
  <c r="G153" i="13"/>
  <c r="I153" i="13"/>
  <c r="K153" i="13" s="1"/>
  <c r="M153" i="13" s="1"/>
  <c r="O153" i="13" s="1"/>
  <c r="G154" i="13"/>
  <c r="I154" i="13" s="1"/>
  <c r="K154" i="13" s="1"/>
  <c r="M154" i="13" s="1"/>
  <c r="O154" i="13" s="1"/>
  <c r="G155" i="13"/>
  <c r="I155" i="13"/>
  <c r="K155" i="13"/>
  <c r="M155" i="13"/>
  <c r="O155" i="13" s="1"/>
  <c r="G156" i="13"/>
  <c r="I156" i="13"/>
  <c r="K156" i="13"/>
  <c r="M156" i="13" s="1"/>
  <c r="O156" i="13" s="1"/>
  <c r="J19" i="13"/>
  <c r="H3" i="13" l="1"/>
  <c r="L19" i="13"/>
  <c r="N19" i="13" s="1"/>
  <c r="P19" i="13" s="1"/>
  <c r="J20" i="13"/>
  <c r="L20" i="13"/>
  <c r="N20" i="13" s="1"/>
  <c r="P20" i="13" s="1"/>
  <c r="J21" i="13"/>
  <c r="L21" i="13"/>
  <c r="N21" i="13" s="1"/>
  <c r="P21" i="13" s="1"/>
  <c r="J22" i="13"/>
  <c r="L22" i="13"/>
  <c r="N22" i="13" s="1"/>
  <c r="P22" i="13" s="1"/>
  <c r="J23" i="13"/>
  <c r="L23" i="13"/>
  <c r="N23" i="13" s="1"/>
  <c r="P23" i="13" s="1"/>
  <c r="J24" i="13"/>
  <c r="L24" i="13"/>
  <c r="N24" i="13" s="1"/>
  <c r="P24" i="13" s="1"/>
  <c r="J25" i="13"/>
  <c r="L25" i="13"/>
  <c r="N25" i="13" s="1"/>
  <c r="P25" i="13" s="1"/>
  <c r="J26" i="13"/>
  <c r="L26" i="13"/>
  <c r="N26" i="13" s="1"/>
  <c r="P26" i="13" s="1"/>
  <c r="J27" i="13"/>
  <c r="L27" i="13"/>
  <c r="N27" i="13" s="1"/>
  <c r="P27" i="13" s="1"/>
  <c r="J28" i="13"/>
  <c r="L28" i="13"/>
  <c r="N28" i="13" s="1"/>
  <c r="P28" i="13" s="1"/>
  <c r="J29" i="13"/>
  <c r="L29" i="13"/>
  <c r="N29" i="13" s="1"/>
  <c r="P29" i="13" s="1"/>
  <c r="J30" i="13"/>
  <c r="L30" i="13"/>
  <c r="N30" i="13" s="1"/>
  <c r="P30" i="13" s="1"/>
  <c r="J31" i="13"/>
  <c r="L31" i="13"/>
  <c r="N31" i="13" s="1"/>
  <c r="P31" i="13" s="1"/>
  <c r="J32" i="13"/>
  <c r="L32" i="13"/>
  <c r="N32" i="13" s="1"/>
  <c r="P32" i="13" s="1"/>
  <c r="J33" i="13"/>
  <c r="L33" i="13"/>
  <c r="N33" i="13" s="1"/>
  <c r="P33" i="13" s="1"/>
  <c r="J34" i="13"/>
  <c r="L34" i="13"/>
  <c r="N34" i="13" s="1"/>
  <c r="P34" i="13" s="1"/>
  <c r="J35" i="13"/>
  <c r="L35" i="13"/>
  <c r="N35" i="13" s="1"/>
  <c r="P35" i="13" s="1"/>
  <c r="J36" i="13"/>
  <c r="L36" i="13"/>
  <c r="N36" i="13" s="1"/>
  <c r="P36" i="13" s="1"/>
  <c r="J37" i="13"/>
  <c r="L37" i="13"/>
  <c r="N37" i="13" s="1"/>
  <c r="P37" i="13" s="1"/>
  <c r="J38" i="13"/>
  <c r="L38" i="13"/>
  <c r="N38" i="13" s="1"/>
  <c r="P38" i="13" s="1"/>
  <c r="J39" i="13"/>
  <c r="L39" i="13"/>
  <c r="N39" i="13" s="1"/>
  <c r="P39" i="13" s="1"/>
  <c r="J40" i="13"/>
  <c r="L40" i="13"/>
  <c r="N40" i="13" s="1"/>
  <c r="P40" i="13" s="1"/>
  <c r="J41" i="13"/>
  <c r="L41" i="13"/>
  <c r="N41" i="13" s="1"/>
  <c r="P41" i="13" s="1"/>
  <c r="J42" i="13"/>
  <c r="L42" i="13"/>
  <c r="N42" i="13" s="1"/>
  <c r="P42" i="13" s="1"/>
  <c r="J43" i="13"/>
  <c r="L43" i="13"/>
  <c r="N43" i="13" s="1"/>
  <c r="P43" i="13" s="1"/>
  <c r="J44" i="13"/>
  <c r="L44" i="13"/>
  <c r="N44" i="13" s="1"/>
  <c r="P44" i="13" s="1"/>
  <c r="J45" i="13"/>
  <c r="L45" i="13"/>
  <c r="N45" i="13" s="1"/>
  <c r="P45" i="13" s="1"/>
  <c r="J46" i="13"/>
  <c r="L46" i="13"/>
  <c r="N46" i="13" s="1"/>
  <c r="P46" i="13" s="1"/>
  <c r="J47" i="13"/>
  <c r="L47" i="13"/>
  <c r="N47" i="13" s="1"/>
  <c r="P47" i="13" s="1"/>
  <c r="J48" i="13"/>
  <c r="L48" i="13"/>
  <c r="N48" i="13" s="1"/>
  <c r="P48" i="13" s="1"/>
  <c r="J49" i="13"/>
  <c r="L49" i="13"/>
  <c r="N49" i="13" s="1"/>
  <c r="P49" i="13" s="1"/>
  <c r="J50" i="13"/>
  <c r="L50" i="13"/>
  <c r="N50" i="13" s="1"/>
  <c r="P50" i="13" s="1"/>
  <c r="J51" i="13"/>
  <c r="L51" i="13"/>
  <c r="N51" i="13" s="1"/>
  <c r="P51" i="13" s="1"/>
  <c r="J52" i="13"/>
  <c r="L52" i="13"/>
  <c r="N52" i="13" s="1"/>
  <c r="P52" i="13" s="1"/>
  <c r="J53" i="13"/>
  <c r="L53" i="13"/>
  <c r="N53" i="13" s="1"/>
  <c r="P53" i="13" s="1"/>
  <c r="J54" i="13"/>
  <c r="L54" i="13"/>
  <c r="N54" i="13" s="1"/>
  <c r="P54" i="13" s="1"/>
  <c r="J55" i="13"/>
  <c r="L55" i="13"/>
  <c r="N55" i="13" s="1"/>
  <c r="P55" i="13" s="1"/>
  <c r="J56" i="13"/>
  <c r="L56" i="13"/>
  <c r="N56" i="13" s="1"/>
  <c r="P56" i="13" s="1"/>
  <c r="J57" i="13"/>
  <c r="L57" i="13"/>
  <c r="N57" i="13" s="1"/>
  <c r="P57" i="13" s="1"/>
  <c r="J58" i="13"/>
  <c r="L58" i="13"/>
  <c r="N58" i="13" s="1"/>
  <c r="P58" i="13" s="1"/>
  <c r="J59" i="13"/>
  <c r="L59" i="13"/>
  <c r="N59" i="13" s="1"/>
  <c r="P59" i="13" s="1"/>
  <c r="J60" i="13"/>
  <c r="L60" i="13"/>
  <c r="N60" i="13" s="1"/>
  <c r="P60" i="13" s="1"/>
  <c r="J61" i="13"/>
  <c r="L61" i="13"/>
  <c r="N61" i="13" s="1"/>
  <c r="P61" i="13" s="1"/>
  <c r="J62" i="13"/>
  <c r="L62" i="13"/>
  <c r="N62" i="13" s="1"/>
  <c r="P62" i="13" s="1"/>
  <c r="J63" i="13"/>
  <c r="L63" i="13"/>
  <c r="N63" i="13" s="1"/>
  <c r="P63" i="13" s="1"/>
  <c r="J64" i="13"/>
  <c r="L64" i="13"/>
  <c r="N64" i="13" s="1"/>
  <c r="P64" i="13" s="1"/>
  <c r="J65" i="13"/>
  <c r="L65" i="13"/>
  <c r="N65" i="13" s="1"/>
  <c r="P65" i="13" s="1"/>
  <c r="J66" i="13"/>
  <c r="L66" i="13"/>
  <c r="N66" i="13" s="1"/>
  <c r="P66" i="13" s="1"/>
  <c r="J67" i="13"/>
  <c r="L67" i="13"/>
  <c r="N67" i="13" s="1"/>
  <c r="P67" i="13" s="1"/>
  <c r="J68" i="13"/>
  <c r="L68" i="13"/>
  <c r="N68" i="13" s="1"/>
  <c r="P68" i="13" s="1"/>
  <c r="J69" i="13"/>
  <c r="L69" i="13"/>
  <c r="N69" i="13" s="1"/>
  <c r="P69" i="13" s="1"/>
  <c r="J70" i="13"/>
  <c r="L70" i="13"/>
  <c r="N70" i="13" s="1"/>
  <c r="P70" i="13" s="1"/>
  <c r="J71" i="13"/>
  <c r="L71" i="13"/>
  <c r="N71" i="13" s="1"/>
  <c r="P71" i="13" s="1"/>
  <c r="J72" i="13"/>
  <c r="L72" i="13"/>
  <c r="N72" i="13" s="1"/>
  <c r="P72" i="13" s="1"/>
  <c r="J73" i="13"/>
  <c r="L73" i="13"/>
  <c r="N73" i="13" s="1"/>
  <c r="P73" i="13" s="1"/>
  <c r="J74" i="13"/>
  <c r="L74" i="13"/>
  <c r="N74" i="13" s="1"/>
  <c r="P74" i="13" s="1"/>
  <c r="J75" i="13"/>
  <c r="L75" i="13"/>
  <c r="N75" i="13" s="1"/>
  <c r="P75" i="13" s="1"/>
  <c r="J76" i="13"/>
  <c r="L76" i="13"/>
  <c r="N76" i="13" s="1"/>
  <c r="P76" i="13" s="1"/>
  <c r="J77" i="13"/>
  <c r="L77" i="13"/>
  <c r="N77" i="13" s="1"/>
  <c r="P77" i="13" s="1"/>
  <c r="J78" i="13"/>
  <c r="L78" i="13"/>
  <c r="N78" i="13" s="1"/>
  <c r="P78" i="13" s="1"/>
  <c r="J79" i="13"/>
  <c r="L79" i="13"/>
  <c r="N79" i="13" s="1"/>
  <c r="P79" i="13" s="1"/>
  <c r="J80" i="13"/>
  <c r="L80" i="13"/>
  <c r="N80" i="13" s="1"/>
  <c r="P80" i="13" s="1"/>
  <c r="J81" i="13"/>
  <c r="L81" i="13"/>
  <c r="N81" i="13" s="1"/>
  <c r="P81" i="13" s="1"/>
  <c r="J82" i="13"/>
  <c r="L82" i="13"/>
  <c r="N82" i="13" s="1"/>
  <c r="P82" i="13" s="1"/>
  <c r="J83" i="13"/>
  <c r="L83" i="13"/>
  <c r="N83" i="13" s="1"/>
  <c r="P83" i="13" s="1"/>
  <c r="J84" i="13"/>
  <c r="L84" i="13"/>
  <c r="N84" i="13" s="1"/>
  <c r="P84" i="13" s="1"/>
  <c r="J85" i="13"/>
  <c r="L85" i="13"/>
  <c r="N85" i="13" s="1"/>
  <c r="P85" i="13" s="1"/>
  <c r="J86" i="13"/>
  <c r="L86" i="13"/>
  <c r="N86" i="13" s="1"/>
  <c r="P86" i="13" s="1"/>
  <c r="J87" i="13"/>
  <c r="L87" i="13"/>
  <c r="N87" i="13" s="1"/>
  <c r="P87" i="13" s="1"/>
  <c r="J88" i="13"/>
  <c r="L88" i="13"/>
  <c r="N88" i="13" s="1"/>
  <c r="P88" i="13" s="1"/>
  <c r="J89" i="13"/>
  <c r="L89" i="13"/>
  <c r="N89" i="13" s="1"/>
  <c r="P89" i="13" s="1"/>
  <c r="J90" i="13"/>
  <c r="L90" i="13"/>
  <c r="N90" i="13" s="1"/>
  <c r="P90" i="13" s="1"/>
  <c r="J91" i="13"/>
  <c r="L91" i="13"/>
  <c r="N91" i="13" s="1"/>
  <c r="P91" i="13" s="1"/>
  <c r="J92" i="13"/>
  <c r="L92" i="13"/>
  <c r="N92" i="13" s="1"/>
  <c r="P92" i="13" s="1"/>
  <c r="J93" i="13"/>
  <c r="L93" i="13"/>
  <c r="N93" i="13" s="1"/>
  <c r="P93" i="13" s="1"/>
  <c r="J94" i="13"/>
  <c r="L94" i="13"/>
  <c r="N94" i="13" s="1"/>
  <c r="P94" i="13" s="1"/>
  <c r="J95" i="13"/>
  <c r="L95" i="13"/>
  <c r="N95" i="13" s="1"/>
  <c r="P95" i="13" s="1"/>
  <c r="J96" i="13"/>
  <c r="L96" i="13"/>
  <c r="N96" i="13" s="1"/>
  <c r="P96" i="13" s="1"/>
  <c r="J97" i="13"/>
  <c r="L97" i="13"/>
  <c r="N97" i="13" s="1"/>
  <c r="P97" i="13" s="1"/>
  <c r="J98" i="13"/>
  <c r="L98" i="13"/>
  <c r="N98" i="13" s="1"/>
  <c r="P98" i="13" s="1"/>
  <c r="J99" i="13"/>
  <c r="L99" i="13"/>
  <c r="N99" i="13" s="1"/>
  <c r="P99" i="13" s="1"/>
  <c r="J100" i="13"/>
  <c r="L100" i="13"/>
  <c r="N100" i="13" s="1"/>
  <c r="P100" i="13" s="1"/>
  <c r="J101" i="13"/>
  <c r="L101" i="13"/>
  <c r="N101" i="13" s="1"/>
  <c r="P101" i="13" s="1"/>
  <c r="J102" i="13"/>
  <c r="L102" i="13"/>
  <c r="N102" i="13" s="1"/>
  <c r="P102" i="13" s="1"/>
  <c r="J103" i="13"/>
  <c r="L103" i="13"/>
  <c r="N103" i="13" s="1"/>
  <c r="P103" i="13" s="1"/>
  <c r="J104" i="13"/>
  <c r="L104" i="13"/>
  <c r="N104" i="13" s="1"/>
  <c r="P104" i="13" s="1"/>
  <c r="J105" i="13"/>
  <c r="L105" i="13"/>
  <c r="N105" i="13" s="1"/>
  <c r="P105" i="13" s="1"/>
  <c r="J106" i="13"/>
  <c r="L106" i="13"/>
  <c r="N106" i="13" s="1"/>
  <c r="P106" i="13" s="1"/>
  <c r="J107" i="13"/>
  <c r="L107" i="13"/>
  <c r="N107" i="13" s="1"/>
  <c r="P107" i="13" s="1"/>
  <c r="J108" i="13"/>
  <c r="L108" i="13"/>
  <c r="N108" i="13" s="1"/>
  <c r="P108" i="13" s="1"/>
  <c r="J109" i="13"/>
  <c r="L109" i="13"/>
  <c r="N109" i="13" s="1"/>
  <c r="P109" i="13" s="1"/>
  <c r="J110" i="13"/>
  <c r="L110" i="13"/>
  <c r="N110" i="13" s="1"/>
  <c r="P110" i="13" s="1"/>
  <c r="J111" i="13"/>
  <c r="L111" i="13"/>
  <c r="N111" i="13" s="1"/>
  <c r="P111" i="13" s="1"/>
  <c r="J112" i="13"/>
  <c r="L112" i="13"/>
  <c r="N112" i="13" s="1"/>
  <c r="P112" i="13" s="1"/>
  <c r="J113" i="13"/>
  <c r="L113" i="13"/>
  <c r="N113" i="13" s="1"/>
  <c r="P113" i="13" s="1"/>
  <c r="J114" i="13"/>
  <c r="L114" i="13"/>
  <c r="N114" i="13" s="1"/>
  <c r="P114" i="13" s="1"/>
  <c r="J115" i="13"/>
  <c r="L115" i="13"/>
  <c r="N115" i="13" s="1"/>
  <c r="P115" i="13" s="1"/>
  <c r="J116" i="13"/>
  <c r="L116" i="13"/>
  <c r="N116" i="13" s="1"/>
  <c r="P116" i="13" s="1"/>
  <c r="J117" i="13"/>
  <c r="L117" i="13"/>
  <c r="N117" i="13" s="1"/>
  <c r="P117" i="13" s="1"/>
  <c r="J118" i="13"/>
  <c r="L118" i="13"/>
  <c r="N118" i="13" s="1"/>
  <c r="P118" i="13" s="1"/>
  <c r="J119" i="13"/>
  <c r="L119" i="13" s="1"/>
  <c r="N119" i="13" s="1"/>
  <c r="P119" i="13" s="1"/>
  <c r="J120" i="13"/>
  <c r="L120" i="13" s="1"/>
  <c r="N120" i="13" s="1"/>
  <c r="P120" i="13" s="1"/>
  <c r="J121" i="13"/>
  <c r="L121" i="13" s="1"/>
  <c r="N121" i="13" s="1"/>
  <c r="P121" i="13" s="1"/>
  <c r="J122" i="13"/>
  <c r="L122" i="13" s="1"/>
  <c r="N122" i="13" s="1"/>
  <c r="P122" i="13" s="1"/>
  <c r="J123" i="13"/>
  <c r="L123" i="13" s="1"/>
  <c r="N123" i="13" s="1"/>
  <c r="P123" i="13" s="1"/>
  <c r="J124" i="13"/>
  <c r="L124" i="13" s="1"/>
  <c r="N124" i="13" s="1"/>
  <c r="P124" i="13" s="1"/>
  <c r="J125" i="13"/>
  <c r="L125" i="13" s="1"/>
  <c r="N125" i="13" s="1"/>
  <c r="P125" i="13" s="1"/>
  <c r="J126" i="13"/>
  <c r="L126" i="13" s="1"/>
  <c r="N126" i="13" s="1"/>
  <c r="P126" i="13" s="1"/>
  <c r="J127" i="13"/>
  <c r="L127" i="13" s="1"/>
  <c r="N127" i="13" s="1"/>
  <c r="P127" i="13" s="1"/>
  <c r="J128" i="13"/>
  <c r="L128" i="13" s="1"/>
  <c r="N128" i="13" s="1"/>
  <c r="P128" i="13" s="1"/>
  <c r="J129" i="13"/>
  <c r="L129" i="13" s="1"/>
  <c r="N129" i="13" s="1"/>
  <c r="P129" i="13" s="1"/>
  <c r="J130" i="13"/>
  <c r="L130" i="13" s="1"/>
  <c r="N130" i="13" s="1"/>
  <c r="P130" i="13" s="1"/>
  <c r="J131" i="13"/>
  <c r="L131" i="13" s="1"/>
  <c r="N131" i="13" s="1"/>
  <c r="P131" i="13" s="1"/>
  <c r="J132" i="13"/>
  <c r="L132" i="13" s="1"/>
  <c r="N132" i="13" s="1"/>
  <c r="P132" i="13" s="1"/>
  <c r="J133" i="13"/>
  <c r="L133" i="13" s="1"/>
  <c r="N133" i="13" s="1"/>
  <c r="P133" i="13" s="1"/>
  <c r="J134" i="13"/>
  <c r="L134" i="13" s="1"/>
  <c r="N134" i="13" s="1"/>
  <c r="P134" i="13" s="1"/>
  <c r="J135" i="13"/>
  <c r="L135" i="13" s="1"/>
  <c r="N135" i="13" s="1"/>
  <c r="P135" i="13" s="1"/>
  <c r="J136" i="13"/>
  <c r="L136" i="13" s="1"/>
  <c r="N136" i="13" s="1"/>
  <c r="P136" i="13" s="1"/>
  <c r="J137" i="13"/>
  <c r="L137" i="13" s="1"/>
  <c r="N137" i="13" s="1"/>
  <c r="P137" i="13" s="1"/>
  <c r="J138" i="13"/>
  <c r="L138" i="13" s="1"/>
  <c r="N138" i="13" s="1"/>
  <c r="P138" i="13" s="1"/>
  <c r="J139" i="13"/>
  <c r="L139" i="13" s="1"/>
  <c r="N139" i="13" s="1"/>
  <c r="P139" i="13" s="1"/>
  <c r="J140" i="13"/>
  <c r="L140" i="13" s="1"/>
  <c r="N140" i="13" s="1"/>
  <c r="P140" i="13" s="1"/>
  <c r="J141" i="13"/>
  <c r="L141" i="13" s="1"/>
  <c r="N141" i="13" s="1"/>
  <c r="P141" i="13" s="1"/>
  <c r="J142" i="13"/>
  <c r="L142" i="13" s="1"/>
  <c r="N142" i="13" s="1"/>
  <c r="P142" i="13" s="1"/>
  <c r="J143" i="13"/>
  <c r="L143" i="13" s="1"/>
  <c r="N143" i="13" s="1"/>
  <c r="P143" i="13" s="1"/>
  <c r="J144" i="13"/>
  <c r="L144" i="13" s="1"/>
  <c r="N144" i="13" s="1"/>
  <c r="P144" i="13" s="1"/>
  <c r="J145" i="13"/>
  <c r="L145" i="13" s="1"/>
  <c r="N145" i="13" s="1"/>
  <c r="P145" i="13" s="1"/>
  <c r="J146" i="13"/>
  <c r="L146" i="13" s="1"/>
  <c r="N146" i="13" s="1"/>
  <c r="P146" i="13" s="1"/>
  <c r="J147" i="13"/>
  <c r="L147" i="13" s="1"/>
  <c r="N147" i="13" s="1"/>
  <c r="P147" i="13" s="1"/>
  <c r="J148" i="13"/>
  <c r="L148" i="13" s="1"/>
  <c r="N148" i="13" s="1"/>
  <c r="P148" i="13" s="1"/>
  <c r="J149" i="13"/>
  <c r="L149" i="13" s="1"/>
  <c r="N149" i="13" s="1"/>
  <c r="P149" i="13" s="1"/>
  <c r="J150" i="13"/>
  <c r="L150" i="13" s="1"/>
  <c r="N150" i="13" s="1"/>
  <c r="P150" i="13" s="1"/>
  <c r="J151" i="13"/>
  <c r="L151" i="13" s="1"/>
  <c r="N151" i="13" s="1"/>
  <c r="P151" i="13" s="1"/>
  <c r="J152" i="13"/>
  <c r="L152" i="13" s="1"/>
  <c r="N152" i="13" s="1"/>
  <c r="P152" i="13" s="1"/>
  <c r="J153" i="13"/>
  <c r="L153" i="13" s="1"/>
  <c r="N153" i="13" s="1"/>
  <c r="P153" i="13" s="1"/>
  <c r="J154" i="13"/>
  <c r="L154" i="13" s="1"/>
  <c r="N154" i="13" s="1"/>
  <c r="P154" i="13" s="1"/>
  <c r="J155" i="13"/>
  <c r="L155" i="13" s="1"/>
  <c r="N155" i="13" s="1"/>
  <c r="P155" i="13" s="1"/>
  <c r="J156" i="13"/>
  <c r="L156" i="13" s="1"/>
  <c r="N156" i="13" s="1"/>
  <c r="P156" i="13" s="1"/>
  <c r="O3" i="13"/>
  <c r="H4" i="13"/>
  <c r="H5" i="13"/>
  <c r="O5" i="13" s="1"/>
  <c r="H6" i="13"/>
  <c r="O6" i="13" s="1"/>
  <c r="H7" i="13"/>
  <c r="H8" i="13"/>
  <c r="H9" i="13"/>
  <c r="J10" i="13"/>
  <c r="V4" i="13" s="1"/>
  <c r="V3" i="13"/>
  <c r="H56" i="13"/>
  <c r="H112" i="13"/>
  <c r="H114" i="13"/>
  <c r="H10" i="13" l="1"/>
  <c r="T3" i="13" s="1"/>
  <c r="T5" i="13"/>
  <c r="I4" i="13"/>
  <c r="P4" i="13" s="1"/>
  <c r="I8" i="13"/>
  <c r="I3" i="13"/>
  <c r="I5" i="13"/>
  <c r="I9" i="13"/>
  <c r="I6" i="13"/>
  <c r="V5" i="13"/>
  <c r="I7" i="13"/>
  <c r="O4" i="13"/>
  <c r="T4" i="13" s="1"/>
  <c r="T6" i="13"/>
  <c r="V6" i="13"/>
  <c r="H22" i="13"/>
  <c r="H27" i="13"/>
  <c r="H28" i="13"/>
  <c r="H36" i="13"/>
  <c r="H19" i="13"/>
  <c r="H20" i="13"/>
  <c r="H21" i="13"/>
  <c r="H23" i="13"/>
  <c r="H24" i="13"/>
  <c r="H25" i="13"/>
  <c r="H26" i="13"/>
  <c r="H29" i="13"/>
  <c r="H30" i="13"/>
  <c r="H31" i="13"/>
  <c r="H32" i="13"/>
  <c r="H33" i="13"/>
  <c r="H34" i="13"/>
  <c r="H35" i="13"/>
  <c r="H37" i="13"/>
  <c r="H38" i="13"/>
  <c r="H39" i="13"/>
  <c r="H40" i="13"/>
  <c r="H41" i="13"/>
  <c r="H42" i="13"/>
  <c r="H43" i="13"/>
  <c r="H44" i="13"/>
  <c r="H45" i="13"/>
  <c r="H46" i="13"/>
  <c r="H47" i="13"/>
  <c r="H48" i="13"/>
  <c r="H49" i="13"/>
  <c r="H50" i="13"/>
  <c r="H51" i="13"/>
  <c r="H52" i="13"/>
  <c r="H53" i="13"/>
  <c r="H54" i="13"/>
  <c r="H55"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3" i="13"/>
  <c r="H115" i="13"/>
  <c r="H116" i="13"/>
  <c r="H117" i="13"/>
  <c r="H118" i="13"/>
  <c r="P6" i="13" l="1"/>
  <c r="P5" i="13"/>
  <c r="I10" i="13"/>
  <c r="U4" i="13" s="1"/>
  <c r="P3" i="13"/>
  <c r="O7" i="13"/>
  <c r="T7" i="13" s="1"/>
  <c r="P7" i="13"/>
  <c r="U7" i="13" s="1"/>
  <c r="V7" i="13"/>
  <c r="O8" i="13"/>
  <c r="T8" i="13" s="1"/>
  <c r="P8" i="13"/>
  <c r="V8" i="13"/>
  <c r="O9" i="13"/>
  <c r="T9" i="13" s="1"/>
  <c r="P9" i="13"/>
  <c r="V9" i="13"/>
  <c r="V10" i="13" s="1"/>
  <c r="H12" i="13"/>
  <c r="I12" i="13"/>
  <c r="C16" i="13"/>
  <c r="G157" i="13"/>
  <c r="J157" i="13" s="1"/>
  <c r="L157" i="13" s="1"/>
  <c r="N157" i="13" s="1"/>
  <c r="P157" i="13" s="1"/>
  <c r="I157" i="13"/>
  <c r="K157" i="13" s="1"/>
  <c r="M157" i="13" s="1"/>
  <c r="O157" i="13" s="1"/>
  <c r="G158" i="13"/>
  <c r="J158" i="13" s="1"/>
  <c r="L158" i="13" s="1"/>
  <c r="N158" i="13" s="1"/>
  <c r="P158" i="13" s="1"/>
  <c r="G159" i="13"/>
  <c r="I159" i="13" s="1"/>
  <c r="K159" i="13" s="1"/>
  <c r="M159" i="13" s="1"/>
  <c r="O159" i="13" s="1"/>
  <c r="G160" i="13"/>
  <c r="I160" i="13"/>
  <c r="K160" i="13"/>
  <c r="M160" i="13" s="1"/>
  <c r="O160" i="13" s="1"/>
  <c r="G161" i="13"/>
  <c r="J161" i="13" s="1"/>
  <c r="L161" i="13" s="1"/>
  <c r="N161" i="13" s="1"/>
  <c r="P161" i="13" s="1"/>
  <c r="I161" i="13"/>
  <c r="K161" i="13" s="1"/>
  <c r="M161" i="13" s="1"/>
  <c r="O161" i="13" s="1"/>
  <c r="J160" i="13"/>
  <c r="L160" i="13"/>
  <c r="N160" i="13"/>
  <c r="P160" i="13" s="1"/>
  <c r="U8" i="13" l="1"/>
  <c r="U3" i="13"/>
  <c r="U5" i="13"/>
  <c r="U9" i="13"/>
  <c r="U6" i="13"/>
  <c r="P16" i="13"/>
  <c r="N16" i="13" s="1"/>
  <c r="T10" i="13"/>
  <c r="I158" i="13"/>
  <c r="K158" i="13" s="1"/>
  <c r="M158" i="13" s="1"/>
  <c r="O158" i="13" s="1"/>
  <c r="O16" i="13" s="1"/>
  <c r="M16" i="13" s="1"/>
  <c r="J159" i="13"/>
  <c r="L159" i="13" s="1"/>
  <c r="N159" i="13" s="1"/>
  <c r="P159" i="13" s="1"/>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H150" i="13"/>
  <c r="H151" i="13"/>
  <c r="H152" i="13"/>
  <c r="H153" i="13"/>
  <c r="H154" i="13"/>
  <c r="H155" i="13"/>
  <c r="H156" i="13"/>
  <c r="H157" i="13"/>
  <c r="H158" i="13"/>
  <c r="H159" i="13"/>
  <c r="H160" i="13"/>
  <c r="H161" i="13"/>
  <c r="G19" i="12"/>
  <c r="I19" i="12"/>
  <c r="U10" i="13" l="1"/>
  <c r="K19" i="12"/>
  <c r="M19" i="12" s="1"/>
  <c r="O19" i="12" s="1"/>
  <c r="G20" i="12"/>
  <c r="I20" i="12"/>
  <c r="K20" i="12"/>
  <c r="M20" i="12" s="1"/>
  <c r="O20" i="12" s="1"/>
  <c r="G21" i="12"/>
  <c r="I21" i="12"/>
  <c r="K21" i="12"/>
  <c r="M21" i="12" s="1"/>
  <c r="O21" i="12" s="1"/>
  <c r="G22" i="12"/>
  <c r="I22" i="12"/>
  <c r="K22" i="12"/>
  <c r="M22" i="12" s="1"/>
  <c r="O22" i="12" s="1"/>
  <c r="G23" i="12"/>
  <c r="I23" i="12"/>
  <c r="K23" i="12"/>
  <c r="M23" i="12" s="1"/>
  <c r="O23" i="12" s="1"/>
  <c r="G24" i="12"/>
  <c r="I24" i="12"/>
  <c r="K24" i="12"/>
  <c r="M24" i="12" s="1"/>
  <c r="O24" i="12" s="1"/>
  <c r="G25" i="12"/>
  <c r="I25" i="12"/>
  <c r="K25" i="12"/>
  <c r="M25" i="12" s="1"/>
  <c r="O25" i="12" s="1"/>
  <c r="G26" i="12"/>
  <c r="I26" i="12"/>
  <c r="K26" i="12"/>
  <c r="M26" i="12" s="1"/>
  <c r="O26" i="12" s="1"/>
  <c r="G27" i="12"/>
  <c r="I27" i="12"/>
  <c r="K27" i="12"/>
  <c r="M27" i="12" s="1"/>
  <c r="O27" i="12" s="1"/>
  <c r="G28" i="12"/>
  <c r="I28" i="12"/>
  <c r="K28" i="12"/>
  <c r="M28" i="12" s="1"/>
  <c r="O28" i="12" s="1"/>
  <c r="G29" i="12"/>
  <c r="I29" i="12"/>
  <c r="K29" i="12"/>
  <c r="M29" i="12" s="1"/>
  <c r="O29" i="12" s="1"/>
  <c r="G30" i="12"/>
  <c r="I30" i="12"/>
  <c r="K30" i="12"/>
  <c r="M30" i="12" s="1"/>
  <c r="O30" i="12" s="1"/>
  <c r="G31" i="12"/>
  <c r="I31" i="12"/>
  <c r="K31" i="12"/>
  <c r="M31" i="12" s="1"/>
  <c r="O31" i="12" s="1"/>
  <c r="G32" i="12"/>
  <c r="I32" i="12"/>
  <c r="K32" i="12"/>
  <c r="M32" i="12" s="1"/>
  <c r="O32" i="12" s="1"/>
  <c r="G33" i="12"/>
  <c r="I33" i="12"/>
  <c r="K33" i="12"/>
  <c r="M33" i="12" s="1"/>
  <c r="O33" i="12" s="1"/>
  <c r="G34" i="12"/>
  <c r="I34" i="12"/>
  <c r="K34" i="12"/>
  <c r="M34" i="12" s="1"/>
  <c r="O34" i="12" s="1"/>
  <c r="G35" i="12"/>
  <c r="I35" i="12"/>
  <c r="K35" i="12"/>
  <c r="M35" i="12" s="1"/>
  <c r="O35" i="12" s="1"/>
  <c r="G36" i="12"/>
  <c r="I36" i="12"/>
  <c r="K36" i="12"/>
  <c r="M36" i="12" s="1"/>
  <c r="O36" i="12" s="1"/>
  <c r="G37" i="12"/>
  <c r="I37" i="12"/>
  <c r="K37" i="12"/>
  <c r="M37" i="12" s="1"/>
  <c r="O37" i="12" s="1"/>
  <c r="G38" i="12"/>
  <c r="I38" i="12"/>
  <c r="K38" i="12"/>
  <c r="M38" i="12" s="1"/>
  <c r="O38" i="12" s="1"/>
  <c r="G39" i="12"/>
  <c r="I39" i="12"/>
  <c r="K39" i="12"/>
  <c r="M39" i="12" s="1"/>
  <c r="O39" i="12" s="1"/>
  <c r="G40" i="12"/>
  <c r="I40" i="12"/>
  <c r="K40" i="12"/>
  <c r="M40" i="12" s="1"/>
  <c r="O40" i="12" s="1"/>
  <c r="G41" i="12"/>
  <c r="I41" i="12"/>
  <c r="K41" i="12"/>
  <c r="M41" i="12" s="1"/>
  <c r="O41" i="12" s="1"/>
  <c r="G42" i="12"/>
  <c r="I42" i="12"/>
  <c r="K42" i="12"/>
  <c r="M42" i="12" s="1"/>
  <c r="O42" i="12" s="1"/>
  <c r="G43" i="12"/>
  <c r="I43" i="12"/>
  <c r="K43" i="12"/>
  <c r="M43" i="12" s="1"/>
  <c r="O43" i="12" s="1"/>
  <c r="G44" i="12"/>
  <c r="I44" i="12"/>
  <c r="K44" i="12"/>
  <c r="M44" i="12" s="1"/>
  <c r="O44" i="12" s="1"/>
  <c r="G45" i="12"/>
  <c r="I45" i="12"/>
  <c r="K45" i="12"/>
  <c r="M45" i="12" s="1"/>
  <c r="O45" i="12" s="1"/>
  <c r="G46" i="12"/>
  <c r="I46" i="12"/>
  <c r="K46" i="12"/>
  <c r="M46" i="12" s="1"/>
  <c r="O46" i="12" s="1"/>
  <c r="G47" i="12"/>
  <c r="I47" i="12"/>
  <c r="K47" i="12"/>
  <c r="M47" i="12" s="1"/>
  <c r="O47" i="12" s="1"/>
  <c r="G48" i="12"/>
  <c r="I48" i="12"/>
  <c r="K48" i="12"/>
  <c r="M48" i="12" s="1"/>
  <c r="O48" i="12" s="1"/>
  <c r="G49" i="12"/>
  <c r="I49" i="12"/>
  <c r="K49" i="12"/>
  <c r="M49" i="12" s="1"/>
  <c r="O49" i="12" s="1"/>
  <c r="G50" i="12"/>
  <c r="I50" i="12"/>
  <c r="K50" i="12"/>
  <c r="M50" i="12" s="1"/>
  <c r="O50" i="12" s="1"/>
  <c r="G51" i="12"/>
  <c r="I51" i="12"/>
  <c r="K51" i="12"/>
  <c r="M51" i="12" s="1"/>
  <c r="O51" i="12" s="1"/>
  <c r="G52" i="12"/>
  <c r="I52" i="12"/>
  <c r="K52" i="12"/>
  <c r="M52" i="12" s="1"/>
  <c r="O52" i="12" s="1"/>
  <c r="G53" i="12"/>
  <c r="I53" i="12"/>
  <c r="K53" i="12"/>
  <c r="M53" i="12" s="1"/>
  <c r="O53" i="12" s="1"/>
  <c r="G54" i="12"/>
  <c r="I54" i="12"/>
  <c r="K54" i="12"/>
  <c r="M54" i="12" s="1"/>
  <c r="O54" i="12" s="1"/>
  <c r="G55" i="12"/>
  <c r="I55" i="12"/>
  <c r="K55" i="12"/>
  <c r="M55" i="12" s="1"/>
  <c r="O55" i="12" s="1"/>
  <c r="G56" i="12"/>
  <c r="I56" i="12"/>
  <c r="K56" i="12"/>
  <c r="M56" i="12" s="1"/>
  <c r="O56" i="12" s="1"/>
  <c r="G57" i="12"/>
  <c r="I57" i="12"/>
  <c r="K57" i="12"/>
  <c r="M57" i="12" s="1"/>
  <c r="O57" i="12" s="1"/>
  <c r="G58" i="12"/>
  <c r="I58" i="12"/>
  <c r="K58" i="12"/>
  <c r="M58" i="12" s="1"/>
  <c r="O58" i="12" s="1"/>
  <c r="G59" i="12"/>
  <c r="I59" i="12"/>
  <c r="K59" i="12"/>
  <c r="M59" i="12" s="1"/>
  <c r="O59" i="12" s="1"/>
  <c r="G60" i="12"/>
  <c r="I60" i="12"/>
  <c r="K60" i="12"/>
  <c r="M60" i="12" s="1"/>
  <c r="O60" i="12" s="1"/>
  <c r="G61" i="12"/>
  <c r="I61" i="12"/>
  <c r="K61" i="12"/>
  <c r="M61" i="12" s="1"/>
  <c r="O61" i="12" s="1"/>
  <c r="G62" i="12"/>
  <c r="I62" i="12"/>
  <c r="K62" i="12"/>
  <c r="M62" i="12" s="1"/>
  <c r="O62" i="12" s="1"/>
  <c r="G63" i="12"/>
  <c r="I63" i="12"/>
  <c r="K63" i="12"/>
  <c r="M63" i="12" s="1"/>
  <c r="O63" i="12" s="1"/>
  <c r="G64" i="12"/>
  <c r="I64" i="12"/>
  <c r="K64" i="12"/>
  <c r="M64" i="12" s="1"/>
  <c r="O64" i="12" s="1"/>
  <c r="G65" i="12"/>
  <c r="I65" i="12"/>
  <c r="K65" i="12"/>
  <c r="M65" i="12" s="1"/>
  <c r="O65" i="12" s="1"/>
  <c r="G66" i="12"/>
  <c r="I66" i="12"/>
  <c r="K66" i="12"/>
  <c r="M66" i="12" s="1"/>
  <c r="O66" i="12" s="1"/>
  <c r="G67" i="12"/>
  <c r="I67" i="12"/>
  <c r="K67" i="12"/>
  <c r="M67" i="12" s="1"/>
  <c r="O67" i="12" s="1"/>
  <c r="G68" i="12"/>
  <c r="I68" i="12"/>
  <c r="K68" i="12"/>
  <c r="M68" i="12" s="1"/>
  <c r="O68" i="12" s="1"/>
  <c r="G69" i="12"/>
  <c r="I69" i="12"/>
  <c r="K69" i="12"/>
  <c r="M69" i="12" s="1"/>
  <c r="O69" i="12" s="1"/>
  <c r="G70" i="12"/>
  <c r="I70" i="12"/>
  <c r="K70" i="12"/>
  <c r="M70" i="12" s="1"/>
  <c r="O70" i="12" s="1"/>
  <c r="G71" i="12"/>
  <c r="I71" i="12"/>
  <c r="K71" i="12"/>
  <c r="M71" i="12" s="1"/>
  <c r="O71" i="12" s="1"/>
  <c r="G72" i="12"/>
  <c r="I72" i="12"/>
  <c r="K72" i="12"/>
  <c r="M72" i="12" s="1"/>
  <c r="O72" i="12" s="1"/>
  <c r="G73" i="12"/>
  <c r="I73" i="12"/>
  <c r="K73" i="12"/>
  <c r="M73" i="12" s="1"/>
  <c r="O73" i="12" s="1"/>
  <c r="G74" i="12"/>
  <c r="I74" i="12"/>
  <c r="K74" i="12"/>
  <c r="M74" i="12" s="1"/>
  <c r="O74" i="12" s="1"/>
  <c r="G75" i="12"/>
  <c r="I75" i="12"/>
  <c r="K75" i="12"/>
  <c r="M75" i="12" s="1"/>
  <c r="O75" i="12" s="1"/>
  <c r="G76" i="12"/>
  <c r="I76" i="12"/>
  <c r="K76" i="12"/>
  <c r="M76" i="12" s="1"/>
  <c r="O76" i="12" s="1"/>
  <c r="G77" i="12"/>
  <c r="I77" i="12"/>
  <c r="K77" i="12"/>
  <c r="M77" i="12" s="1"/>
  <c r="O77" i="12" s="1"/>
  <c r="G78" i="12"/>
  <c r="I78" i="12"/>
  <c r="K78" i="12"/>
  <c r="M78" i="12" s="1"/>
  <c r="O78" i="12" s="1"/>
  <c r="G79" i="12"/>
  <c r="I79" i="12"/>
  <c r="K79" i="12"/>
  <c r="M79" i="12" s="1"/>
  <c r="O79" i="12" s="1"/>
  <c r="G80" i="12"/>
  <c r="I80" i="12"/>
  <c r="K80" i="12"/>
  <c r="M80" i="12" s="1"/>
  <c r="O80" i="12" s="1"/>
  <c r="G81" i="12"/>
  <c r="I81" i="12"/>
  <c r="K81" i="12"/>
  <c r="M81" i="12" s="1"/>
  <c r="O81" i="12" s="1"/>
  <c r="G82" i="12"/>
  <c r="I82" i="12"/>
  <c r="K82" i="12"/>
  <c r="M82" i="12" s="1"/>
  <c r="O82" i="12" s="1"/>
  <c r="G83" i="12"/>
  <c r="I83" i="12"/>
  <c r="K83" i="12"/>
  <c r="M83" i="12" s="1"/>
  <c r="O83" i="12" s="1"/>
  <c r="G84" i="12"/>
  <c r="I84" i="12"/>
  <c r="K84" i="12"/>
  <c r="M84" i="12" s="1"/>
  <c r="O84" i="12" s="1"/>
  <c r="G85" i="12"/>
  <c r="I85" i="12"/>
  <c r="K85" i="12"/>
  <c r="M85" i="12" s="1"/>
  <c r="O85" i="12" s="1"/>
  <c r="G86" i="12"/>
  <c r="I86" i="12"/>
  <c r="K86" i="12"/>
  <c r="M86" i="12" s="1"/>
  <c r="O86" i="12" s="1"/>
  <c r="G87" i="12"/>
  <c r="I87" i="12"/>
  <c r="K87" i="12"/>
  <c r="M87" i="12" s="1"/>
  <c r="O87" i="12" s="1"/>
  <c r="G88" i="12"/>
  <c r="I88" i="12"/>
  <c r="K88" i="12"/>
  <c r="M88" i="12" s="1"/>
  <c r="O88" i="12" s="1"/>
  <c r="G89" i="12"/>
  <c r="I89" i="12"/>
  <c r="K89" i="12"/>
  <c r="M89" i="12" s="1"/>
  <c r="O89" i="12" s="1"/>
  <c r="G90" i="12"/>
  <c r="I90" i="12"/>
  <c r="K90" i="12"/>
  <c r="M90" i="12" s="1"/>
  <c r="O90" i="12" s="1"/>
  <c r="G91" i="12"/>
  <c r="I91" i="12"/>
  <c r="K91" i="12"/>
  <c r="M91" i="12" s="1"/>
  <c r="O91" i="12" s="1"/>
  <c r="G92" i="12"/>
  <c r="I92" i="12"/>
  <c r="K92" i="12"/>
  <c r="M92" i="12" s="1"/>
  <c r="O92" i="12" s="1"/>
  <c r="G93" i="12"/>
  <c r="I93" i="12"/>
  <c r="K93" i="12"/>
  <c r="M93" i="12" s="1"/>
  <c r="O93" i="12" s="1"/>
  <c r="G94" i="12"/>
  <c r="I94" i="12"/>
  <c r="K94" i="12"/>
  <c r="M94" i="12" s="1"/>
  <c r="O94" i="12" s="1"/>
  <c r="G95" i="12"/>
  <c r="I95" i="12"/>
  <c r="K95" i="12"/>
  <c r="M95" i="12" s="1"/>
  <c r="O95" i="12" s="1"/>
  <c r="G96" i="12"/>
  <c r="I96" i="12"/>
  <c r="K96" i="12"/>
  <c r="M96" i="12" s="1"/>
  <c r="O96" i="12" s="1"/>
  <c r="G97" i="12"/>
  <c r="I97" i="12"/>
  <c r="K97" i="12"/>
  <c r="M97" i="12" s="1"/>
  <c r="O97" i="12" s="1"/>
  <c r="G98" i="12"/>
  <c r="I98" i="12"/>
  <c r="K98" i="12"/>
  <c r="M98" i="12" s="1"/>
  <c r="O98" i="12" s="1"/>
  <c r="G99" i="12"/>
  <c r="I99" i="12"/>
  <c r="K99" i="12"/>
  <c r="M99" i="12" s="1"/>
  <c r="O99" i="12" s="1"/>
  <c r="G100" i="12"/>
  <c r="I100" i="12"/>
  <c r="K100" i="12"/>
  <c r="M100" i="12" s="1"/>
  <c r="O100" i="12" s="1"/>
  <c r="G101" i="12"/>
  <c r="I101" i="12"/>
  <c r="K101" i="12"/>
  <c r="M101" i="12" s="1"/>
  <c r="O101" i="12" s="1"/>
  <c r="G102" i="12"/>
  <c r="I102" i="12"/>
  <c r="K102" i="12"/>
  <c r="M102" i="12" s="1"/>
  <c r="O102" i="12" s="1"/>
  <c r="G103" i="12"/>
  <c r="I103" i="12"/>
  <c r="K103" i="12"/>
  <c r="M103" i="12" s="1"/>
  <c r="O103" i="12" s="1"/>
  <c r="G104" i="12"/>
  <c r="I104" i="12"/>
  <c r="K104" i="12"/>
  <c r="M104" i="12" s="1"/>
  <c r="O104" i="12" s="1"/>
  <c r="G105" i="12"/>
  <c r="I105" i="12"/>
  <c r="K105" i="12"/>
  <c r="M105" i="12" s="1"/>
  <c r="O105" i="12" s="1"/>
  <c r="G106" i="12"/>
  <c r="I106" i="12"/>
  <c r="K106" i="12"/>
  <c r="M106" i="12" s="1"/>
  <c r="O106" i="12" s="1"/>
  <c r="G107" i="12"/>
  <c r="I107" i="12"/>
  <c r="K107" i="12"/>
  <c r="M107" i="12" s="1"/>
  <c r="O107" i="12" s="1"/>
  <c r="G108" i="12"/>
  <c r="I108" i="12"/>
  <c r="K108" i="12"/>
  <c r="M108" i="12" s="1"/>
  <c r="O108" i="12" s="1"/>
  <c r="G109" i="12"/>
  <c r="I109" i="12"/>
  <c r="K109" i="12"/>
  <c r="M109" i="12" s="1"/>
  <c r="O109" i="12" s="1"/>
  <c r="G110" i="12"/>
  <c r="I110" i="12"/>
  <c r="K110" i="12"/>
  <c r="M110" i="12" s="1"/>
  <c r="O110" i="12" s="1"/>
  <c r="G111" i="12"/>
  <c r="I111" i="12"/>
  <c r="K111" i="12"/>
  <c r="M111" i="12" s="1"/>
  <c r="O111" i="12" s="1"/>
  <c r="G112" i="12"/>
  <c r="I112" i="12"/>
  <c r="K112" i="12"/>
  <c r="M112" i="12" s="1"/>
  <c r="O112" i="12" s="1"/>
  <c r="G113" i="12"/>
  <c r="I113" i="12"/>
  <c r="K113" i="12"/>
  <c r="M113" i="12" s="1"/>
  <c r="O113" i="12" s="1"/>
  <c r="G114" i="12"/>
  <c r="I114" i="12"/>
  <c r="K114" i="12"/>
  <c r="M114" i="12" s="1"/>
  <c r="O114" i="12" s="1"/>
  <c r="G115" i="12"/>
  <c r="I115" i="12"/>
  <c r="K115" i="12"/>
  <c r="M115" i="12" s="1"/>
  <c r="O115" i="12" s="1"/>
  <c r="G116" i="12"/>
  <c r="I116" i="12"/>
  <c r="K116" i="12"/>
  <c r="M116" i="12" s="1"/>
  <c r="O116" i="12" s="1"/>
  <c r="G117" i="12"/>
  <c r="I117" i="12"/>
  <c r="K117" i="12"/>
  <c r="M117" i="12" s="1"/>
  <c r="O117" i="12" s="1"/>
  <c r="G118" i="12"/>
  <c r="I118" i="12"/>
  <c r="K118" i="12"/>
  <c r="M118" i="12" s="1"/>
  <c r="O118" i="12" s="1"/>
  <c r="G119" i="12"/>
  <c r="I119" i="12"/>
  <c r="K119" i="12"/>
  <c r="M119" i="12" s="1"/>
  <c r="O119" i="12" s="1"/>
  <c r="G120" i="12"/>
  <c r="I120" i="12"/>
  <c r="K120" i="12"/>
  <c r="M120" i="12" s="1"/>
  <c r="O120" i="12" s="1"/>
  <c r="G121" i="12"/>
  <c r="I121" i="12"/>
  <c r="K121" i="12"/>
  <c r="M121" i="12" s="1"/>
  <c r="O121" i="12" s="1"/>
  <c r="G122" i="12"/>
  <c r="I122" i="12"/>
  <c r="K122" i="12"/>
  <c r="M122" i="12" s="1"/>
  <c r="O122" i="12" s="1"/>
  <c r="G123" i="12"/>
  <c r="I123" i="12"/>
  <c r="K123" i="12"/>
  <c r="M123" i="12" s="1"/>
  <c r="O123" i="12" s="1"/>
  <c r="G124" i="12"/>
  <c r="I124" i="12"/>
  <c r="K124" i="12"/>
  <c r="M124" i="12" s="1"/>
  <c r="O124" i="12" s="1"/>
  <c r="G125" i="12"/>
  <c r="I125" i="12"/>
  <c r="K125" i="12"/>
  <c r="M125" i="12" s="1"/>
  <c r="O125" i="12" s="1"/>
  <c r="G126" i="12"/>
  <c r="I126" i="12"/>
  <c r="K126" i="12"/>
  <c r="M126" i="12" s="1"/>
  <c r="O126" i="12" s="1"/>
  <c r="G127" i="12"/>
  <c r="I127" i="12"/>
  <c r="K127" i="12"/>
  <c r="M127" i="12" s="1"/>
  <c r="O127" i="12" s="1"/>
  <c r="G128" i="12"/>
  <c r="I128" i="12"/>
  <c r="K128" i="12"/>
  <c r="M128" i="12" s="1"/>
  <c r="O128" i="12" s="1"/>
  <c r="G129" i="12"/>
  <c r="I129" i="12"/>
  <c r="K129" i="12"/>
  <c r="M129" i="12" s="1"/>
  <c r="O129" i="12" s="1"/>
  <c r="G130" i="12"/>
  <c r="I130" i="12"/>
  <c r="K130" i="12"/>
  <c r="M130" i="12" s="1"/>
  <c r="O130" i="12" s="1"/>
  <c r="G131" i="12"/>
  <c r="I131" i="12"/>
  <c r="K131" i="12"/>
  <c r="M131" i="12" s="1"/>
  <c r="O131" i="12" s="1"/>
  <c r="G132" i="12"/>
  <c r="I132" i="12"/>
  <c r="K132" i="12"/>
  <c r="M132" i="12" s="1"/>
  <c r="O132" i="12" s="1"/>
  <c r="G133" i="12"/>
  <c r="I133" i="12"/>
  <c r="K133" i="12"/>
  <c r="M133" i="12" s="1"/>
  <c r="O133" i="12" s="1"/>
  <c r="G134" i="12"/>
  <c r="I134" i="12"/>
  <c r="K134" i="12"/>
  <c r="M134" i="12" s="1"/>
  <c r="O134" i="12" s="1"/>
  <c r="G135" i="12"/>
  <c r="I135" i="12"/>
  <c r="K135" i="12"/>
  <c r="M135" i="12" s="1"/>
  <c r="O135" i="12" s="1"/>
  <c r="G136" i="12"/>
  <c r="I136" i="12"/>
  <c r="K136" i="12"/>
  <c r="M136" i="12" s="1"/>
  <c r="O136" i="12" s="1"/>
  <c r="G137" i="12"/>
  <c r="I137" i="12"/>
  <c r="K137" i="12"/>
  <c r="M137" i="12" s="1"/>
  <c r="O137" i="12" s="1"/>
  <c r="G138" i="12"/>
  <c r="I138" i="12"/>
  <c r="K138" i="12"/>
  <c r="M138" i="12" s="1"/>
  <c r="O138" i="12" s="1"/>
  <c r="G139" i="12"/>
  <c r="I139" i="12"/>
  <c r="K139" i="12"/>
  <c r="M139" i="12" s="1"/>
  <c r="O139" i="12" s="1"/>
  <c r="G140" i="12"/>
  <c r="I140" i="12"/>
  <c r="K140" i="12"/>
  <c r="M140" i="12" s="1"/>
  <c r="O140" i="12" s="1"/>
  <c r="G141" i="12"/>
  <c r="I141" i="12"/>
  <c r="K141" i="12"/>
  <c r="M141" i="12" s="1"/>
  <c r="O141" i="12" s="1"/>
  <c r="G142" i="12"/>
  <c r="I142" i="12"/>
  <c r="K142" i="12"/>
  <c r="M142" i="12" s="1"/>
  <c r="O142" i="12" s="1"/>
  <c r="G143" i="12"/>
  <c r="I143" i="12"/>
  <c r="K143" i="12"/>
  <c r="M143" i="12" s="1"/>
  <c r="O143" i="12" s="1"/>
  <c r="G144" i="12"/>
  <c r="I144" i="12"/>
  <c r="K144" i="12"/>
  <c r="M144" i="12"/>
  <c r="O144" i="12" s="1"/>
  <c r="G145" i="12"/>
  <c r="I145" i="12"/>
  <c r="K145" i="12"/>
  <c r="M145" i="12" s="1"/>
  <c r="O145" i="12" s="1"/>
  <c r="G146" i="12"/>
  <c r="I146" i="12"/>
  <c r="K146" i="12" s="1"/>
  <c r="M146" i="12" s="1"/>
  <c r="O146" i="12" s="1"/>
  <c r="G147" i="12"/>
  <c r="I147" i="12" s="1"/>
  <c r="K147" i="12" s="1"/>
  <c r="M147" i="12" s="1"/>
  <c r="O147" i="12" s="1"/>
  <c r="G148" i="12"/>
  <c r="I148" i="12"/>
  <c r="K148" i="12"/>
  <c r="M148" i="12"/>
  <c r="O148" i="12" s="1"/>
  <c r="G149" i="12"/>
  <c r="I149" i="12"/>
  <c r="K149" i="12"/>
  <c r="M149" i="12" s="1"/>
  <c r="O149" i="12" s="1"/>
  <c r="G150" i="12"/>
  <c r="I150" i="12"/>
  <c r="K150" i="12" s="1"/>
  <c r="M150" i="12" s="1"/>
  <c r="O150" i="12" s="1"/>
  <c r="G151" i="12"/>
  <c r="I151" i="12" s="1"/>
  <c r="K151" i="12" s="1"/>
  <c r="M151" i="12" s="1"/>
  <c r="O151" i="12" s="1"/>
  <c r="G152" i="12"/>
  <c r="I152" i="12"/>
  <c r="K152" i="12"/>
  <c r="M152" i="12"/>
  <c r="O152" i="12" s="1"/>
  <c r="G153" i="12"/>
  <c r="I153" i="12"/>
  <c r="K153" i="12"/>
  <c r="M153" i="12" s="1"/>
  <c r="O153" i="12" s="1"/>
  <c r="G154" i="12"/>
  <c r="I154" i="12"/>
  <c r="K154" i="12" s="1"/>
  <c r="M154" i="12" s="1"/>
  <c r="O154" i="12" s="1"/>
  <c r="G155" i="12"/>
  <c r="I155" i="12" s="1"/>
  <c r="K155" i="12" s="1"/>
  <c r="M155" i="12" s="1"/>
  <c r="O155" i="12" s="1"/>
  <c r="G156" i="12"/>
  <c r="I156" i="12"/>
  <c r="K156" i="12"/>
  <c r="M156" i="12"/>
  <c r="O156" i="12" s="1"/>
  <c r="C16" i="12"/>
  <c r="J19" i="12"/>
  <c r="H4" i="12" l="1"/>
  <c r="L19" i="12"/>
  <c r="N19" i="12" s="1"/>
  <c r="P19" i="12" s="1"/>
  <c r="J20" i="12"/>
  <c r="L20" i="12"/>
  <c r="N20" i="12" s="1"/>
  <c r="P20" i="12" s="1"/>
  <c r="J21" i="12"/>
  <c r="L21" i="12"/>
  <c r="N21" i="12" s="1"/>
  <c r="P21" i="12" s="1"/>
  <c r="J22" i="12"/>
  <c r="L22" i="12"/>
  <c r="N22" i="12" s="1"/>
  <c r="P22" i="12" s="1"/>
  <c r="J23" i="12"/>
  <c r="L23" i="12"/>
  <c r="N23" i="12" s="1"/>
  <c r="P23" i="12" s="1"/>
  <c r="J24" i="12"/>
  <c r="L24" i="12"/>
  <c r="N24" i="12" s="1"/>
  <c r="P24" i="12" s="1"/>
  <c r="J25" i="12"/>
  <c r="L25" i="12"/>
  <c r="N25" i="12" s="1"/>
  <c r="P25" i="12" s="1"/>
  <c r="J26" i="12"/>
  <c r="L26" i="12"/>
  <c r="N26" i="12" s="1"/>
  <c r="P26" i="12" s="1"/>
  <c r="J27" i="12"/>
  <c r="L27" i="12"/>
  <c r="N27" i="12" s="1"/>
  <c r="P27" i="12" s="1"/>
  <c r="J28" i="12"/>
  <c r="L28" i="12"/>
  <c r="N28" i="12" s="1"/>
  <c r="P28" i="12" s="1"/>
  <c r="J29" i="12"/>
  <c r="L29" i="12"/>
  <c r="N29" i="12" s="1"/>
  <c r="P29" i="12" s="1"/>
  <c r="J30" i="12"/>
  <c r="L30" i="12"/>
  <c r="N30" i="12" s="1"/>
  <c r="P30" i="12" s="1"/>
  <c r="J31" i="12"/>
  <c r="L31" i="12"/>
  <c r="N31" i="12" s="1"/>
  <c r="P31" i="12" s="1"/>
  <c r="J32" i="12"/>
  <c r="L32" i="12"/>
  <c r="N32" i="12" s="1"/>
  <c r="P32" i="12" s="1"/>
  <c r="J33" i="12"/>
  <c r="L33" i="12"/>
  <c r="N33" i="12" s="1"/>
  <c r="P33" i="12" s="1"/>
  <c r="J34" i="12"/>
  <c r="L34" i="12"/>
  <c r="N34" i="12" s="1"/>
  <c r="P34" i="12" s="1"/>
  <c r="J35" i="12"/>
  <c r="L35" i="12"/>
  <c r="N35" i="12" s="1"/>
  <c r="P35" i="12" s="1"/>
  <c r="J36" i="12"/>
  <c r="L36" i="12"/>
  <c r="N36" i="12" s="1"/>
  <c r="P36" i="12" s="1"/>
  <c r="J37" i="12"/>
  <c r="L37" i="12"/>
  <c r="N37" i="12" s="1"/>
  <c r="P37" i="12" s="1"/>
  <c r="J38" i="12"/>
  <c r="L38" i="12"/>
  <c r="N38" i="12" s="1"/>
  <c r="P38" i="12" s="1"/>
  <c r="J39" i="12"/>
  <c r="L39" i="12"/>
  <c r="N39" i="12" s="1"/>
  <c r="P39" i="12" s="1"/>
  <c r="J40" i="12"/>
  <c r="L40" i="12"/>
  <c r="N40" i="12" s="1"/>
  <c r="P40" i="12" s="1"/>
  <c r="J41" i="12"/>
  <c r="L41" i="12"/>
  <c r="N41" i="12" s="1"/>
  <c r="P41" i="12" s="1"/>
  <c r="J42" i="12"/>
  <c r="L42" i="12"/>
  <c r="N42" i="12" s="1"/>
  <c r="P42" i="12" s="1"/>
  <c r="J43" i="12"/>
  <c r="L43" i="12"/>
  <c r="N43" i="12" s="1"/>
  <c r="P43" i="12" s="1"/>
  <c r="J44" i="12"/>
  <c r="L44" i="12"/>
  <c r="N44" i="12" s="1"/>
  <c r="P44" i="12" s="1"/>
  <c r="J45" i="12"/>
  <c r="L45" i="12"/>
  <c r="N45" i="12" s="1"/>
  <c r="P45" i="12" s="1"/>
  <c r="J46" i="12"/>
  <c r="L46" i="12"/>
  <c r="N46" i="12" s="1"/>
  <c r="P46" i="12" s="1"/>
  <c r="J47" i="12"/>
  <c r="L47" i="12"/>
  <c r="N47" i="12" s="1"/>
  <c r="P47" i="12" s="1"/>
  <c r="J48" i="12"/>
  <c r="L48" i="12"/>
  <c r="N48" i="12" s="1"/>
  <c r="P48" i="12" s="1"/>
  <c r="J49" i="12"/>
  <c r="L49" i="12"/>
  <c r="N49" i="12" s="1"/>
  <c r="P49" i="12" s="1"/>
  <c r="J50" i="12"/>
  <c r="L50" i="12"/>
  <c r="N50" i="12" s="1"/>
  <c r="P50" i="12" s="1"/>
  <c r="J51" i="12"/>
  <c r="L51" i="12"/>
  <c r="N51" i="12" s="1"/>
  <c r="P51" i="12" s="1"/>
  <c r="J52" i="12"/>
  <c r="L52" i="12"/>
  <c r="N52" i="12" s="1"/>
  <c r="P52" i="12" s="1"/>
  <c r="J53" i="12"/>
  <c r="L53" i="12"/>
  <c r="N53" i="12" s="1"/>
  <c r="P53" i="12" s="1"/>
  <c r="J54" i="12"/>
  <c r="L54" i="12"/>
  <c r="N54" i="12" s="1"/>
  <c r="P54" i="12" s="1"/>
  <c r="J55" i="12"/>
  <c r="L55" i="12"/>
  <c r="N55" i="12" s="1"/>
  <c r="P55" i="12" s="1"/>
  <c r="J56" i="12"/>
  <c r="L56" i="12"/>
  <c r="N56" i="12" s="1"/>
  <c r="P56" i="12" s="1"/>
  <c r="J57" i="12"/>
  <c r="L57" i="12"/>
  <c r="N57" i="12" s="1"/>
  <c r="P57" i="12" s="1"/>
  <c r="J58" i="12"/>
  <c r="L58" i="12"/>
  <c r="N58" i="12" s="1"/>
  <c r="P58" i="12" s="1"/>
  <c r="J59" i="12"/>
  <c r="L59" i="12"/>
  <c r="N59" i="12" s="1"/>
  <c r="P59" i="12" s="1"/>
  <c r="J60" i="12"/>
  <c r="L60" i="12"/>
  <c r="N60" i="12" s="1"/>
  <c r="P60" i="12" s="1"/>
  <c r="J61" i="12"/>
  <c r="L61" i="12"/>
  <c r="N61" i="12" s="1"/>
  <c r="P61" i="12" s="1"/>
  <c r="J62" i="12"/>
  <c r="L62" i="12"/>
  <c r="N62" i="12" s="1"/>
  <c r="P62" i="12" s="1"/>
  <c r="J63" i="12"/>
  <c r="L63" i="12"/>
  <c r="N63" i="12" s="1"/>
  <c r="P63" i="12" s="1"/>
  <c r="J64" i="12"/>
  <c r="L64" i="12"/>
  <c r="N64" i="12" s="1"/>
  <c r="P64" i="12" s="1"/>
  <c r="J65" i="12"/>
  <c r="L65" i="12"/>
  <c r="N65" i="12" s="1"/>
  <c r="P65" i="12" s="1"/>
  <c r="J66" i="12"/>
  <c r="L66" i="12"/>
  <c r="N66" i="12" s="1"/>
  <c r="P66" i="12" s="1"/>
  <c r="J67" i="12"/>
  <c r="L67" i="12"/>
  <c r="N67" i="12" s="1"/>
  <c r="P67" i="12" s="1"/>
  <c r="J68" i="12"/>
  <c r="L68" i="12"/>
  <c r="N68" i="12" s="1"/>
  <c r="P68" i="12" s="1"/>
  <c r="J69" i="12"/>
  <c r="L69" i="12"/>
  <c r="N69" i="12" s="1"/>
  <c r="P69" i="12" s="1"/>
  <c r="J70" i="12"/>
  <c r="L70" i="12"/>
  <c r="N70" i="12" s="1"/>
  <c r="P70" i="12" s="1"/>
  <c r="J71" i="12"/>
  <c r="L71" i="12"/>
  <c r="N71" i="12" s="1"/>
  <c r="P71" i="12" s="1"/>
  <c r="J72" i="12"/>
  <c r="L72" i="12"/>
  <c r="N72" i="12" s="1"/>
  <c r="P72" i="12" s="1"/>
  <c r="J73" i="12"/>
  <c r="L73" i="12"/>
  <c r="N73" i="12" s="1"/>
  <c r="P73" i="12" s="1"/>
  <c r="J74" i="12"/>
  <c r="L74" i="12"/>
  <c r="N74" i="12" s="1"/>
  <c r="P74" i="12" s="1"/>
  <c r="J75" i="12"/>
  <c r="L75" i="12"/>
  <c r="N75" i="12" s="1"/>
  <c r="P75" i="12" s="1"/>
  <c r="J76" i="12"/>
  <c r="L76" i="12"/>
  <c r="N76" i="12" s="1"/>
  <c r="P76" i="12" s="1"/>
  <c r="J77" i="12"/>
  <c r="L77" i="12"/>
  <c r="N77" i="12" s="1"/>
  <c r="P77" i="12" s="1"/>
  <c r="J78" i="12"/>
  <c r="L78" i="12"/>
  <c r="N78" i="12" s="1"/>
  <c r="P78" i="12" s="1"/>
  <c r="J79" i="12"/>
  <c r="L79" i="12"/>
  <c r="N79" i="12" s="1"/>
  <c r="P79" i="12" s="1"/>
  <c r="J80" i="12"/>
  <c r="L80" i="12"/>
  <c r="N80" i="12" s="1"/>
  <c r="P80" i="12" s="1"/>
  <c r="J81" i="12"/>
  <c r="L81" i="12"/>
  <c r="N81" i="12" s="1"/>
  <c r="P81" i="12" s="1"/>
  <c r="J82" i="12"/>
  <c r="L82" i="12"/>
  <c r="N82" i="12" s="1"/>
  <c r="P82" i="12" s="1"/>
  <c r="J83" i="12"/>
  <c r="L83" i="12"/>
  <c r="N83" i="12" s="1"/>
  <c r="P83" i="12" s="1"/>
  <c r="J84" i="12"/>
  <c r="L84" i="12"/>
  <c r="N84" i="12" s="1"/>
  <c r="P84" i="12" s="1"/>
  <c r="J85" i="12"/>
  <c r="L85" i="12"/>
  <c r="N85" i="12" s="1"/>
  <c r="P85" i="12" s="1"/>
  <c r="J86" i="12"/>
  <c r="L86" i="12"/>
  <c r="N86" i="12" s="1"/>
  <c r="P86" i="12" s="1"/>
  <c r="J87" i="12"/>
  <c r="L87" i="12"/>
  <c r="N87" i="12" s="1"/>
  <c r="P87" i="12" s="1"/>
  <c r="J88" i="12"/>
  <c r="L88" i="12"/>
  <c r="N88" i="12" s="1"/>
  <c r="P88" i="12" s="1"/>
  <c r="J89" i="12"/>
  <c r="L89" i="12"/>
  <c r="N89" i="12" s="1"/>
  <c r="P89" i="12" s="1"/>
  <c r="J90" i="12"/>
  <c r="L90" i="12"/>
  <c r="N90" i="12" s="1"/>
  <c r="P90" i="12" s="1"/>
  <c r="J91" i="12"/>
  <c r="L91" i="12"/>
  <c r="N91" i="12" s="1"/>
  <c r="P91" i="12" s="1"/>
  <c r="J92" i="12"/>
  <c r="L92" i="12"/>
  <c r="N92" i="12" s="1"/>
  <c r="P92" i="12" s="1"/>
  <c r="J93" i="12"/>
  <c r="L93" i="12"/>
  <c r="N93" i="12" s="1"/>
  <c r="P93" i="12" s="1"/>
  <c r="J94" i="12"/>
  <c r="L94" i="12"/>
  <c r="N94" i="12" s="1"/>
  <c r="P94" i="12" s="1"/>
  <c r="J95" i="12"/>
  <c r="L95" i="12"/>
  <c r="N95" i="12" s="1"/>
  <c r="P95" i="12" s="1"/>
  <c r="J96" i="12"/>
  <c r="L96" i="12"/>
  <c r="N96" i="12" s="1"/>
  <c r="P96" i="12" s="1"/>
  <c r="J97" i="12"/>
  <c r="L97" i="12"/>
  <c r="N97" i="12" s="1"/>
  <c r="P97" i="12" s="1"/>
  <c r="J98" i="12"/>
  <c r="L98" i="12"/>
  <c r="N98" i="12" s="1"/>
  <c r="P98" i="12" s="1"/>
  <c r="J99" i="12"/>
  <c r="L99" i="12"/>
  <c r="N99" i="12" s="1"/>
  <c r="P99" i="12" s="1"/>
  <c r="J100" i="12"/>
  <c r="L100" i="12"/>
  <c r="N100" i="12" s="1"/>
  <c r="P100" i="12" s="1"/>
  <c r="J101" i="12"/>
  <c r="L101" i="12"/>
  <c r="N101" i="12" s="1"/>
  <c r="P101" i="12" s="1"/>
  <c r="J102" i="12"/>
  <c r="L102" i="12"/>
  <c r="N102" i="12" s="1"/>
  <c r="P102" i="12" s="1"/>
  <c r="J103" i="12"/>
  <c r="L103" i="12"/>
  <c r="N103" i="12" s="1"/>
  <c r="P103" i="12" s="1"/>
  <c r="J104" i="12"/>
  <c r="L104" i="12"/>
  <c r="N104" i="12" s="1"/>
  <c r="P104" i="12" s="1"/>
  <c r="J105" i="12"/>
  <c r="L105" i="12"/>
  <c r="N105" i="12" s="1"/>
  <c r="P105" i="12" s="1"/>
  <c r="J106" i="12"/>
  <c r="L106" i="12"/>
  <c r="N106" i="12" s="1"/>
  <c r="P106" i="12" s="1"/>
  <c r="J107" i="12"/>
  <c r="L107" i="12"/>
  <c r="N107" i="12" s="1"/>
  <c r="P107" i="12" s="1"/>
  <c r="J108" i="12"/>
  <c r="L108" i="12"/>
  <c r="N108" i="12" s="1"/>
  <c r="P108" i="12" s="1"/>
  <c r="J109" i="12"/>
  <c r="L109" i="12"/>
  <c r="N109" i="12" s="1"/>
  <c r="P109" i="12" s="1"/>
  <c r="J110" i="12"/>
  <c r="L110" i="12"/>
  <c r="N110" i="12" s="1"/>
  <c r="P110" i="12" s="1"/>
  <c r="J111" i="12"/>
  <c r="L111" i="12"/>
  <c r="N111" i="12" s="1"/>
  <c r="P111" i="12" s="1"/>
  <c r="J112" i="12"/>
  <c r="L112" i="12"/>
  <c r="N112" i="12" s="1"/>
  <c r="P112" i="12" s="1"/>
  <c r="J113" i="12"/>
  <c r="L113" i="12"/>
  <c r="N113" i="12" s="1"/>
  <c r="P113" i="12" s="1"/>
  <c r="J114" i="12"/>
  <c r="L114" i="12"/>
  <c r="N114" i="12" s="1"/>
  <c r="P114" i="12" s="1"/>
  <c r="J115" i="12"/>
  <c r="L115" i="12"/>
  <c r="N115" i="12" s="1"/>
  <c r="P115" i="12" s="1"/>
  <c r="J116" i="12"/>
  <c r="L116" i="12"/>
  <c r="N116" i="12" s="1"/>
  <c r="P116" i="12" s="1"/>
  <c r="J117" i="12"/>
  <c r="L117" i="12"/>
  <c r="N117" i="12" s="1"/>
  <c r="P117" i="12" s="1"/>
  <c r="J118" i="12"/>
  <c r="L118" i="12"/>
  <c r="N118" i="12" s="1"/>
  <c r="P118" i="12" s="1"/>
  <c r="J119" i="12"/>
  <c r="L119" i="12"/>
  <c r="N119" i="12" s="1"/>
  <c r="P119" i="12" s="1"/>
  <c r="J120" i="12"/>
  <c r="L120" i="12"/>
  <c r="N120" i="12" s="1"/>
  <c r="P120" i="12" s="1"/>
  <c r="J121" i="12"/>
  <c r="L121" i="12"/>
  <c r="N121" i="12" s="1"/>
  <c r="P121" i="12" s="1"/>
  <c r="J122" i="12"/>
  <c r="L122" i="12"/>
  <c r="N122" i="12" s="1"/>
  <c r="P122" i="12" s="1"/>
  <c r="J123" i="12"/>
  <c r="L123" i="12"/>
  <c r="N123" i="12" s="1"/>
  <c r="P123" i="12" s="1"/>
  <c r="J124" i="12"/>
  <c r="L124" i="12"/>
  <c r="N124" i="12" s="1"/>
  <c r="P124" i="12" s="1"/>
  <c r="J125" i="12"/>
  <c r="L125" i="12"/>
  <c r="N125" i="12" s="1"/>
  <c r="P125" i="12" s="1"/>
  <c r="J126" i="12"/>
  <c r="L126" i="12"/>
  <c r="N126" i="12" s="1"/>
  <c r="P126" i="12" s="1"/>
  <c r="J127" i="12"/>
  <c r="L127" i="12"/>
  <c r="N127" i="12"/>
  <c r="P127" i="12" s="1"/>
  <c r="J128" i="12"/>
  <c r="L128" i="12"/>
  <c r="N128" i="12" s="1"/>
  <c r="P128" i="12" s="1"/>
  <c r="J129" i="12"/>
  <c r="L129" i="12"/>
  <c r="N129" i="12"/>
  <c r="P129" i="12" s="1"/>
  <c r="J130" i="12"/>
  <c r="L130" i="12"/>
  <c r="N130" i="12" s="1"/>
  <c r="P130" i="12" s="1"/>
  <c r="J131" i="12"/>
  <c r="L131" i="12"/>
  <c r="N131" i="12" s="1"/>
  <c r="P131" i="12" s="1"/>
  <c r="J132" i="12"/>
  <c r="L132" i="12"/>
  <c r="N132" i="12" s="1"/>
  <c r="P132" i="12" s="1"/>
  <c r="J133" i="12"/>
  <c r="L133" i="12"/>
  <c r="N133" i="12" s="1"/>
  <c r="P133" i="12" s="1"/>
  <c r="J134" i="12"/>
  <c r="L134" i="12"/>
  <c r="N134" i="12" s="1"/>
  <c r="P134" i="12" s="1"/>
  <c r="J135" i="12"/>
  <c r="L135" i="12"/>
  <c r="N135" i="12" s="1"/>
  <c r="P135" i="12" s="1"/>
  <c r="J136" i="12"/>
  <c r="L136" i="12"/>
  <c r="N136" i="12" s="1"/>
  <c r="P136" i="12" s="1"/>
  <c r="J137" i="12"/>
  <c r="L137" i="12"/>
  <c r="N137" i="12" s="1"/>
  <c r="P137" i="12" s="1"/>
  <c r="J138" i="12"/>
  <c r="L138" i="12"/>
  <c r="N138" i="12" s="1"/>
  <c r="P138" i="12" s="1"/>
  <c r="J139" i="12"/>
  <c r="L139" i="12"/>
  <c r="N139" i="12" s="1"/>
  <c r="P139" i="12" s="1"/>
  <c r="J140" i="12"/>
  <c r="L140" i="12"/>
  <c r="N140" i="12" s="1"/>
  <c r="P140" i="12" s="1"/>
  <c r="J141" i="12"/>
  <c r="L141" i="12"/>
  <c r="N141" i="12" s="1"/>
  <c r="P141" i="12" s="1"/>
  <c r="J142" i="12"/>
  <c r="L142" i="12"/>
  <c r="N142" i="12" s="1"/>
  <c r="P142" i="12" s="1"/>
  <c r="J143" i="12"/>
  <c r="L143" i="12"/>
  <c r="N143" i="12"/>
  <c r="P143" i="12" s="1"/>
  <c r="I4" i="12" s="1"/>
  <c r="J144" i="12"/>
  <c r="L144" i="12" s="1"/>
  <c r="N144" i="12" s="1"/>
  <c r="P144" i="12" s="1"/>
  <c r="J145" i="12"/>
  <c r="L145" i="12" s="1"/>
  <c r="N145" i="12" s="1"/>
  <c r="P145" i="12" s="1"/>
  <c r="J146" i="12"/>
  <c r="L146" i="12" s="1"/>
  <c r="N146" i="12" s="1"/>
  <c r="P146" i="12" s="1"/>
  <c r="J147" i="12"/>
  <c r="L147" i="12" s="1"/>
  <c r="N147" i="12" s="1"/>
  <c r="P147" i="12" s="1"/>
  <c r="J148" i="12"/>
  <c r="L148" i="12" s="1"/>
  <c r="N148" i="12" s="1"/>
  <c r="P148" i="12" s="1"/>
  <c r="J149" i="12"/>
  <c r="L149" i="12" s="1"/>
  <c r="N149" i="12" s="1"/>
  <c r="P149" i="12" s="1"/>
  <c r="J150" i="12"/>
  <c r="L150" i="12" s="1"/>
  <c r="N150" i="12" s="1"/>
  <c r="P150" i="12" s="1"/>
  <c r="J151" i="12"/>
  <c r="L151" i="12" s="1"/>
  <c r="N151" i="12" s="1"/>
  <c r="P151" i="12" s="1"/>
  <c r="J152" i="12"/>
  <c r="L152" i="12" s="1"/>
  <c r="N152" i="12" s="1"/>
  <c r="P152" i="12" s="1"/>
  <c r="J153" i="12"/>
  <c r="L153" i="12" s="1"/>
  <c r="N153" i="12" s="1"/>
  <c r="P153" i="12" s="1"/>
  <c r="J154" i="12"/>
  <c r="L154" i="12" s="1"/>
  <c r="N154" i="12" s="1"/>
  <c r="P154" i="12" s="1"/>
  <c r="J155" i="12"/>
  <c r="L155" i="12" s="1"/>
  <c r="N155" i="12" s="1"/>
  <c r="P155" i="12" s="1"/>
  <c r="J156" i="12"/>
  <c r="L156" i="12" s="1"/>
  <c r="N156" i="12" s="1"/>
  <c r="P156" i="12" s="1"/>
  <c r="H80" i="12"/>
  <c r="O4" i="12"/>
  <c r="P4" i="12"/>
  <c r="H5" i="12"/>
  <c r="H6" i="12"/>
  <c r="H7" i="12"/>
  <c r="H8" i="12"/>
  <c r="H9" i="12"/>
  <c r="H10" i="12"/>
  <c r="I5" i="12"/>
  <c r="I6" i="12"/>
  <c r="I7" i="12"/>
  <c r="I8" i="12"/>
  <c r="I9" i="12"/>
  <c r="I10" i="12"/>
  <c r="J11" i="12"/>
  <c r="V4" i="12"/>
  <c r="H35" i="12"/>
  <c r="H78" i="12"/>
  <c r="H126" i="12"/>
  <c r="H133" i="12"/>
  <c r="H19" i="12"/>
  <c r="H20" i="12"/>
  <c r="H21" i="12"/>
  <c r="H22" i="12"/>
  <c r="H23" i="12"/>
  <c r="H24" i="12"/>
  <c r="H25" i="12"/>
  <c r="H26" i="12"/>
  <c r="H27" i="12"/>
  <c r="H28" i="12"/>
  <c r="H29" i="12"/>
  <c r="H30" i="12"/>
  <c r="H31" i="12"/>
  <c r="H32" i="12"/>
  <c r="H33" i="12"/>
  <c r="H34"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9"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7" i="12"/>
  <c r="H128" i="12"/>
  <c r="H129" i="12"/>
  <c r="H130" i="12"/>
  <c r="H131" i="12"/>
  <c r="H132" i="12"/>
  <c r="H134" i="12"/>
  <c r="H135" i="12"/>
  <c r="H136" i="12"/>
  <c r="H137" i="12"/>
  <c r="H138" i="12"/>
  <c r="H139" i="12"/>
  <c r="H140" i="12"/>
  <c r="H141" i="12"/>
  <c r="H142" i="12"/>
  <c r="H143" i="12"/>
  <c r="H11" i="12" l="1"/>
  <c r="T4" i="12" s="1"/>
  <c r="I11" i="12"/>
  <c r="U4" i="12" s="1"/>
  <c r="H144" i="12"/>
  <c r="H145" i="12"/>
  <c r="H146" i="12"/>
  <c r="H147" i="12"/>
  <c r="H148" i="12"/>
  <c r="H149" i="12"/>
  <c r="H150" i="12"/>
  <c r="H151" i="12"/>
  <c r="H152" i="12"/>
  <c r="H153" i="12"/>
  <c r="H154" i="12"/>
  <c r="H155" i="12"/>
  <c r="H156" i="12"/>
  <c r="O5" i="12"/>
  <c r="T5" i="12" s="1"/>
  <c r="P5" i="12"/>
  <c r="V5" i="12"/>
  <c r="O6" i="12"/>
  <c r="T6" i="12" s="1"/>
  <c r="P6" i="12"/>
  <c r="V6" i="12"/>
  <c r="V11" i="12" s="1"/>
  <c r="O7" i="12"/>
  <c r="T7" i="12" s="1"/>
  <c r="P7" i="12"/>
  <c r="U7" i="12" s="1"/>
  <c r="V7" i="12"/>
  <c r="O8" i="12"/>
  <c r="T8" i="12" s="1"/>
  <c r="P8" i="12"/>
  <c r="U8" i="12" s="1"/>
  <c r="V8" i="12"/>
  <c r="O9" i="12"/>
  <c r="T9" i="12" s="1"/>
  <c r="P9" i="12"/>
  <c r="V9" i="12"/>
  <c r="O10" i="12"/>
  <c r="T10" i="12" s="1"/>
  <c r="P10" i="12"/>
  <c r="U10" i="12" s="1"/>
  <c r="V10" i="12"/>
  <c r="H13" i="12"/>
  <c r="I13" i="12"/>
  <c r="G157" i="12"/>
  <c r="I157" i="12"/>
  <c r="K157" i="12"/>
  <c r="M157" i="12" s="1"/>
  <c r="O157" i="12" s="1"/>
  <c r="G158" i="12"/>
  <c r="J158" i="12" s="1"/>
  <c r="L158" i="12" s="1"/>
  <c r="N158" i="12" s="1"/>
  <c r="P158" i="12" s="1"/>
  <c r="I158" i="12"/>
  <c r="K158" i="12" s="1"/>
  <c r="M158" i="12" s="1"/>
  <c r="O158" i="12" s="1"/>
  <c r="G159" i="12"/>
  <c r="I159" i="12" s="1"/>
  <c r="K159" i="12" s="1"/>
  <c r="M159" i="12" s="1"/>
  <c r="O159" i="12" s="1"/>
  <c r="G160" i="12"/>
  <c r="I160" i="12" s="1"/>
  <c r="K160" i="12" s="1"/>
  <c r="M160" i="12" s="1"/>
  <c r="O160" i="12" s="1"/>
  <c r="G161" i="12"/>
  <c r="I161" i="12"/>
  <c r="K161" i="12"/>
  <c r="M161" i="12" s="1"/>
  <c r="O161" i="12" s="1"/>
  <c r="J157" i="12"/>
  <c r="L157" i="12" s="1"/>
  <c r="N157" i="12" s="1"/>
  <c r="P157" i="12" s="1"/>
  <c r="J160" i="12"/>
  <c r="L160" i="12" s="1"/>
  <c r="N160" i="12" s="1"/>
  <c r="P160" i="12" s="1"/>
  <c r="J161" i="12"/>
  <c r="L161" i="12" s="1"/>
  <c r="N161" i="12" s="1"/>
  <c r="P161" i="12" s="1"/>
  <c r="U6" i="12" l="1"/>
  <c r="U9" i="12"/>
  <c r="U5" i="12"/>
  <c r="T11" i="12"/>
  <c r="P16" i="12"/>
  <c r="N16" i="12" s="1"/>
  <c r="O16" i="12"/>
  <c r="M16" i="12" s="1"/>
  <c r="J159" i="12"/>
  <c r="L159" i="12" s="1"/>
  <c r="N159" i="12" s="1"/>
  <c r="P159" i="12" s="1"/>
  <c r="Q19" i="12"/>
  <c r="Q20" i="12"/>
  <c r="Q21" i="12"/>
  <c r="Q22" i="12"/>
  <c r="Q23" i="12"/>
  <c r="Q24" i="12"/>
  <c r="Q25" i="12"/>
  <c r="Q26" i="12"/>
  <c r="Q27" i="12"/>
  <c r="Q28" i="12"/>
  <c r="Q29" i="12"/>
  <c r="Q30" i="12"/>
  <c r="Q31" i="12"/>
  <c r="Q32" i="12"/>
  <c r="Q33" i="12"/>
  <c r="Q34" i="12"/>
  <c r="Q35" i="12"/>
  <c r="Q36" i="12"/>
  <c r="Q37" i="12"/>
  <c r="Q38" i="12"/>
  <c r="Q39" i="12"/>
  <c r="Q40" i="12"/>
  <c r="Q41" i="12"/>
  <c r="Q42" i="12"/>
  <c r="Q43" i="12"/>
  <c r="Q44" i="12"/>
  <c r="Q45" i="12"/>
  <c r="Q46" i="12"/>
  <c r="Q47" i="12"/>
  <c r="Q48" i="12"/>
  <c r="Q49" i="12"/>
  <c r="Q50" i="12"/>
  <c r="Q51" i="12"/>
  <c r="Q52" i="12"/>
  <c r="Q53" i="12"/>
  <c r="Q54" i="12"/>
  <c r="Q55" i="12"/>
  <c r="Q56" i="12"/>
  <c r="Q57" i="12"/>
  <c r="Q58" i="12"/>
  <c r="Q59" i="12"/>
  <c r="Q60" i="12"/>
  <c r="Q61" i="12"/>
  <c r="Q62" i="12"/>
  <c r="Q63" i="12"/>
  <c r="Q64" i="12"/>
  <c r="Q65" i="12"/>
  <c r="Q66" i="12"/>
  <c r="Q67" i="12"/>
  <c r="Q68" i="12"/>
  <c r="Q69" i="12"/>
  <c r="Q70" i="12"/>
  <c r="Q71" i="12"/>
  <c r="Q72" i="12"/>
  <c r="Q73" i="12"/>
  <c r="Q74" i="12"/>
  <c r="Q75" i="12"/>
  <c r="Q76" i="12"/>
  <c r="Q77" i="12"/>
  <c r="Q78" i="12"/>
  <c r="Q79" i="12"/>
  <c r="Q80" i="12"/>
  <c r="Q81" i="12"/>
  <c r="Q82" i="12"/>
  <c r="Q83" i="12"/>
  <c r="Q84" i="12"/>
  <c r="Q85" i="12"/>
  <c r="Q86" i="12"/>
  <c r="Q87" i="12"/>
  <c r="Q88" i="12"/>
  <c r="Q89" i="12"/>
  <c r="Q90" i="12"/>
  <c r="Q91" i="12"/>
  <c r="Q92" i="12"/>
  <c r="Q93" i="12"/>
  <c r="Q94" i="12"/>
  <c r="Q95" i="12"/>
  <c r="Q96" i="12"/>
  <c r="Q97" i="12"/>
  <c r="Q98" i="12"/>
  <c r="Q99" i="12"/>
  <c r="Q100" i="12"/>
  <c r="Q101" i="12"/>
  <c r="Q102" i="12"/>
  <c r="Q103" i="12"/>
  <c r="Q104" i="12"/>
  <c r="Q105" i="12"/>
  <c r="Q106" i="12"/>
  <c r="Q107" i="12"/>
  <c r="Q108" i="12"/>
  <c r="Q109" i="12"/>
  <c r="Q110" i="12"/>
  <c r="Q111" i="12"/>
  <c r="Q112" i="12"/>
  <c r="Q113" i="12"/>
  <c r="Q114" i="12"/>
  <c r="Q115" i="12"/>
  <c r="Q116" i="12"/>
  <c r="Q117" i="12"/>
  <c r="Q118" i="12"/>
  <c r="Q119" i="12"/>
  <c r="Q120" i="12"/>
  <c r="Q121" i="12"/>
  <c r="Q122" i="12"/>
  <c r="Q123" i="12"/>
  <c r="Q124" i="12"/>
  <c r="Q125" i="12"/>
  <c r="Q126" i="12"/>
  <c r="Q127" i="12"/>
  <c r="Q128" i="12"/>
  <c r="Q129" i="12"/>
  <c r="Q130" i="12"/>
  <c r="Q131" i="12"/>
  <c r="Q132" i="12"/>
  <c r="Q133" i="12"/>
  <c r="Q134" i="12"/>
  <c r="Q135" i="12"/>
  <c r="Q136" i="12"/>
  <c r="Q137" i="12"/>
  <c r="Q138" i="12"/>
  <c r="Q139" i="12"/>
  <c r="Q140" i="12"/>
  <c r="Q141" i="12"/>
  <c r="Q142" i="12"/>
  <c r="Q143" i="12"/>
  <c r="H157" i="12"/>
  <c r="H158" i="12"/>
  <c r="H159" i="12"/>
  <c r="H160" i="12"/>
  <c r="H161" i="12"/>
  <c r="H4" i="7"/>
  <c r="C7" i="7"/>
  <c r="G10" i="7"/>
  <c r="H10" i="7"/>
  <c r="U11" i="12" l="1"/>
  <c r="J10" i="7"/>
  <c r="L10" i="7" s="1"/>
  <c r="N10" i="7" s="1"/>
  <c r="G11" i="7"/>
  <c r="H11" i="7"/>
  <c r="J11" i="7"/>
  <c r="L11" i="7" s="1"/>
  <c r="N11" i="7" s="1"/>
  <c r="G12" i="7"/>
  <c r="H12" i="7"/>
  <c r="J12" i="7"/>
  <c r="L12" i="7" s="1"/>
  <c r="N12" i="7" s="1"/>
  <c r="G13" i="7"/>
  <c r="H13" i="7"/>
  <c r="J13" i="7"/>
  <c r="L13" i="7" s="1"/>
  <c r="N13" i="7" s="1"/>
  <c r="G14" i="7"/>
  <c r="H14" i="7"/>
  <c r="J14" i="7"/>
  <c r="L14" i="7" s="1"/>
  <c r="N14" i="7" s="1"/>
  <c r="G15" i="7"/>
  <c r="H15" i="7"/>
  <c r="J15" i="7"/>
  <c r="L15" i="7" s="1"/>
  <c r="N15" i="7" s="1"/>
  <c r="G16" i="7"/>
  <c r="H16" i="7"/>
  <c r="J16" i="7"/>
  <c r="L16" i="7" s="1"/>
  <c r="N16" i="7" s="1"/>
  <c r="G17" i="7"/>
  <c r="H17" i="7"/>
  <c r="J17" i="7"/>
  <c r="L17" i="7" s="1"/>
  <c r="N17" i="7" s="1"/>
  <c r="G18" i="7"/>
  <c r="H18" i="7"/>
  <c r="J18" i="7"/>
  <c r="L18" i="7" s="1"/>
  <c r="N18" i="7" s="1"/>
  <c r="G19" i="7"/>
  <c r="H19" i="7"/>
  <c r="J19" i="7"/>
  <c r="L19" i="7" s="1"/>
  <c r="N19" i="7" s="1"/>
  <c r="G20" i="7"/>
  <c r="H20" i="7"/>
  <c r="J20" i="7"/>
  <c r="L20" i="7" s="1"/>
  <c r="N20" i="7" s="1"/>
  <c r="G21" i="7"/>
  <c r="H21" i="7"/>
  <c r="J21" i="7"/>
  <c r="L21" i="7" s="1"/>
  <c r="N21" i="7" s="1"/>
  <c r="G22" i="7"/>
  <c r="H22" i="7"/>
  <c r="J22" i="7"/>
  <c r="L22" i="7" s="1"/>
  <c r="N22" i="7" s="1"/>
  <c r="G23" i="7"/>
  <c r="H23" i="7"/>
  <c r="J23" i="7"/>
  <c r="L23" i="7" s="1"/>
  <c r="N23" i="7" s="1"/>
  <c r="G24" i="7"/>
  <c r="H24" i="7"/>
  <c r="J24" i="7"/>
  <c r="L24" i="7" s="1"/>
  <c r="N24" i="7" s="1"/>
  <c r="G25" i="7"/>
  <c r="H25" i="7"/>
  <c r="J25" i="7"/>
  <c r="L25" i="7" s="1"/>
  <c r="N25" i="7" s="1"/>
  <c r="G26" i="7"/>
  <c r="H26" i="7"/>
  <c r="J26" i="7"/>
  <c r="L26" i="7" s="1"/>
  <c r="N26" i="7" s="1"/>
  <c r="G27" i="7"/>
  <c r="H27" i="7"/>
  <c r="J27" i="7"/>
  <c r="L27" i="7" s="1"/>
  <c r="N27" i="7" s="1"/>
  <c r="G28" i="7"/>
  <c r="H28" i="7"/>
  <c r="J28" i="7"/>
  <c r="L28" i="7" s="1"/>
  <c r="N28" i="7" s="1"/>
  <c r="G29" i="7"/>
  <c r="H29" i="7"/>
  <c r="J29" i="7"/>
  <c r="L29" i="7" s="1"/>
  <c r="N29" i="7" s="1"/>
  <c r="G30" i="7"/>
  <c r="H30" i="7"/>
  <c r="J30" i="7"/>
  <c r="L30" i="7" s="1"/>
  <c r="N30" i="7" s="1"/>
  <c r="G31" i="7"/>
  <c r="H31" i="7"/>
  <c r="J31" i="7"/>
  <c r="L31" i="7" s="1"/>
  <c r="N31" i="7" s="1"/>
  <c r="G32" i="7"/>
  <c r="H32" i="7"/>
  <c r="J32" i="7"/>
  <c r="L32" i="7" s="1"/>
  <c r="N32" i="7" s="1"/>
  <c r="G33" i="7"/>
  <c r="H33" i="7"/>
  <c r="J33" i="7"/>
  <c r="L33" i="7" s="1"/>
  <c r="N33" i="7" s="1"/>
  <c r="G34" i="7"/>
  <c r="H34" i="7"/>
  <c r="J34" i="7"/>
  <c r="L34" i="7" s="1"/>
  <c r="N34" i="7" s="1"/>
  <c r="G35" i="7"/>
  <c r="H35" i="7"/>
  <c r="J35" i="7"/>
  <c r="L35" i="7" s="1"/>
  <c r="N35" i="7" s="1"/>
  <c r="G36" i="7"/>
  <c r="H36" i="7"/>
  <c r="J36" i="7"/>
  <c r="L36" i="7" s="1"/>
  <c r="N36" i="7" s="1"/>
  <c r="G37" i="7"/>
  <c r="H37" i="7"/>
  <c r="J37" i="7"/>
  <c r="L37" i="7" s="1"/>
  <c r="N37" i="7" s="1"/>
  <c r="G38" i="7"/>
  <c r="H38" i="7"/>
  <c r="J38" i="7"/>
  <c r="L38" i="7" s="1"/>
  <c r="N38" i="7" s="1"/>
  <c r="G39" i="7"/>
  <c r="H39" i="7"/>
  <c r="J39" i="7"/>
  <c r="L39" i="7" s="1"/>
  <c r="N39" i="7" s="1"/>
  <c r="G40" i="7"/>
  <c r="H40" i="7"/>
  <c r="J40" i="7"/>
  <c r="L40" i="7" s="1"/>
  <c r="N40" i="7" s="1"/>
  <c r="G41" i="7"/>
  <c r="H41" i="7"/>
  <c r="J41" i="7"/>
  <c r="L41" i="7" s="1"/>
  <c r="N41" i="7" s="1"/>
  <c r="G42" i="7"/>
  <c r="H42" i="7"/>
  <c r="J42" i="7"/>
  <c r="L42" i="7" s="1"/>
  <c r="N42" i="7" s="1"/>
  <c r="G43" i="7"/>
  <c r="H43" i="7"/>
  <c r="J43" i="7"/>
  <c r="L43" i="7" s="1"/>
  <c r="N43" i="7" s="1"/>
  <c r="G44" i="7"/>
  <c r="H44" i="7"/>
  <c r="J44" i="7"/>
  <c r="L44" i="7" s="1"/>
  <c r="N44" i="7" s="1"/>
  <c r="G45" i="7"/>
  <c r="H45" i="7"/>
  <c r="J45" i="7"/>
  <c r="L45" i="7" s="1"/>
  <c r="N45" i="7" s="1"/>
  <c r="G46" i="7"/>
  <c r="H46" i="7"/>
  <c r="J46" i="7"/>
  <c r="L46" i="7" s="1"/>
  <c r="N46" i="7" s="1"/>
  <c r="G47" i="7"/>
  <c r="H47" i="7"/>
  <c r="J47" i="7"/>
  <c r="L47" i="7" s="1"/>
  <c r="N47" i="7" s="1"/>
  <c r="G48" i="7"/>
  <c r="H48" i="7"/>
  <c r="J48" i="7"/>
  <c r="L48" i="7" s="1"/>
  <c r="N48" i="7" s="1"/>
  <c r="G49" i="7"/>
  <c r="H49" i="7"/>
  <c r="J49" i="7"/>
  <c r="L49" i="7" s="1"/>
  <c r="N49" i="7" s="1"/>
  <c r="G50" i="7"/>
  <c r="H50" i="7"/>
  <c r="J50" i="7"/>
  <c r="L50" i="7" s="1"/>
  <c r="N50" i="7" s="1"/>
  <c r="G51" i="7"/>
  <c r="H51" i="7"/>
  <c r="J51" i="7"/>
  <c r="L51" i="7" s="1"/>
  <c r="N51" i="7" s="1"/>
  <c r="G52" i="7"/>
  <c r="H52" i="7"/>
  <c r="J52" i="7"/>
  <c r="L52" i="7" s="1"/>
  <c r="N52" i="7" s="1"/>
  <c r="G53" i="7"/>
  <c r="H53" i="7"/>
  <c r="J53" i="7"/>
  <c r="L53" i="7" s="1"/>
  <c r="N53" i="7" s="1"/>
  <c r="G54" i="7"/>
  <c r="H54" i="7"/>
  <c r="J54" i="7"/>
  <c r="L54" i="7" s="1"/>
  <c r="N54" i="7" s="1"/>
  <c r="G55" i="7"/>
  <c r="H55" i="7"/>
  <c r="J55" i="7"/>
  <c r="L55" i="7" s="1"/>
  <c r="N55" i="7" s="1"/>
  <c r="G56" i="7"/>
  <c r="H56" i="7"/>
  <c r="J56" i="7"/>
  <c r="L56" i="7" s="1"/>
  <c r="N56" i="7" s="1"/>
  <c r="G57" i="7"/>
  <c r="H57" i="7"/>
  <c r="J57" i="7"/>
  <c r="L57" i="7" s="1"/>
  <c r="N57" i="7" s="1"/>
  <c r="G58" i="7"/>
  <c r="H58" i="7"/>
  <c r="J58" i="7"/>
  <c r="L58" i="7" s="1"/>
  <c r="N58" i="7" s="1"/>
  <c r="G59" i="7"/>
  <c r="H59" i="7"/>
  <c r="J59" i="7"/>
  <c r="L59" i="7" s="1"/>
  <c r="N59" i="7" s="1"/>
  <c r="G60" i="7"/>
  <c r="H60" i="7"/>
  <c r="J60" i="7"/>
  <c r="L60" i="7" s="1"/>
  <c r="N60" i="7" s="1"/>
  <c r="G61" i="7"/>
  <c r="H61" i="7"/>
  <c r="J61" i="7"/>
  <c r="L61" i="7" s="1"/>
  <c r="N61" i="7" s="1"/>
  <c r="G62" i="7"/>
  <c r="H62" i="7"/>
  <c r="J62" i="7"/>
  <c r="L62" i="7" s="1"/>
  <c r="N62" i="7" s="1"/>
  <c r="G63" i="7"/>
  <c r="H63" i="7"/>
  <c r="J63" i="7"/>
  <c r="L63" i="7" s="1"/>
  <c r="N63" i="7" s="1"/>
  <c r="G64" i="7"/>
  <c r="H64" i="7"/>
  <c r="J64" i="7"/>
  <c r="L64" i="7" s="1"/>
  <c r="N64" i="7" s="1"/>
  <c r="G65" i="7"/>
  <c r="H65" i="7"/>
  <c r="J65" i="7"/>
  <c r="L65" i="7" s="1"/>
  <c r="N65" i="7" s="1"/>
  <c r="G66" i="7"/>
  <c r="H66" i="7"/>
  <c r="J66" i="7"/>
  <c r="L66" i="7" s="1"/>
  <c r="N66" i="7" s="1"/>
  <c r="G67" i="7"/>
  <c r="H67" i="7"/>
  <c r="J67" i="7"/>
  <c r="L67" i="7"/>
  <c r="N67" i="7" s="1"/>
  <c r="G68" i="7"/>
  <c r="H68" i="7"/>
  <c r="J68" i="7"/>
  <c r="L68" i="7" s="1"/>
  <c r="N68" i="7" s="1"/>
  <c r="G69" i="7"/>
  <c r="H69" i="7"/>
  <c r="J69" i="7"/>
  <c r="L69" i="7" s="1"/>
  <c r="N69" i="7" s="1"/>
  <c r="G70" i="7"/>
  <c r="H70" i="7"/>
  <c r="J70" i="7"/>
  <c r="L70" i="7" s="1"/>
  <c r="N70" i="7" s="1"/>
  <c r="G71" i="7"/>
  <c r="H71" i="7"/>
  <c r="J71" i="7"/>
  <c r="L71" i="7" s="1"/>
  <c r="N71" i="7" s="1"/>
  <c r="G72" i="7"/>
  <c r="H72" i="7"/>
  <c r="J72" i="7"/>
  <c r="L72" i="7" s="1"/>
  <c r="N72" i="7" s="1"/>
  <c r="G73" i="7"/>
  <c r="H73" i="7"/>
  <c r="J73" i="7"/>
  <c r="L73" i="7" s="1"/>
  <c r="N73" i="7" s="1"/>
  <c r="G74" i="7"/>
  <c r="H74" i="7"/>
  <c r="J74" i="7"/>
  <c r="L74" i="7" s="1"/>
  <c r="N74" i="7" s="1"/>
  <c r="G75" i="7"/>
  <c r="H75" i="7"/>
  <c r="J75" i="7"/>
  <c r="L75" i="7" s="1"/>
  <c r="N75" i="7" s="1"/>
  <c r="G76" i="7"/>
  <c r="H76" i="7"/>
  <c r="J76" i="7"/>
  <c r="L76" i="7" s="1"/>
  <c r="N76" i="7" s="1"/>
  <c r="G77" i="7"/>
  <c r="H77" i="7"/>
  <c r="J77" i="7"/>
  <c r="L77" i="7" s="1"/>
  <c r="N77" i="7" s="1"/>
  <c r="G78" i="7"/>
  <c r="H78" i="7"/>
  <c r="J78" i="7"/>
  <c r="L78" i="7" s="1"/>
  <c r="N78" i="7" s="1"/>
  <c r="G79" i="7"/>
  <c r="H79" i="7"/>
  <c r="J79" i="7"/>
  <c r="L79" i="7" s="1"/>
  <c r="N79" i="7" s="1"/>
  <c r="G80" i="7"/>
  <c r="H80" i="7"/>
  <c r="J80" i="7"/>
  <c r="L80" i="7" s="1"/>
  <c r="N80" i="7" s="1"/>
  <c r="G81" i="7"/>
  <c r="H81" i="7"/>
  <c r="J81" i="7"/>
  <c r="L81" i="7" s="1"/>
  <c r="N81" i="7" s="1"/>
  <c r="G82" i="7"/>
  <c r="H82" i="7"/>
  <c r="J82" i="7"/>
  <c r="L82" i="7" s="1"/>
  <c r="N82" i="7" s="1"/>
  <c r="G83" i="7"/>
  <c r="H83" i="7"/>
  <c r="J83" i="7"/>
  <c r="L83" i="7" s="1"/>
  <c r="N83" i="7" s="1"/>
  <c r="G84" i="7"/>
  <c r="H84" i="7"/>
  <c r="J84" i="7"/>
  <c r="L84" i="7" s="1"/>
  <c r="N84" i="7" s="1"/>
  <c r="G85" i="7"/>
  <c r="H85" i="7"/>
  <c r="J85" i="7"/>
  <c r="L85" i="7"/>
  <c r="N85" i="7" s="1"/>
  <c r="G86" i="7"/>
  <c r="H86" i="7"/>
  <c r="J86" i="7"/>
  <c r="L86" i="7" s="1"/>
  <c r="N86" i="7" s="1"/>
  <c r="G87" i="7"/>
  <c r="H87" i="7"/>
  <c r="J87" i="7" s="1"/>
  <c r="L87" i="7" s="1"/>
  <c r="N87" i="7" s="1"/>
  <c r="G88" i="7"/>
  <c r="H88" i="7" s="1"/>
  <c r="J88" i="7" s="1"/>
  <c r="L88" i="7" s="1"/>
  <c r="N88" i="7" s="1"/>
  <c r="G89" i="7"/>
  <c r="H89" i="7"/>
  <c r="J89" i="7"/>
  <c r="L89" i="7"/>
  <c r="N89" i="7" s="1"/>
  <c r="G90" i="7"/>
  <c r="H90" i="7"/>
  <c r="J90" i="7"/>
  <c r="L90" i="7" s="1"/>
  <c r="N90" i="7" s="1"/>
  <c r="G91" i="7"/>
  <c r="H91" i="7"/>
  <c r="J91" i="7" s="1"/>
  <c r="L91" i="7" s="1"/>
  <c r="N91" i="7" s="1"/>
  <c r="G92" i="7"/>
  <c r="H92" i="7" s="1"/>
  <c r="J92" i="7" s="1"/>
  <c r="L92" i="7" s="1"/>
  <c r="N92" i="7" s="1"/>
  <c r="G93" i="7"/>
  <c r="H93" i="7"/>
  <c r="J93" i="7"/>
  <c r="L93" i="7"/>
  <c r="N93" i="7" s="1"/>
  <c r="G94" i="7"/>
  <c r="H94" i="7"/>
  <c r="J94" i="7"/>
  <c r="L94" i="7" s="1"/>
  <c r="N94" i="7" s="1"/>
  <c r="G95" i="7"/>
  <c r="H95" i="7"/>
  <c r="J95" i="7" s="1"/>
  <c r="L95" i="7" s="1"/>
  <c r="N95" i="7" s="1"/>
  <c r="G96" i="7"/>
  <c r="H96" i="7" s="1"/>
  <c r="J96" i="7" s="1"/>
  <c r="L96" i="7" s="1"/>
  <c r="N96" i="7" s="1"/>
  <c r="G97" i="7"/>
  <c r="H97" i="7"/>
  <c r="J97" i="7"/>
  <c r="L97" i="7"/>
  <c r="N97" i="7" s="1"/>
  <c r="G98" i="7"/>
  <c r="H98" i="7"/>
  <c r="J98" i="7"/>
  <c r="L98" i="7" s="1"/>
  <c r="N98" i="7" s="1"/>
  <c r="G99" i="7"/>
  <c r="H99" i="7"/>
  <c r="J99" i="7" s="1"/>
  <c r="L99" i="7" s="1"/>
  <c r="N99" i="7" s="1"/>
  <c r="G100" i="7"/>
  <c r="H100" i="7" s="1"/>
  <c r="J100" i="7" s="1"/>
  <c r="L100" i="7" s="1"/>
  <c r="N100" i="7" s="1"/>
  <c r="G101" i="7"/>
  <c r="H101" i="7"/>
  <c r="J101" i="7"/>
  <c r="L101" i="7"/>
  <c r="N101" i="7" s="1"/>
  <c r="G102" i="7"/>
  <c r="H102" i="7"/>
  <c r="J102" i="7"/>
  <c r="L102" i="7" s="1"/>
  <c r="N102" i="7" s="1"/>
  <c r="G103" i="7"/>
  <c r="H103" i="7"/>
  <c r="J103" i="7" s="1"/>
  <c r="L103" i="7" s="1"/>
  <c r="N103" i="7" s="1"/>
  <c r="G104" i="7"/>
  <c r="H104" i="7" s="1"/>
  <c r="J104" i="7" s="1"/>
  <c r="L104" i="7" s="1"/>
  <c r="N104" i="7" s="1"/>
  <c r="G105" i="7"/>
  <c r="H105" i="7"/>
  <c r="J105" i="7"/>
  <c r="L105" i="7"/>
  <c r="N105" i="7" s="1"/>
  <c r="G106" i="7"/>
  <c r="H106" i="7"/>
  <c r="J106" i="7"/>
  <c r="L106" i="7" s="1"/>
  <c r="N106" i="7" s="1"/>
  <c r="G107" i="7"/>
  <c r="H107" i="7"/>
  <c r="J107" i="7" s="1"/>
  <c r="L107" i="7" s="1"/>
  <c r="N107" i="7" s="1"/>
  <c r="G108" i="7"/>
  <c r="H108" i="7" s="1"/>
  <c r="J108" i="7" s="1"/>
  <c r="L108" i="7" s="1"/>
  <c r="N108" i="7" s="1"/>
  <c r="G109" i="7"/>
  <c r="H109" i="7"/>
  <c r="J109" i="7"/>
  <c r="L109" i="7"/>
  <c r="N109" i="7" s="1"/>
  <c r="G110" i="7"/>
  <c r="H110" i="7"/>
  <c r="J110" i="7"/>
  <c r="L110" i="7" s="1"/>
  <c r="N110" i="7" s="1"/>
  <c r="G111" i="7"/>
  <c r="H111" i="7"/>
  <c r="J111" i="7" s="1"/>
  <c r="L111" i="7" s="1"/>
  <c r="N111" i="7" s="1"/>
  <c r="G112" i="7"/>
  <c r="H112" i="7" s="1"/>
  <c r="J112" i="7" s="1"/>
  <c r="L112" i="7" s="1"/>
  <c r="N112" i="7" s="1"/>
  <c r="G113" i="7"/>
  <c r="H113" i="7"/>
  <c r="J113" i="7"/>
  <c r="L113" i="7"/>
  <c r="N113" i="7" s="1"/>
  <c r="G114" i="7"/>
  <c r="H114" i="7"/>
  <c r="J114" i="7"/>
  <c r="L114" i="7" s="1"/>
  <c r="N114" i="7" s="1"/>
  <c r="G115" i="7"/>
  <c r="H115" i="7"/>
  <c r="J115" i="7" s="1"/>
  <c r="L115" i="7" s="1"/>
  <c r="N115" i="7" s="1"/>
  <c r="G116" i="7"/>
  <c r="H116" i="7" s="1"/>
  <c r="J116" i="7" s="1"/>
  <c r="L116" i="7" s="1"/>
  <c r="N116" i="7" s="1"/>
  <c r="G117" i="7"/>
  <c r="H117" i="7"/>
  <c r="J117" i="7"/>
  <c r="L117" i="7"/>
  <c r="N117" i="7" s="1"/>
  <c r="G118" i="7"/>
  <c r="H118" i="7"/>
  <c r="J118" i="7"/>
  <c r="L118" i="7" s="1"/>
  <c r="N118" i="7" s="1"/>
  <c r="G119" i="7"/>
  <c r="H119" i="7"/>
  <c r="J119" i="7" s="1"/>
  <c r="L119" i="7" s="1"/>
  <c r="N119" i="7" s="1"/>
  <c r="G120" i="7"/>
  <c r="H120" i="7" s="1"/>
  <c r="J120" i="7" s="1"/>
  <c r="L120" i="7" s="1"/>
  <c r="N120" i="7" s="1"/>
  <c r="G121" i="7"/>
  <c r="H121" i="7"/>
  <c r="J121" i="7"/>
  <c r="L121" i="7"/>
  <c r="N121" i="7" s="1"/>
  <c r="G122" i="7"/>
  <c r="H122" i="7"/>
  <c r="J122" i="7"/>
  <c r="L122" i="7" s="1"/>
  <c r="N122" i="7" s="1"/>
  <c r="G123" i="7"/>
  <c r="H123" i="7"/>
  <c r="J123" i="7" s="1"/>
  <c r="L123" i="7" s="1"/>
  <c r="N123" i="7" s="1"/>
  <c r="G124" i="7"/>
  <c r="H124" i="7" s="1"/>
  <c r="J124" i="7" s="1"/>
  <c r="L124" i="7" s="1"/>
  <c r="N124" i="7" s="1"/>
  <c r="G125" i="7"/>
  <c r="H125" i="7"/>
  <c r="J125" i="7"/>
  <c r="L125" i="7"/>
  <c r="N125" i="7" s="1"/>
  <c r="G126" i="7"/>
  <c r="H126" i="7"/>
  <c r="J126" i="7"/>
  <c r="L126" i="7" s="1"/>
  <c r="N126" i="7" s="1"/>
  <c r="G127" i="7"/>
  <c r="H127" i="7"/>
  <c r="J127" i="7" s="1"/>
  <c r="L127" i="7" s="1"/>
  <c r="N127" i="7" s="1"/>
  <c r="G128" i="7"/>
  <c r="H128" i="7" s="1"/>
  <c r="J128" i="7" s="1"/>
  <c r="L128" i="7" s="1"/>
  <c r="N128" i="7" s="1"/>
  <c r="G129" i="7"/>
  <c r="H129" i="7"/>
  <c r="J129" i="7"/>
  <c r="L129" i="7"/>
  <c r="N129" i="7" s="1"/>
  <c r="G130" i="7"/>
  <c r="H130" i="7"/>
  <c r="J130" i="7"/>
  <c r="L130" i="7" s="1"/>
  <c r="N130" i="7" s="1"/>
  <c r="G131" i="7"/>
  <c r="H131" i="7"/>
  <c r="J131" i="7" s="1"/>
  <c r="L131" i="7" s="1"/>
  <c r="N131" i="7" s="1"/>
  <c r="G132" i="7"/>
  <c r="H132" i="7" s="1"/>
  <c r="J132" i="7" s="1"/>
  <c r="L132" i="7" s="1"/>
  <c r="N132" i="7" s="1"/>
  <c r="G133" i="7"/>
  <c r="H133" i="7"/>
  <c r="J133" i="7"/>
  <c r="L133" i="7"/>
  <c r="N133" i="7" s="1"/>
  <c r="G134" i="7"/>
  <c r="H134" i="7"/>
  <c r="J134" i="7"/>
  <c r="L134" i="7" s="1"/>
  <c r="N134" i="7" s="1"/>
  <c r="G135" i="7"/>
  <c r="H135" i="7"/>
  <c r="J135" i="7" s="1"/>
  <c r="L135" i="7" s="1"/>
  <c r="N135" i="7" s="1"/>
  <c r="G136" i="7"/>
  <c r="H136" i="7" s="1"/>
  <c r="J136" i="7" s="1"/>
  <c r="L136" i="7" s="1"/>
  <c r="N136" i="7" s="1"/>
  <c r="G137" i="7"/>
  <c r="H137" i="7"/>
  <c r="J137" i="7"/>
  <c r="L137" i="7"/>
  <c r="N137" i="7" s="1"/>
  <c r="G138" i="7"/>
  <c r="H138" i="7"/>
  <c r="J138" i="7"/>
  <c r="L138" i="7" s="1"/>
  <c r="N138" i="7" s="1"/>
  <c r="G139" i="7"/>
  <c r="H139" i="7"/>
  <c r="J139" i="7" s="1"/>
  <c r="L139" i="7" s="1"/>
  <c r="N139" i="7" s="1"/>
  <c r="G140" i="7"/>
  <c r="H140" i="7" s="1"/>
  <c r="J140" i="7" s="1"/>
  <c r="L140" i="7" s="1"/>
  <c r="N140" i="7" s="1"/>
  <c r="G141" i="7"/>
  <c r="H141" i="7"/>
  <c r="J141" i="7"/>
  <c r="L141" i="7"/>
  <c r="N141" i="7" s="1"/>
  <c r="G142" i="7"/>
  <c r="H142" i="7"/>
  <c r="J142" i="7"/>
  <c r="L142" i="7" s="1"/>
  <c r="N142" i="7" s="1"/>
  <c r="G143" i="7"/>
  <c r="H143" i="7"/>
  <c r="J143" i="7" s="1"/>
  <c r="L143" i="7" s="1"/>
  <c r="N143" i="7" s="1"/>
  <c r="G144" i="7"/>
  <c r="H144" i="7" s="1"/>
  <c r="J144" i="7" s="1"/>
  <c r="L144" i="7" s="1"/>
  <c r="N144" i="7" s="1"/>
  <c r="G145" i="7"/>
  <c r="H145" i="7"/>
  <c r="J145" i="7"/>
  <c r="L145" i="7"/>
  <c r="N145" i="7" s="1"/>
  <c r="G146" i="7"/>
  <c r="H146" i="7"/>
  <c r="J146" i="7"/>
  <c r="L146" i="7" s="1"/>
  <c r="N146" i="7" s="1"/>
  <c r="G147" i="7"/>
  <c r="H147" i="7"/>
  <c r="J147" i="7" s="1"/>
  <c r="L147" i="7" s="1"/>
  <c r="N147" i="7" s="1"/>
  <c r="G148" i="7"/>
  <c r="H148" i="7" s="1"/>
  <c r="J148" i="7" s="1"/>
  <c r="L148" i="7" s="1"/>
  <c r="N148" i="7" s="1"/>
  <c r="G149" i="7"/>
  <c r="H149" i="7"/>
  <c r="J149" i="7"/>
  <c r="L149" i="7"/>
  <c r="N149" i="7" s="1"/>
  <c r="G150" i="7"/>
  <c r="H150" i="7"/>
  <c r="J150" i="7"/>
  <c r="L150" i="7" s="1"/>
  <c r="N150" i="7" s="1"/>
  <c r="G151" i="7"/>
  <c r="H151" i="7"/>
  <c r="J151" i="7" s="1"/>
  <c r="L151" i="7" s="1"/>
  <c r="N151" i="7" s="1"/>
  <c r="G152" i="7"/>
  <c r="H152" i="7" s="1"/>
  <c r="J152" i="7" s="1"/>
  <c r="L152" i="7" s="1"/>
  <c r="N152" i="7" s="1"/>
  <c r="I10" i="7"/>
  <c r="N7" i="7" l="1"/>
  <c r="L7" i="7" s="1"/>
  <c r="K10" i="7"/>
  <c r="M10" i="7" s="1"/>
  <c r="O10" i="7" s="1"/>
  <c r="I11" i="7"/>
  <c r="K11" i="7"/>
  <c r="M11" i="7" s="1"/>
  <c r="O11" i="7" s="1"/>
  <c r="I12" i="7"/>
  <c r="K12" i="7"/>
  <c r="M12" i="7" s="1"/>
  <c r="O12" i="7" s="1"/>
  <c r="I13" i="7"/>
  <c r="K13" i="7"/>
  <c r="M13" i="7" s="1"/>
  <c r="O13" i="7" s="1"/>
  <c r="I14" i="7"/>
  <c r="K14" i="7"/>
  <c r="M14" i="7" s="1"/>
  <c r="O14" i="7" s="1"/>
  <c r="I15" i="7"/>
  <c r="K15" i="7"/>
  <c r="M15" i="7" s="1"/>
  <c r="O15" i="7" s="1"/>
  <c r="I16" i="7"/>
  <c r="K16" i="7"/>
  <c r="M16" i="7" s="1"/>
  <c r="O16" i="7" s="1"/>
  <c r="I17" i="7"/>
  <c r="K17" i="7"/>
  <c r="M17" i="7" s="1"/>
  <c r="O17" i="7" s="1"/>
  <c r="I18" i="7"/>
  <c r="K18" i="7"/>
  <c r="M18" i="7" s="1"/>
  <c r="O18" i="7" s="1"/>
  <c r="I19" i="7"/>
  <c r="K19" i="7"/>
  <c r="M19" i="7" s="1"/>
  <c r="O19" i="7" s="1"/>
  <c r="I20" i="7"/>
  <c r="K20" i="7"/>
  <c r="M20" i="7" s="1"/>
  <c r="O20" i="7" s="1"/>
  <c r="I21" i="7"/>
  <c r="K21" i="7"/>
  <c r="M21" i="7" s="1"/>
  <c r="O21" i="7" s="1"/>
  <c r="I22" i="7"/>
  <c r="K22" i="7"/>
  <c r="M22" i="7" s="1"/>
  <c r="O22" i="7" s="1"/>
  <c r="I23" i="7"/>
  <c r="K23" i="7"/>
  <c r="M23" i="7" s="1"/>
  <c r="O23" i="7" s="1"/>
  <c r="I24" i="7"/>
  <c r="K24" i="7"/>
  <c r="M24" i="7" s="1"/>
  <c r="O24" i="7" s="1"/>
  <c r="I25" i="7"/>
  <c r="K25" i="7"/>
  <c r="M25" i="7" s="1"/>
  <c r="O25" i="7" s="1"/>
  <c r="I26" i="7"/>
  <c r="K26" i="7"/>
  <c r="M26" i="7" s="1"/>
  <c r="O26" i="7" s="1"/>
  <c r="I27" i="7"/>
  <c r="K27" i="7"/>
  <c r="M27" i="7" s="1"/>
  <c r="O27" i="7" s="1"/>
  <c r="I28" i="7"/>
  <c r="K28" i="7"/>
  <c r="M28" i="7" s="1"/>
  <c r="O28" i="7" s="1"/>
  <c r="I29" i="7"/>
  <c r="K29" i="7"/>
  <c r="M29" i="7" s="1"/>
  <c r="O29" i="7" s="1"/>
  <c r="I30" i="7"/>
  <c r="K30" i="7"/>
  <c r="M30" i="7" s="1"/>
  <c r="O30" i="7" s="1"/>
  <c r="I31" i="7"/>
  <c r="K31" i="7"/>
  <c r="M31" i="7" s="1"/>
  <c r="O31" i="7" s="1"/>
  <c r="I32" i="7"/>
  <c r="K32" i="7"/>
  <c r="M32" i="7" s="1"/>
  <c r="O32" i="7" s="1"/>
  <c r="I33" i="7"/>
  <c r="K33" i="7"/>
  <c r="M33" i="7" s="1"/>
  <c r="O33" i="7" s="1"/>
  <c r="I34" i="7"/>
  <c r="K34" i="7"/>
  <c r="M34" i="7" s="1"/>
  <c r="O34" i="7" s="1"/>
  <c r="I35" i="7"/>
  <c r="K35" i="7"/>
  <c r="M35" i="7" s="1"/>
  <c r="O35" i="7" s="1"/>
  <c r="I36" i="7"/>
  <c r="K36" i="7"/>
  <c r="M36" i="7" s="1"/>
  <c r="O36" i="7" s="1"/>
  <c r="I37" i="7"/>
  <c r="K37" i="7"/>
  <c r="M37" i="7" s="1"/>
  <c r="O37" i="7" s="1"/>
  <c r="I38" i="7"/>
  <c r="K38" i="7"/>
  <c r="M38" i="7" s="1"/>
  <c r="O38" i="7" s="1"/>
  <c r="I39" i="7"/>
  <c r="K39" i="7"/>
  <c r="M39" i="7" s="1"/>
  <c r="O39" i="7" s="1"/>
  <c r="I40" i="7"/>
  <c r="K40" i="7"/>
  <c r="M40" i="7" s="1"/>
  <c r="O40" i="7" s="1"/>
  <c r="I41" i="7"/>
  <c r="K41" i="7"/>
  <c r="M41" i="7" s="1"/>
  <c r="O41" i="7" s="1"/>
  <c r="I42" i="7"/>
  <c r="K42" i="7"/>
  <c r="M42" i="7" s="1"/>
  <c r="O42" i="7" s="1"/>
  <c r="I43" i="7"/>
  <c r="K43" i="7"/>
  <c r="M43" i="7" s="1"/>
  <c r="O43" i="7" s="1"/>
  <c r="I44" i="7"/>
  <c r="K44" i="7"/>
  <c r="M44" i="7" s="1"/>
  <c r="O44" i="7" s="1"/>
  <c r="I45" i="7"/>
  <c r="K45" i="7"/>
  <c r="M45" i="7" s="1"/>
  <c r="O45" i="7" s="1"/>
  <c r="I46" i="7"/>
  <c r="K46" i="7"/>
  <c r="M46" i="7" s="1"/>
  <c r="O46" i="7" s="1"/>
  <c r="I47" i="7"/>
  <c r="K47" i="7"/>
  <c r="M47" i="7" s="1"/>
  <c r="O47" i="7" s="1"/>
  <c r="I48" i="7"/>
  <c r="K48" i="7"/>
  <c r="M48" i="7" s="1"/>
  <c r="O48" i="7" s="1"/>
  <c r="I49" i="7"/>
  <c r="K49" i="7"/>
  <c r="M49" i="7" s="1"/>
  <c r="O49" i="7" s="1"/>
  <c r="I50" i="7"/>
  <c r="K50" i="7"/>
  <c r="M50" i="7" s="1"/>
  <c r="O50" i="7" s="1"/>
  <c r="I51" i="7"/>
  <c r="K51" i="7"/>
  <c r="M51" i="7" s="1"/>
  <c r="O51" i="7" s="1"/>
  <c r="I52" i="7"/>
  <c r="K52" i="7"/>
  <c r="M52" i="7" s="1"/>
  <c r="O52" i="7" s="1"/>
  <c r="I53" i="7"/>
  <c r="K53" i="7"/>
  <c r="M53" i="7" s="1"/>
  <c r="O53" i="7" s="1"/>
  <c r="I54" i="7"/>
  <c r="K54" i="7"/>
  <c r="M54" i="7" s="1"/>
  <c r="O54" i="7" s="1"/>
  <c r="I55" i="7"/>
  <c r="K55" i="7"/>
  <c r="M55" i="7" s="1"/>
  <c r="O55" i="7" s="1"/>
  <c r="I56" i="7"/>
  <c r="K56" i="7"/>
  <c r="M56" i="7" s="1"/>
  <c r="O56" i="7" s="1"/>
  <c r="I57" i="7"/>
  <c r="K57" i="7"/>
  <c r="M57" i="7" s="1"/>
  <c r="O57" i="7" s="1"/>
  <c r="I58" i="7"/>
  <c r="K58" i="7"/>
  <c r="M58" i="7" s="1"/>
  <c r="O58" i="7" s="1"/>
  <c r="I59" i="7"/>
  <c r="K59" i="7"/>
  <c r="M59" i="7" s="1"/>
  <c r="O59" i="7" s="1"/>
  <c r="I60" i="7"/>
  <c r="K60" i="7"/>
  <c r="M60" i="7" s="1"/>
  <c r="O60" i="7" s="1"/>
  <c r="I61" i="7"/>
  <c r="K61" i="7"/>
  <c r="M61" i="7" s="1"/>
  <c r="O61" i="7" s="1"/>
  <c r="I62" i="7"/>
  <c r="K62" i="7"/>
  <c r="M62" i="7" s="1"/>
  <c r="O62" i="7" s="1"/>
  <c r="I63" i="7"/>
  <c r="K63" i="7"/>
  <c r="M63" i="7" s="1"/>
  <c r="O63" i="7" s="1"/>
  <c r="I64" i="7"/>
  <c r="K64" i="7"/>
  <c r="M64" i="7" s="1"/>
  <c r="O64" i="7" s="1"/>
  <c r="I65" i="7"/>
  <c r="K65" i="7"/>
  <c r="M65" i="7" s="1"/>
  <c r="O65" i="7" s="1"/>
  <c r="I66" i="7"/>
  <c r="K66" i="7"/>
  <c r="M66" i="7" s="1"/>
  <c r="O66" i="7" s="1"/>
  <c r="I67" i="7"/>
  <c r="K67" i="7"/>
  <c r="M67" i="7" s="1"/>
  <c r="O67" i="7" s="1"/>
  <c r="I68" i="7"/>
  <c r="K68" i="7"/>
  <c r="M68" i="7" s="1"/>
  <c r="O68" i="7" s="1"/>
  <c r="I69" i="7"/>
  <c r="K69" i="7"/>
  <c r="M69" i="7" s="1"/>
  <c r="O69" i="7" s="1"/>
  <c r="I70" i="7"/>
  <c r="K70" i="7"/>
  <c r="M70" i="7" s="1"/>
  <c r="O70" i="7" s="1"/>
  <c r="I71" i="7"/>
  <c r="K71" i="7"/>
  <c r="M71" i="7" s="1"/>
  <c r="O71" i="7" s="1"/>
  <c r="I72" i="7"/>
  <c r="K72" i="7"/>
  <c r="M72" i="7" s="1"/>
  <c r="O72" i="7" s="1"/>
  <c r="I73" i="7"/>
  <c r="K73" i="7"/>
  <c r="M73" i="7" s="1"/>
  <c r="O73" i="7" s="1"/>
  <c r="I74" i="7"/>
  <c r="K74" i="7"/>
  <c r="M74" i="7" s="1"/>
  <c r="O74" i="7" s="1"/>
  <c r="I75" i="7"/>
  <c r="K75" i="7"/>
  <c r="M75" i="7" s="1"/>
  <c r="O75" i="7" s="1"/>
  <c r="I76" i="7"/>
  <c r="K76" i="7"/>
  <c r="M76" i="7" s="1"/>
  <c r="O76" i="7" s="1"/>
  <c r="I77" i="7"/>
  <c r="K77" i="7"/>
  <c r="M77" i="7" s="1"/>
  <c r="O77" i="7" s="1"/>
  <c r="I78" i="7"/>
  <c r="K78" i="7"/>
  <c r="M78" i="7" s="1"/>
  <c r="O78" i="7" s="1"/>
  <c r="I79" i="7"/>
  <c r="K79" i="7"/>
  <c r="M79" i="7" s="1"/>
  <c r="O79" i="7" s="1"/>
  <c r="I80" i="7"/>
  <c r="K80" i="7"/>
  <c r="M80" i="7" s="1"/>
  <c r="O80" i="7" s="1"/>
  <c r="I81" i="7"/>
  <c r="K81" i="7"/>
  <c r="M81" i="7" s="1"/>
  <c r="O81" i="7" s="1"/>
  <c r="I82" i="7"/>
  <c r="K82" i="7"/>
  <c r="M82" i="7" s="1"/>
  <c r="O82" i="7" s="1"/>
  <c r="I83" i="7"/>
  <c r="K83" i="7"/>
  <c r="M83" i="7" s="1"/>
  <c r="O83" i="7" s="1"/>
  <c r="I84" i="7"/>
  <c r="K84" i="7"/>
  <c r="M84" i="7" s="1"/>
  <c r="O84" i="7" s="1"/>
  <c r="O7" i="7" s="1"/>
  <c r="M7" i="7" s="1"/>
  <c r="I85" i="7"/>
  <c r="K85" i="7"/>
  <c r="M85" i="7"/>
  <c r="O85" i="7"/>
  <c r="I86" i="7"/>
  <c r="K86" i="7"/>
  <c r="M86" i="7"/>
  <c r="O86" i="7"/>
  <c r="I87" i="7"/>
  <c r="K87" i="7"/>
  <c r="M87" i="7"/>
  <c r="O87" i="7"/>
  <c r="I88" i="7"/>
  <c r="K88" i="7"/>
  <c r="M88" i="7"/>
  <c r="O88" i="7"/>
  <c r="I89" i="7"/>
  <c r="K89" i="7"/>
  <c r="M89" i="7"/>
  <c r="O89" i="7"/>
  <c r="I90" i="7"/>
  <c r="K90" i="7"/>
  <c r="M90" i="7"/>
  <c r="O90" i="7"/>
  <c r="I91" i="7"/>
  <c r="K91" i="7"/>
  <c r="M91" i="7"/>
  <c r="O91" i="7"/>
  <c r="I92" i="7"/>
  <c r="K92" i="7"/>
  <c r="M92" i="7"/>
  <c r="O92" i="7"/>
  <c r="I93" i="7"/>
  <c r="K93" i="7"/>
  <c r="M93" i="7"/>
  <c r="O93" i="7"/>
  <c r="I94" i="7"/>
  <c r="K94" i="7"/>
  <c r="M94" i="7"/>
  <c r="O94" i="7"/>
  <c r="I95" i="7"/>
  <c r="K95" i="7"/>
  <c r="M95" i="7"/>
  <c r="O95" i="7"/>
  <c r="I96" i="7"/>
  <c r="K96" i="7"/>
  <c r="M96" i="7"/>
  <c r="O96" i="7"/>
  <c r="I97" i="7"/>
  <c r="K97" i="7"/>
  <c r="M97" i="7"/>
  <c r="O97" i="7"/>
  <c r="I98" i="7"/>
  <c r="K98" i="7"/>
  <c r="M98" i="7"/>
  <c r="O98" i="7"/>
  <c r="I99" i="7"/>
  <c r="K99" i="7"/>
  <c r="M99" i="7"/>
  <c r="O99" i="7"/>
  <c r="I100" i="7"/>
  <c r="K100" i="7"/>
  <c r="M100" i="7"/>
  <c r="O100" i="7"/>
  <c r="I101" i="7"/>
  <c r="K101" i="7"/>
  <c r="M101" i="7"/>
  <c r="O101" i="7"/>
  <c r="I102" i="7"/>
  <c r="K102" i="7"/>
  <c r="M102" i="7"/>
  <c r="O102" i="7"/>
  <c r="I103" i="7"/>
  <c r="K103" i="7"/>
  <c r="M103" i="7"/>
  <c r="O103" i="7"/>
  <c r="I104" i="7"/>
  <c r="K104" i="7"/>
  <c r="M104" i="7"/>
  <c r="O104" i="7"/>
  <c r="I105" i="7"/>
  <c r="K105" i="7"/>
  <c r="M105" i="7"/>
  <c r="O105" i="7"/>
  <c r="I106" i="7"/>
  <c r="K106" i="7"/>
  <c r="M106" i="7"/>
  <c r="O106" i="7"/>
  <c r="I107" i="7"/>
  <c r="K107" i="7"/>
  <c r="M107" i="7"/>
  <c r="O107" i="7"/>
  <c r="I108" i="7"/>
  <c r="K108" i="7"/>
  <c r="M108" i="7"/>
  <c r="O108" i="7"/>
  <c r="I109" i="7"/>
  <c r="K109" i="7"/>
  <c r="M109" i="7"/>
  <c r="O109" i="7"/>
  <c r="I110" i="7"/>
  <c r="K110" i="7"/>
  <c r="M110" i="7"/>
  <c r="O110" i="7"/>
  <c r="I111" i="7"/>
  <c r="K111" i="7"/>
  <c r="M111" i="7"/>
  <c r="O111" i="7"/>
  <c r="I112" i="7"/>
  <c r="K112" i="7"/>
  <c r="M112" i="7"/>
  <c r="O112" i="7"/>
  <c r="I113" i="7"/>
  <c r="K113" i="7"/>
  <c r="M113" i="7"/>
  <c r="O113" i="7"/>
  <c r="I114" i="7"/>
  <c r="K114" i="7"/>
  <c r="M114" i="7"/>
  <c r="O114" i="7"/>
  <c r="I115" i="7"/>
  <c r="K115" i="7"/>
  <c r="M115" i="7"/>
  <c r="O115" i="7"/>
  <c r="I116" i="7"/>
  <c r="K116" i="7"/>
  <c r="M116" i="7"/>
  <c r="O116" i="7"/>
  <c r="I117" i="7"/>
  <c r="K117" i="7"/>
  <c r="M117" i="7"/>
  <c r="O117" i="7"/>
  <c r="I118" i="7"/>
  <c r="K118" i="7"/>
  <c r="M118" i="7"/>
  <c r="O118" i="7"/>
  <c r="I119" i="7"/>
  <c r="K119" i="7"/>
  <c r="M119" i="7"/>
  <c r="O119" i="7"/>
  <c r="I120" i="7"/>
  <c r="K120" i="7"/>
  <c r="M120" i="7"/>
  <c r="O120" i="7"/>
  <c r="I121" i="7"/>
  <c r="K121" i="7"/>
  <c r="M121" i="7"/>
  <c r="O121" i="7"/>
  <c r="I122" i="7"/>
  <c r="K122" i="7"/>
  <c r="M122" i="7"/>
  <c r="O122" i="7"/>
  <c r="I123" i="7"/>
  <c r="K123" i="7"/>
  <c r="M123" i="7"/>
  <c r="O123" i="7"/>
  <c r="I124" i="7"/>
  <c r="K124" i="7"/>
  <c r="M124" i="7"/>
  <c r="O124" i="7"/>
  <c r="I125" i="7"/>
  <c r="K125" i="7"/>
  <c r="M125" i="7"/>
  <c r="O125" i="7"/>
  <c r="I126" i="7"/>
  <c r="K126" i="7"/>
  <c r="M126" i="7"/>
  <c r="O126" i="7"/>
  <c r="I127" i="7"/>
  <c r="K127" i="7"/>
  <c r="M127" i="7"/>
  <c r="O127" i="7"/>
  <c r="I128" i="7"/>
  <c r="K128" i="7"/>
  <c r="M128" i="7"/>
  <c r="O128" i="7"/>
  <c r="I129" i="7"/>
  <c r="K129" i="7"/>
  <c r="M129" i="7"/>
  <c r="O129" i="7"/>
  <c r="I130" i="7"/>
  <c r="K130" i="7"/>
  <c r="M130" i="7"/>
  <c r="O130" i="7"/>
  <c r="I131" i="7"/>
  <c r="K131" i="7"/>
  <c r="M131" i="7"/>
  <c r="O131" i="7"/>
  <c r="I132" i="7"/>
  <c r="K132" i="7"/>
  <c r="M132" i="7"/>
  <c r="O132" i="7"/>
  <c r="I133" i="7"/>
  <c r="K133" i="7"/>
  <c r="M133" i="7"/>
  <c r="O133" i="7"/>
  <c r="I134" i="7"/>
  <c r="K134" i="7"/>
  <c r="M134" i="7"/>
  <c r="O134" i="7"/>
  <c r="I135" i="7"/>
  <c r="K135" i="7"/>
  <c r="M135" i="7"/>
  <c r="O135" i="7"/>
  <c r="I136" i="7"/>
  <c r="K136" i="7"/>
  <c r="M136" i="7"/>
  <c r="O136" i="7"/>
  <c r="I137" i="7"/>
  <c r="K137" i="7"/>
  <c r="M137" i="7"/>
  <c r="O137" i="7"/>
  <c r="I138" i="7"/>
  <c r="K138" i="7"/>
  <c r="M138" i="7"/>
  <c r="O138" i="7"/>
  <c r="I139" i="7"/>
  <c r="K139" i="7"/>
  <c r="M139" i="7"/>
  <c r="O139" i="7"/>
  <c r="I140" i="7"/>
  <c r="K140" i="7"/>
  <c r="M140" i="7"/>
  <c r="O140" i="7"/>
  <c r="I141" i="7"/>
  <c r="K141" i="7"/>
  <c r="M141" i="7"/>
  <c r="O141" i="7"/>
  <c r="I142" i="7"/>
  <c r="K142" i="7"/>
  <c r="M142" i="7"/>
  <c r="O142" i="7"/>
  <c r="I143" i="7"/>
  <c r="K143" i="7"/>
  <c r="M143" i="7"/>
  <c r="O143" i="7"/>
  <c r="I144" i="7"/>
  <c r="K144" i="7"/>
  <c r="M144" i="7"/>
  <c r="O144" i="7"/>
  <c r="I145" i="7"/>
  <c r="K145" i="7"/>
  <c r="M145" i="7"/>
  <c r="O145" i="7"/>
  <c r="I146" i="7"/>
  <c r="K146" i="7"/>
  <c r="M146" i="7"/>
  <c r="O146" i="7"/>
  <c r="I147" i="7"/>
  <c r="K147" i="7"/>
  <c r="M147" i="7"/>
  <c r="O147" i="7"/>
  <c r="I148" i="7"/>
  <c r="K148" i="7"/>
  <c r="M148" i="7"/>
  <c r="O148" i="7"/>
  <c r="I149" i="7"/>
  <c r="K149" i="7"/>
  <c r="M149" i="7"/>
  <c r="O149" i="7"/>
  <c r="I150" i="7"/>
  <c r="K150" i="7"/>
  <c r="M150" i="7"/>
  <c r="O150" i="7"/>
  <c r="I151" i="7"/>
  <c r="K151" i="7"/>
  <c r="M151" i="7"/>
  <c r="O151" i="7"/>
  <c r="I152" i="7"/>
  <c r="K152" i="7"/>
  <c r="M152" i="7"/>
  <c r="O152" i="7"/>
  <c r="E3" i="1"/>
  <c r="F12" i="1"/>
  <c r="G12" i="1"/>
  <c r="H12" i="1"/>
  <c r="I12" i="1"/>
  <c r="J12" i="1"/>
  <c r="O12" i="1" s="1"/>
  <c r="K12" i="1"/>
  <c r="L12" i="1"/>
  <c r="M12" i="1"/>
  <c r="N12" i="1"/>
  <c r="B24" i="1"/>
  <c r="F24" i="1"/>
  <c r="G24" i="1"/>
  <c r="H24" i="1"/>
  <c r="I24" i="1"/>
  <c r="J24" i="1"/>
  <c r="K24" i="1"/>
  <c r="R24" i="1" s="1"/>
  <c r="L24" i="1"/>
  <c r="S24" i="1" s="1"/>
  <c r="M24" i="1"/>
  <c r="N24" i="1"/>
  <c r="O24" i="1"/>
  <c r="P24" i="1"/>
  <c r="Q24" i="1"/>
  <c r="B25" i="1"/>
  <c r="F25" i="1"/>
  <c r="G25" i="1"/>
  <c r="H25" i="1"/>
  <c r="I25" i="1"/>
  <c r="J25" i="1"/>
  <c r="K25" i="1"/>
  <c r="R25" i="1" s="1"/>
  <c r="L25" i="1"/>
  <c r="S25" i="1" s="1"/>
  <c r="M25" i="1"/>
  <c r="N25" i="1"/>
  <c r="O25" i="1"/>
  <c r="P25" i="1"/>
  <c r="Q25" i="1"/>
  <c r="B26" i="1"/>
  <c r="F26" i="1"/>
  <c r="G26" i="1"/>
  <c r="H26" i="1"/>
  <c r="I26" i="1"/>
  <c r="J26" i="1"/>
  <c r="K26" i="1"/>
  <c r="R26" i="1" s="1"/>
  <c r="L26" i="1"/>
  <c r="S26" i="1" s="1"/>
  <c r="M26" i="1"/>
  <c r="N26" i="1"/>
  <c r="O26" i="1"/>
  <c r="P26" i="1"/>
  <c r="Q26" i="1"/>
</calcChain>
</file>

<file path=xl/sharedStrings.xml><?xml version="1.0" encoding="utf-8"?>
<sst xmlns="http://schemas.openxmlformats.org/spreadsheetml/2006/main" count="5217" uniqueCount="854">
  <si>
    <t>3M LIBOR</t>
  </si>
  <si>
    <t>US0003M INDEX</t>
  </si>
  <si>
    <t>PX_YEST_CLOSE</t>
  </si>
  <si>
    <t>CDS_FLAT_SPREAD</t>
  </si>
  <si>
    <t>CDS_QUOTED_PRICE</t>
  </si>
  <si>
    <t>Manual Yield</t>
  </si>
  <si>
    <t>SW_CNV_BPV</t>
  </si>
  <si>
    <t>MTY_YEARS_TDY</t>
  </si>
  <si>
    <t>Manual OAS</t>
  </si>
  <si>
    <t>Convexity</t>
  </si>
  <si>
    <t>CDX HY CDSI GEN 5Y PRC Corp</t>
  </si>
  <si>
    <t>MATURITY</t>
  </si>
  <si>
    <t>CUSIP</t>
  </si>
  <si>
    <t>8DA533AD4</t>
  </si>
  <si>
    <t>SECURITY_DES</t>
  </si>
  <si>
    <t>Years To Maturity</t>
  </si>
  <si>
    <t>SPLS CDS USD SR 5Y</t>
  </si>
  <si>
    <t>Cusip</t>
  </si>
  <si>
    <t>Description</t>
  </si>
  <si>
    <t>STORED</t>
  </si>
  <si>
    <t>CURRENT</t>
  </si>
  <si>
    <t>Spread Duration ***</t>
  </si>
  <si>
    <t>CDS_REPL</t>
  </si>
  <si>
    <t>CDX HY CDSI S22 5Y PRC Corp</t>
  </si>
  <si>
    <t>INDX_MEMBERS</t>
  </si>
  <si>
    <t>Num. Issuers</t>
  </si>
  <si>
    <t>S&amp;P</t>
  </si>
  <si>
    <t xml:space="preserve">Moody's </t>
  </si>
  <si>
    <t>AVERAGE RATING</t>
  </si>
  <si>
    <t>Members</t>
  </si>
  <si>
    <t>Weight</t>
  </si>
  <si>
    <t>Currency</t>
  </si>
  <si>
    <t>Type</t>
  </si>
  <si>
    <t>CDS Ticker</t>
  </si>
  <si>
    <t>Ref. Obligation ISIN</t>
  </si>
  <si>
    <t>EQUIV</t>
  </si>
  <si>
    <t>USD</t>
  </si>
  <si>
    <t>Senior</t>
  </si>
  <si>
    <t>CT355268</t>
  </si>
  <si>
    <t>TSY</t>
  </si>
  <si>
    <t>AK Steel Corp</t>
  </si>
  <si>
    <t>CAKS1U5</t>
  </si>
  <si>
    <t>AGY</t>
  </si>
  <si>
    <t>Alcatel-Lucent USA Inc</t>
  </si>
  <si>
    <t>CLU1U5</t>
  </si>
  <si>
    <t>GOV</t>
  </si>
  <si>
    <t>Ally Financial Inc</t>
  </si>
  <si>
    <t>CGMAC1U5</t>
  </si>
  <si>
    <t>Aaa</t>
  </si>
  <si>
    <t>AAA</t>
  </si>
  <si>
    <t>American Axle &amp; Manufacturing</t>
  </si>
  <si>
    <t>CT370292</t>
  </si>
  <si>
    <t>Aa1</t>
  </si>
  <si>
    <t>AA+</t>
  </si>
  <si>
    <t>Amkor Technology Inc</t>
  </si>
  <si>
    <t>CT356410</t>
  </si>
  <si>
    <t>Aa2</t>
  </si>
  <si>
    <t>AA</t>
  </si>
  <si>
    <t>Aramark Services Inc</t>
  </si>
  <si>
    <t>CT371596</t>
  </si>
  <si>
    <t>Aa3</t>
  </si>
  <si>
    <t>AA-</t>
  </si>
  <si>
    <t>Avis Budget Group Inc</t>
  </si>
  <si>
    <t>CCD1U5</t>
  </si>
  <si>
    <t>A1</t>
  </si>
  <si>
    <t>A+</t>
  </si>
  <si>
    <t>Beazer Homes USA Inc</t>
  </si>
  <si>
    <t>CBZH1U5</t>
  </si>
  <si>
    <t>A2</t>
  </si>
  <si>
    <t>A</t>
  </si>
  <si>
    <t>Bombardier Inc</t>
  </si>
  <si>
    <t>CBOMB1U5</t>
  </si>
  <si>
    <t>A3</t>
  </si>
  <si>
    <t>A-</t>
  </si>
  <si>
    <t>Boyd Gaming Corp</t>
  </si>
  <si>
    <t>Subordinated</t>
  </si>
  <si>
    <t>CX357231</t>
  </si>
  <si>
    <t>Baa1</t>
  </si>
  <si>
    <t>BBB+</t>
  </si>
  <si>
    <t>Brunswick Corp/DE</t>
  </si>
  <si>
    <t>CBC1U5</t>
  </si>
  <si>
    <t>Baa2</t>
  </si>
  <si>
    <t>BBB</t>
  </si>
  <si>
    <t>Caesars Entertainment Operatin</t>
  </si>
  <si>
    <t>CY282945</t>
  </si>
  <si>
    <t>Baa3</t>
  </si>
  <si>
    <t>BBB-</t>
  </si>
  <si>
    <t>Calpine Corp</t>
  </si>
  <si>
    <t>CY169005</t>
  </si>
  <si>
    <t>Ba1</t>
  </si>
  <si>
    <t>BB+</t>
  </si>
  <si>
    <t>CCO Holdings LLC</t>
  </si>
  <si>
    <t>CY169099</t>
  </si>
  <si>
    <t>Ba2</t>
  </si>
  <si>
    <t>BB</t>
  </si>
  <si>
    <t>CenturyLink Inc</t>
  </si>
  <si>
    <t>CCTL1U5</t>
  </si>
  <si>
    <t>Ba3</t>
  </si>
  <si>
    <t>BB-</t>
  </si>
  <si>
    <t>Chesapeake Energy Corp</t>
  </si>
  <si>
    <t>CCHK1U5</t>
  </si>
  <si>
    <t>B1</t>
  </si>
  <si>
    <t>B+</t>
  </si>
  <si>
    <t>CIT Group Inc</t>
  </si>
  <si>
    <t>CY169139</t>
  </si>
  <si>
    <t>B2</t>
  </si>
  <si>
    <t>B</t>
  </si>
  <si>
    <t>iHeartCommunications Inc</t>
  </si>
  <si>
    <t>CCCU1U5</t>
  </si>
  <si>
    <t>B3</t>
  </si>
  <si>
    <t>B-</t>
  </si>
  <si>
    <t>Community Health Systems Inc</t>
  </si>
  <si>
    <t>CX376424</t>
  </si>
  <si>
    <t>Caa1</t>
  </si>
  <si>
    <t>CCC+</t>
  </si>
  <si>
    <t>Cooper Tire &amp; Rubber Co</t>
  </si>
  <si>
    <t>CCOOP1U5</t>
  </si>
  <si>
    <t>Caa2</t>
  </si>
  <si>
    <t>CCC</t>
  </si>
  <si>
    <t>CSC Holdings LLC</t>
  </si>
  <si>
    <t>CCVC1U5</t>
  </si>
  <si>
    <t>Caa3</t>
  </si>
  <si>
    <t>CCC-</t>
  </si>
  <si>
    <t>DR Horton Inc</t>
  </si>
  <si>
    <t>CDHI1U5</t>
  </si>
  <si>
    <t>Ca</t>
  </si>
  <si>
    <t>CC</t>
  </si>
  <si>
    <t>Dean Foods Co</t>
  </si>
  <si>
    <t>CT363784</t>
  </si>
  <si>
    <t>C</t>
  </si>
  <si>
    <t>Dell Inc</t>
  </si>
  <si>
    <t>CDELL1U5</t>
  </si>
  <si>
    <t>D</t>
  </si>
  <si>
    <t>Deluxe Corp</t>
  </si>
  <si>
    <t>CT355620</t>
  </si>
  <si>
    <t>NR</t>
  </si>
  <si>
    <t>Dillard's Inc</t>
  </si>
  <si>
    <t>CDDS1U5</t>
  </si>
  <si>
    <t>DISH DBS Corp</t>
  </si>
  <si>
    <t>CDISH1U5</t>
  </si>
  <si>
    <t>First Data Corp</t>
  </si>
  <si>
    <t>CT355304</t>
  </si>
  <si>
    <t>CT355400</t>
  </si>
  <si>
    <t>Freescale Semiconductor Inc</t>
  </si>
  <si>
    <t>CX355484</t>
  </si>
  <si>
    <t>Frontier Communications Corp</t>
  </si>
  <si>
    <t>CCZN1U5</t>
  </si>
  <si>
    <t>CGCI1U5</t>
  </si>
  <si>
    <t>General Motors Co</t>
  </si>
  <si>
    <t>CY075977</t>
  </si>
  <si>
    <t>CHNZ1U5</t>
  </si>
  <si>
    <t>HCA Inc</t>
  </si>
  <si>
    <t>CHCA1U5</t>
  </si>
  <si>
    <t>International Lease Finance Co</t>
  </si>
  <si>
    <t>CILFC1U5</t>
  </si>
  <si>
    <t>Iron Mountain Inc</t>
  </si>
  <si>
    <t>CT394209</t>
  </si>
  <si>
    <t>CT351304</t>
  </si>
  <si>
    <t>JC Penney Co Inc</t>
  </si>
  <si>
    <t>CJCP1U5</t>
  </si>
  <si>
    <t>K Hovnanian Enterprises Inc</t>
  </si>
  <si>
    <t>CT357624</t>
  </si>
  <si>
    <t>Kate Spade &amp; Co</t>
  </si>
  <si>
    <t>CLIZ1U5</t>
  </si>
  <si>
    <t>KB Home</t>
  </si>
  <si>
    <t>CKBH1U5</t>
  </si>
  <si>
    <t>CKMI1U5</t>
  </si>
  <si>
    <t>L Brands Inc</t>
  </si>
  <si>
    <t>CLTD1U5</t>
  </si>
  <si>
    <t>Lennar Corp</t>
  </si>
  <si>
    <t>CLEN1U5</t>
  </si>
  <si>
    <t>Level 3 Communications Inc</t>
  </si>
  <si>
    <t>CX404586</t>
  </si>
  <si>
    <t>Levi Strauss &amp; Co</t>
  </si>
  <si>
    <t>CT357317</t>
  </si>
  <si>
    <t>Liberty Interactive LLC</t>
  </si>
  <si>
    <t>CLIB1U5</t>
  </si>
  <si>
    <t>Louisiana-Pacific Corp</t>
  </si>
  <si>
    <t>CLPX1U5</t>
  </si>
  <si>
    <t>MBIA Insurance Corp</t>
  </si>
  <si>
    <t>CMBIN1U5</t>
  </si>
  <si>
    <t>Meritor Inc</t>
  </si>
  <si>
    <t>CARM1U5</t>
  </si>
  <si>
    <t>MGIC Investment Corp</t>
  </si>
  <si>
    <t>CMTGI1U5</t>
  </si>
  <si>
    <t>MGM Resorts International</t>
  </si>
  <si>
    <t>CMGG1U5</t>
  </si>
  <si>
    <t>New Albertsons Inc</t>
  </si>
  <si>
    <t>CT969786</t>
  </si>
  <si>
    <t>Norbord Inc</t>
  </si>
  <si>
    <t>CNFC1U5</t>
  </si>
  <si>
    <t>NOVA Chemicals Corp</t>
  </si>
  <si>
    <t>CNCX1U5</t>
  </si>
  <si>
    <t>NRG Energy Inc</t>
  </si>
  <si>
    <t>CT356322</t>
  </si>
  <si>
    <t>Olin Corp</t>
  </si>
  <si>
    <t>COLN1U5</t>
  </si>
  <si>
    <t>Owens-Illinois Inc</t>
  </si>
  <si>
    <t>COI1U5</t>
  </si>
  <si>
    <t>Pactiv LLC</t>
  </si>
  <si>
    <t>CT358302</t>
  </si>
  <si>
    <t>Parker Drilling Co</t>
  </si>
  <si>
    <t>CPKD1U5</t>
  </si>
  <si>
    <t>PHH Corp</t>
  </si>
  <si>
    <t>CX356683</t>
  </si>
  <si>
    <t>PolyOne Corp</t>
  </si>
  <si>
    <t>CPOL1U5</t>
  </si>
  <si>
    <t>PulteGroup Inc</t>
  </si>
  <si>
    <t>CPHM1U5</t>
  </si>
  <si>
    <t>RR Donnelley &amp; Sons Co</t>
  </si>
  <si>
    <t>CX359760</t>
  </si>
  <si>
    <t>Radian Group Inc</t>
  </si>
  <si>
    <t>CRDN1U5</t>
  </si>
  <si>
    <t>CRSH1U5</t>
  </si>
  <si>
    <t>Realogy Group LLC</t>
  </si>
  <si>
    <t>CX404670</t>
  </si>
  <si>
    <t>Rite Aid Corp</t>
  </si>
  <si>
    <t>CRAD1U5</t>
  </si>
  <si>
    <t>Royal Caribbean Cruises Ltd</t>
  </si>
  <si>
    <t>CRCL1U5</t>
  </si>
  <si>
    <t>Sabre Holdings Corp</t>
  </si>
  <si>
    <t>CTSG1U5</t>
  </si>
  <si>
    <t>Sanmina Corp</t>
  </si>
  <si>
    <t>CX356575</t>
  </si>
  <si>
    <t>Seagate Technology HDD Holding</t>
  </si>
  <si>
    <t>CX399825</t>
  </si>
  <si>
    <t>Sealed Air Corp</t>
  </si>
  <si>
    <t>CSEE1U5</t>
  </si>
  <si>
    <t>Sears Roebuck Acceptance Corp</t>
  </si>
  <si>
    <t>CSRA1U5</t>
  </si>
  <si>
    <t>Smithfield Foods Inc</t>
  </si>
  <si>
    <t>CSFD1U5</t>
  </si>
  <si>
    <t>Springleaf Finance Corp</t>
  </si>
  <si>
    <t>CX403610</t>
  </si>
  <si>
    <t>Sprint Communications Inc</t>
  </si>
  <si>
    <t>CT357422</t>
  </si>
  <si>
    <t>CSPF1U5</t>
  </si>
  <si>
    <t>SunGard Data Systems Inc</t>
  </si>
  <si>
    <t>CX356791</t>
  </si>
  <si>
    <t>SUPERVALU Inc</t>
  </si>
  <si>
    <t>CSVU1U5</t>
  </si>
  <si>
    <t>Tenet Healthcare Corp</t>
  </si>
  <si>
    <t>CTHC1U5</t>
  </si>
  <si>
    <t>Tesoro Corp</t>
  </si>
  <si>
    <t>CTSO1U5</t>
  </si>
  <si>
    <t>Texas Competitive Electric Hol</t>
  </si>
  <si>
    <t>CTXL1U5</t>
  </si>
  <si>
    <t>AES Corp/VA</t>
  </si>
  <si>
    <t>CAES1U5</t>
  </si>
  <si>
    <t>Goodyear Tire &amp; Rubber Co/The</t>
  </si>
  <si>
    <t>CGT1U5</t>
  </si>
  <si>
    <t>Hertz Corp/The</t>
  </si>
  <si>
    <t>CHTZ1U5</t>
  </si>
  <si>
    <t>CJNY1U5</t>
  </si>
  <si>
    <t>McClatchy Co/The</t>
  </si>
  <si>
    <t>CY015140</t>
  </si>
  <si>
    <t>Neiman Marcus Group LLC/The</t>
  </si>
  <si>
    <t>CNMG1U5</t>
  </si>
  <si>
    <t>New York Times Co/The</t>
  </si>
  <si>
    <t>CT374564</t>
  </si>
  <si>
    <t>Ryland Group Inc/The</t>
  </si>
  <si>
    <t>Toys R Us Inc</t>
  </si>
  <si>
    <t>CTOY1U5</t>
  </si>
  <si>
    <t>Unisys Corp</t>
  </si>
  <si>
    <t>CT357681</t>
  </si>
  <si>
    <t>United Rentals North America I</t>
  </si>
  <si>
    <t>CRII1U5</t>
  </si>
  <si>
    <t>United States Steel Corp</t>
  </si>
  <si>
    <t>CUS1U5</t>
  </si>
  <si>
    <t>Universal Health Services Inc</t>
  </si>
  <si>
    <t>CT357677</t>
  </si>
  <si>
    <t>Vulcan Materials Co</t>
  </si>
  <si>
    <t>CT424185</t>
  </si>
  <si>
    <t>Windstream Holdings Inc</t>
  </si>
  <si>
    <t>CT359313</t>
  </si>
  <si>
    <t>% diff</t>
  </si>
  <si>
    <t>EUR</t>
  </si>
  <si>
    <t>CY088684</t>
  </si>
  <si>
    <t>CALC1E5</t>
  </si>
  <si>
    <t>Altice Finco SA</t>
  </si>
  <si>
    <t>CY188846</t>
  </si>
  <si>
    <t>ArcelorMittal</t>
  </si>
  <si>
    <t>CX375736</t>
  </si>
  <si>
    <t>Ardagh Packaging Finance PLC</t>
  </si>
  <si>
    <t>CY088950</t>
  </si>
  <si>
    <t>Astaldi SpA</t>
  </si>
  <si>
    <t>CY188480</t>
  </si>
  <si>
    <t>Beni Stabili SpA SIIQ</t>
  </si>
  <si>
    <t>CY188894</t>
  </si>
  <si>
    <t>Boparan Finance PLC</t>
  </si>
  <si>
    <t>CY283207</t>
  </si>
  <si>
    <t>Brisa Concessao Rodoviaria SA</t>
  </si>
  <si>
    <t>CY087844</t>
  </si>
  <si>
    <t>British Airways PLC</t>
  </si>
  <si>
    <t>CBAB1E5</t>
  </si>
  <si>
    <t>Cable &amp; Wireless Ltd</t>
  </si>
  <si>
    <t>CY068257</t>
  </si>
  <si>
    <t>Care UK Health &amp; Social Care P</t>
  </si>
  <si>
    <t>Cerved Group SpA</t>
  </si>
  <si>
    <t>CY175216</t>
  </si>
  <si>
    <t>CIR-Compagnie Industriali Riun</t>
  </si>
  <si>
    <t>CCIRI1E5</t>
  </si>
  <si>
    <t>CNH Industrial NV</t>
  </si>
  <si>
    <t>CY184970</t>
  </si>
  <si>
    <t>ConvaTec Healthcare E SA</t>
  </si>
  <si>
    <t>CY088818</t>
  </si>
  <si>
    <t>Dry Mix Solutions Investisseme</t>
  </si>
  <si>
    <t>CY283303</t>
  </si>
  <si>
    <t>EDP - Energias de Portugal SA</t>
  </si>
  <si>
    <t>CEPOR1E5</t>
  </si>
  <si>
    <t>Eileme 2 AB</t>
  </si>
  <si>
    <t>CY168923</t>
  </si>
  <si>
    <t>Fiat SpA</t>
  </si>
  <si>
    <t>Financiere Quick SAS</t>
  </si>
  <si>
    <t>CY284775</t>
  </si>
  <si>
    <t>Finmeccanica SpA</t>
  </si>
  <si>
    <t>CFMEC1E5</t>
  </si>
  <si>
    <t>Galapagos Holding SA</t>
  </si>
  <si>
    <t>CY284582</t>
  </si>
  <si>
    <t>Galp Energia SGPS SA</t>
  </si>
  <si>
    <t>CY188942</t>
  </si>
  <si>
    <t>Grupo Isolux Corsan Finance BV</t>
  </si>
  <si>
    <t>CY283543</t>
  </si>
  <si>
    <t>HeidelbergCement AG</t>
  </si>
  <si>
    <t>CHEI1E5</t>
  </si>
  <si>
    <t>Hellenic Telecommunications Or</t>
  </si>
  <si>
    <t>COTE1E5</t>
  </si>
  <si>
    <t>Hema Bondco I BV</t>
  </si>
  <si>
    <t>CY283447</t>
  </si>
  <si>
    <t>HOCHTIEF AG</t>
  </si>
  <si>
    <t>CY188990</t>
  </si>
  <si>
    <t>INEOS Group Holdings SA</t>
  </si>
  <si>
    <t>CY185193</t>
  </si>
  <si>
    <t>Jaguar Land Rover Automotive P</t>
  </si>
  <si>
    <t>CY101209</t>
  </si>
  <si>
    <t>Ladbrokes PLC</t>
  </si>
  <si>
    <t>CHGLN1E5</t>
  </si>
  <si>
    <t>Lock Lower Holding AS</t>
  </si>
  <si>
    <t>CY284534</t>
  </si>
  <si>
    <t>CY189038</t>
  </si>
  <si>
    <t>Loxam SAS</t>
  </si>
  <si>
    <t>CY284823</t>
  </si>
  <si>
    <t>Matalan Finance PLC</t>
  </si>
  <si>
    <t>Melia Hotels International SA</t>
  </si>
  <si>
    <t>CSOL1E5</t>
  </si>
  <si>
    <t>Metsa Board OYJ</t>
  </si>
  <si>
    <t>CMES1E5</t>
  </si>
  <si>
    <t>Monitchem HoldCo 3 SA</t>
  </si>
  <si>
    <t>CY283735</t>
  </si>
  <si>
    <t>CY183434</t>
  </si>
  <si>
    <t>Nokia OYJ</t>
  </si>
  <si>
    <t>CNOKI1E5</t>
  </si>
  <si>
    <t>Norske Skogindustrier ASA</t>
  </si>
  <si>
    <t>CT352336</t>
  </si>
  <si>
    <t>Novafives SAS</t>
  </si>
  <si>
    <t>CY283783</t>
  </si>
  <si>
    <t>CY191121</t>
  </si>
  <si>
    <t>NXP BV / NXP Funding LLC</t>
  </si>
  <si>
    <t>CX404642</t>
  </si>
  <si>
    <t>Peugeot SA</t>
  </si>
  <si>
    <t>CPEUG1E5</t>
  </si>
  <si>
    <t>Play Finance 1 SA</t>
  </si>
  <si>
    <t>CY189086</t>
  </si>
  <si>
    <t>Portugal Telecom International</t>
  </si>
  <si>
    <t>CPORT1E5</t>
  </si>
  <si>
    <t>Premier Foods Finance PLC</t>
  </si>
  <si>
    <t>CY283831</t>
  </si>
  <si>
    <t>CY284631</t>
  </si>
  <si>
    <t>R&amp;R Ice Cream PLC</t>
  </si>
  <si>
    <t>CY283495</t>
  </si>
  <si>
    <t>Rallye SA</t>
  </si>
  <si>
    <t>CRAL1E5</t>
  </si>
  <si>
    <t>Rexel SA</t>
  </si>
  <si>
    <t>CY189134</t>
  </si>
  <si>
    <t>Schaeffler Finance BV</t>
  </si>
  <si>
    <t>CY168796</t>
  </si>
  <si>
    <t>Selecta Group BV</t>
  </si>
  <si>
    <t>CY283879</t>
  </si>
  <si>
    <t>Smurfit Kappa Acquisitions</t>
  </si>
  <si>
    <t>CY101284</t>
  </si>
  <si>
    <t>Stena AB</t>
  </si>
  <si>
    <t>CT761604</t>
  </si>
  <si>
    <t>Stonegate Pub Co Financing PLC</t>
  </si>
  <si>
    <t>CY284679</t>
  </si>
  <si>
    <t>Stora Enso OYJ</t>
  </si>
  <si>
    <t>CSTOR1E5</t>
  </si>
  <si>
    <t>CY284023</t>
  </si>
  <si>
    <t>Sunrise Communications Holding</t>
  </si>
  <si>
    <t>CY088862</t>
  </si>
  <si>
    <t>Techem GmbH</t>
  </si>
  <si>
    <t>CY174660</t>
  </si>
  <si>
    <t>CTIIM1E5</t>
  </si>
  <si>
    <t>CTHYS1E5</t>
  </si>
  <si>
    <t>Trionista Holdco GmbH</t>
  </si>
  <si>
    <t>CY183530</t>
  </si>
  <si>
    <t>TUI AG</t>
  </si>
  <si>
    <t>CTUI1E5</t>
  </si>
  <si>
    <t>TVN Finance Corp III AB</t>
  </si>
  <si>
    <t>CY188589</t>
  </si>
  <si>
    <t>CY284727</t>
  </si>
  <si>
    <t>Unilabs Subholding AB</t>
  </si>
  <si>
    <t>CY183482</t>
  </si>
  <si>
    <t>CT355114</t>
  </si>
  <si>
    <t>UPC Holding BV</t>
  </si>
  <si>
    <t>CT352145</t>
  </si>
  <si>
    <t>UPM-Kymmene OYJ</t>
  </si>
  <si>
    <t>CUPMK1E5</t>
  </si>
  <si>
    <t>Virgin Media Finance PLC</t>
  </si>
  <si>
    <t>CNTL1E5</t>
  </si>
  <si>
    <t>Vougeot Bidco PLC</t>
  </si>
  <si>
    <t>CY189182</t>
  </si>
  <si>
    <t>Wind Acquisition Finance SA</t>
  </si>
  <si>
    <t>CT355118</t>
  </si>
  <si>
    <t>ITRX XOVER CDSI S22 5Y PRC Corp</t>
  </si>
  <si>
    <t>Sabine Oil &amp; Gas Corp</t>
  </si>
  <si>
    <t>SWAP_CURVE_BPV</t>
  </si>
  <si>
    <t>CY283687</t>
  </si>
  <si>
    <t>Iceland Bondco PLC</t>
  </si>
  <si>
    <t>Pizzaexpress Financing 1 PLC</t>
  </si>
  <si>
    <t>Manual Duration</t>
  </si>
  <si>
    <t>Public Power Corp Finance PLC</t>
  </si>
  <si>
    <t>CDS_RED_PAIR_CODE</t>
  </si>
  <si>
    <t>CDX HY CDSI S24 5Y PRC Corp</t>
  </si>
  <si>
    <t>Avon Products Inc</t>
  </si>
  <si>
    <t>CAVP1U5</t>
  </si>
  <si>
    <t>Constellation Brands Inc</t>
  </si>
  <si>
    <t>CT355312</t>
  </si>
  <si>
    <t>Genworth Holdings Inc</t>
  </si>
  <si>
    <t>CY183711</t>
  </si>
  <si>
    <t>CSLMA1U5</t>
  </si>
  <si>
    <t>Nine West Holdings Inc</t>
  </si>
  <si>
    <t>Peabody Energy Corp</t>
  </si>
  <si>
    <t>CT371184</t>
  </si>
  <si>
    <t>CX356775</t>
  </si>
  <si>
    <t>Safeway Inc</t>
  </si>
  <si>
    <t>CSWY1U5</t>
  </si>
  <si>
    <t>Fiat Chrysler Automobiles NV</t>
  </si>
  <si>
    <t>J Sainsbury PLC</t>
  </si>
  <si>
    <t>CSBRY1E5</t>
  </si>
  <si>
    <t>Tesco PLC</t>
  </si>
  <si>
    <t>CTSCO1E5</t>
  </si>
  <si>
    <t>Ziggo Bond Finance BV</t>
  </si>
  <si>
    <t>CY077803</t>
  </si>
  <si>
    <t>Empty</t>
  </si>
  <si>
    <t>CCC and below</t>
  </si>
  <si>
    <t>Profile Rating (12/31/2004 - 5/31/2015) Completed on: 6/4/2015 1:15:14 PM</t>
  </si>
  <si>
    <t xml:space="preserve">Data Element:Spread to Worst </t>
  </si>
  <si>
    <t>CCC and Below</t>
  </si>
  <si>
    <t xml:space="preserve">Grand Total (Total) </t>
  </si>
  <si>
    <t xml:space="preserve">Data Element:OAS </t>
  </si>
  <si>
    <t xml:space="preserve">Data Element:Spread Duration </t>
  </si>
  <si>
    <t xml:space="preserve">Data Element:% Full Market Value </t>
  </si>
  <si>
    <t xml:space="preserve">Data Element:% Full MktVal-PrevMend </t>
  </si>
  <si>
    <t xml:space="preserve">Data Element:Full Market Value USD </t>
  </si>
  <si>
    <t xml:space="preserve">Data Element:Face Value USD </t>
  </si>
  <si>
    <t xml:space="preserve">Data Element:Duration/Market Wgt Rating </t>
  </si>
  <si>
    <t xml:space="preserve">BB2 </t>
  </si>
  <si>
    <t xml:space="preserve">B2  </t>
  </si>
  <si>
    <t>CCC2</t>
  </si>
  <si>
    <t>CCC1</t>
  </si>
  <si>
    <t xml:space="preserve">Data Element:No. of Issues </t>
  </si>
  <si>
    <t xml:space="preserve">Data Element:Yield to Maturity (conv.) </t>
  </si>
  <si>
    <t xml:space="preserve">Data Element:Modified Duration </t>
  </si>
  <si>
    <t xml:space="preserve">Data Element:Convexity </t>
  </si>
  <si>
    <t xml:space="preserve">Data Element:Yield to Worst (conv.) </t>
  </si>
  <si>
    <t xml:space="preserve">Data Element:Mod Duration to Worst </t>
  </si>
  <si>
    <t xml:space="preserve">Data Element:Convexity to Worst </t>
  </si>
  <si>
    <t xml:space="preserve">Data Element:Effective Yield </t>
  </si>
  <si>
    <t xml:space="preserve">Data Element:Effective Duration </t>
  </si>
  <si>
    <t xml:space="preserve">Data Element:Effective Convexity </t>
  </si>
  <si>
    <t xml:space="preserve">Data Element:Par Wtd Coupon </t>
  </si>
  <si>
    <t xml:space="preserve">Data Element:Current Period Coupon </t>
  </si>
  <si>
    <t>Copyright 2015 Merrill Lynch  Pierce Fenner &amp; Smith Incorporated (MLPF&amp;S). All rights reserved. Any unauthorized use or disclosure is prohibited. MLPF&amp;S retains exclusive ownership of the BofA Merrill Lynch Indices and the analytics used to create this analysis. MLPF&amp;S may in its absolute discretion and without prior notice  revise or terminate the Indices and analytics at any time.</t>
  </si>
  <si>
    <t>The information in this analysis is for internal use only and redistribution of this information to third parties is expressly prohibited. Neither the analysis nor the information contained therein constitutes investment advice or an offer  or an invitation to make an offer  to buy or sell any securities or any options  futures or other derivatives related to such securities ("related securities").</t>
  </si>
  <si>
    <t>The information and calculations contained in this analysis have been obtained from a variety of sources  including those other than MLPF&amp;S and are based on a variety of assumptions and MLPF&amp;S does not guarantee their accuracy. There is no assurance that hypothetical results will be equal to actual performance under any market conditions. MLPF&amp;S or its affiliates  directors  officers  employees and employee benefit programs may have a long or short position in and may buy and sell for its own account or the accounts of others  securities referred to in the Application or related investments. The prices are not the actual bids MLPF&amp;S offers for these securities. Therefore there can be no assurance that these securities could be sold at such or bought at such prices from MLPF&amp;S or another party. Foreign currency rates of exchange may adversely affect the value  price or income of any security or related investment mentioned in the analysis.</t>
  </si>
  <si>
    <t>In no event shall MLPF&amp;S or any of its partners  affiliates  related companies  employees  officers  directors or agents of any such persons have any liability to any person or entity relating to or arising out of this analysis  or the indices  application or information contained therein. Reference is also made to www.mlx.ml.com for a complete set of terms and conditions of use concerning the applications and calculators used to generate this analysis.</t>
  </si>
  <si>
    <t>Date</t>
  </si>
  <si>
    <t>H0A0</t>
  </si>
  <si>
    <t>% Mkt Val</t>
  </si>
  <si>
    <t>Spread</t>
  </si>
  <si>
    <t>CDX Moody</t>
  </si>
  <si>
    <t>CDX S&amp;P</t>
  </si>
  <si>
    <t>H0A0 (OAS)</t>
  </si>
  <si>
    <t>CDX IG CDSI S24 5Y PRC Corp</t>
  </si>
  <si>
    <t>CNCP1U5</t>
  </si>
  <si>
    <t>CACE1U5</t>
  </si>
  <si>
    <t>Aetna Inc</t>
  </si>
  <si>
    <t>CAET1U5</t>
  </si>
  <si>
    <t>Altria Group Inc</t>
  </si>
  <si>
    <t>CMO1U5</t>
  </si>
  <si>
    <t>American Electric Power Co Inc</t>
  </si>
  <si>
    <t>CAEP1U5</t>
  </si>
  <si>
    <t>American Express Co</t>
  </si>
  <si>
    <t>CAXP1U5</t>
  </si>
  <si>
    <t>American International Group I</t>
  </si>
  <si>
    <t>CAIG1U5</t>
  </si>
  <si>
    <t>Amgen Inc</t>
  </si>
  <si>
    <t>CAMG1U5</t>
  </si>
  <si>
    <t>Anadarko Petroleum Corp</t>
  </si>
  <si>
    <t>CAPC1U5</t>
  </si>
  <si>
    <t>Apache Corp</t>
  </si>
  <si>
    <t>CAPA1U5</t>
  </si>
  <si>
    <t>Arrow Electronics Inc</t>
  </si>
  <si>
    <t>CARW1U5</t>
  </si>
  <si>
    <t>Assured Guaranty Municipal Cor</t>
  </si>
  <si>
    <t>CFSAI1U5</t>
  </si>
  <si>
    <t>AT&amp;T Inc</t>
  </si>
  <si>
    <t>CSBC1U5</t>
  </si>
  <si>
    <t>AutoZone Inc</t>
  </si>
  <si>
    <t>CAZO1U5</t>
  </si>
  <si>
    <t>Avnet Inc</t>
  </si>
  <si>
    <t>CAVT1U5</t>
  </si>
  <si>
    <t>Barrick Gold Corp</t>
  </si>
  <si>
    <t>CABX1U5</t>
  </si>
  <si>
    <t>Baxter International Inc</t>
  </si>
  <si>
    <t>CBAX1U5</t>
  </si>
  <si>
    <t>Beam Suntory Inc</t>
  </si>
  <si>
    <t>CFO1U5</t>
  </si>
  <si>
    <t>Berkshire Hathaway Inc</t>
  </si>
  <si>
    <t>CX357111</t>
  </si>
  <si>
    <t>Block Financial LLC</t>
  </si>
  <si>
    <t>CHRB1U5</t>
  </si>
  <si>
    <t>Boston Scientific Corp</t>
  </si>
  <si>
    <t>CBSX1U5</t>
  </si>
  <si>
    <t>Bristol-Myers Squibb Co</t>
  </si>
  <si>
    <t>CBMY1U5</t>
  </si>
  <si>
    <t>Campbell Soup Co</t>
  </si>
  <si>
    <t>CCPB1U5</t>
  </si>
  <si>
    <t>Canadian Natural Resources Ltd</t>
  </si>
  <si>
    <t>CT363132</t>
  </si>
  <si>
    <t>Capital One Bank USA NA</t>
  </si>
  <si>
    <t>CCOF1U5</t>
  </si>
  <si>
    <t>Cardinal Health Inc</t>
  </si>
  <si>
    <t>CCAH1U5</t>
  </si>
  <si>
    <t>Carnival Corp</t>
  </si>
  <si>
    <t>CCCL1U5</t>
  </si>
  <si>
    <t>Caterpillar Inc</t>
  </si>
  <si>
    <t>CCAT1U5</t>
  </si>
  <si>
    <t>CBS Corp</t>
  </si>
  <si>
    <t>CVIA1U5</t>
  </si>
  <si>
    <t>Comcast Corp</t>
  </si>
  <si>
    <t>CT363688</t>
  </si>
  <si>
    <t>Computer Sciences Corp</t>
  </si>
  <si>
    <t>CCCS1U5</t>
  </si>
  <si>
    <t>ConAgra Foods Inc</t>
  </si>
  <si>
    <t>CCAG1U5</t>
  </si>
  <si>
    <t>ConocoPhillips</t>
  </si>
  <si>
    <t>CCOC1U5</t>
  </si>
  <si>
    <t>Cox Communications Inc</t>
  </si>
  <si>
    <t>CCOX1U5</t>
  </si>
  <si>
    <t>CSX Corp</t>
  </si>
  <si>
    <t>CCSX1U5</t>
  </si>
  <si>
    <t>CVS Health Corp</t>
  </si>
  <si>
    <t>CCVS1U5</t>
  </si>
  <si>
    <t>Darden Restaurants Inc</t>
  </si>
  <si>
    <t>CDRI1U5</t>
  </si>
  <si>
    <t>Deere &amp; Co</t>
  </si>
  <si>
    <t>CDE1U5</t>
  </si>
  <si>
    <t>Devon Energy Corp</t>
  </si>
  <si>
    <t>CDVN1U5</t>
  </si>
  <si>
    <t>DIRECTV Holdings LLC / DIRECTV</t>
  </si>
  <si>
    <t>CX357027</t>
  </si>
  <si>
    <t>Dominion Resources Inc/VA</t>
  </si>
  <si>
    <t>CDR1U5</t>
  </si>
  <si>
    <t>Domtar Corp</t>
  </si>
  <si>
    <t>CDTC1U5</t>
  </si>
  <si>
    <t>Duke Energy Carolinas LLC</t>
  </si>
  <si>
    <t>CY084531</t>
  </si>
  <si>
    <t>EI du Pont de Nemours &amp; Co</t>
  </si>
  <si>
    <t>CDD1U5</t>
  </si>
  <si>
    <t>Eastman Chemical Co</t>
  </si>
  <si>
    <t>CEMN1U5</t>
  </si>
  <si>
    <t>Enbridge Inc</t>
  </si>
  <si>
    <t>CX357135</t>
  </si>
  <si>
    <t>ERP Operating LP</t>
  </si>
  <si>
    <t>CT426366</t>
  </si>
  <si>
    <t>Exelon Corp</t>
  </si>
  <si>
    <t>CEXC1U5</t>
  </si>
  <si>
    <t>Expedia Inc</t>
  </si>
  <si>
    <t>CT361257</t>
  </si>
  <si>
    <t>FirstEnergy Corp</t>
  </si>
  <si>
    <t>CFE1U5</t>
  </si>
  <si>
    <t>Ford Motor Co</t>
  </si>
  <si>
    <t>CFM1U5</t>
  </si>
  <si>
    <t>Freeport-McMoRan Inc</t>
  </si>
  <si>
    <t>CX355476</t>
  </si>
  <si>
    <t>General Electric Capital Corp</t>
  </si>
  <si>
    <t>CGECC1U5</t>
  </si>
  <si>
    <t>General Mills Inc</t>
  </si>
  <si>
    <t>CGIS1U5</t>
  </si>
  <si>
    <t>Halliburton Co</t>
  </si>
  <si>
    <t>CHAL1U5</t>
  </si>
  <si>
    <t>CHWP1U5</t>
  </si>
  <si>
    <t>Honeywell International Inc</t>
  </si>
  <si>
    <t>CHON1U5</t>
  </si>
  <si>
    <t>Ingersoll-Rand Co</t>
  </si>
  <si>
    <t>CT761912</t>
  </si>
  <si>
    <t>International Business Machine</t>
  </si>
  <si>
    <t>CIBM1U5</t>
  </si>
  <si>
    <t>International Paper Co</t>
  </si>
  <si>
    <t>CIP1U5</t>
  </si>
  <si>
    <t>Johnson Controls Inc</t>
  </si>
  <si>
    <t>CJCI1U5</t>
  </si>
  <si>
    <t>Kinder Morgan Energy Partners</t>
  </si>
  <si>
    <t>CKMP1U5</t>
  </si>
  <si>
    <t>Kohl's Corp</t>
  </si>
  <si>
    <t>CKSS1U5</t>
  </si>
  <si>
    <t>Lockheed Martin Corp</t>
  </si>
  <si>
    <t>CLMT1U5</t>
  </si>
  <si>
    <t>Loews Corp</t>
  </si>
  <si>
    <t>CLTR1U5</t>
  </si>
  <si>
    <t>Lowe's Cos Inc</t>
  </si>
  <si>
    <t>CLOW1U5</t>
  </si>
  <si>
    <t>Macy's Inc</t>
  </si>
  <si>
    <t>CFD1U5</t>
  </si>
  <si>
    <t>Marriott International Inc/MD</t>
  </si>
  <si>
    <t>CMAR1U5</t>
  </si>
  <si>
    <t>Marsh &amp; McLennan Cos Inc</t>
  </si>
  <si>
    <t>CMMC1U5</t>
  </si>
  <si>
    <t>McDonald's Corp</t>
  </si>
  <si>
    <t>CMCD1U5</t>
  </si>
  <si>
    <t>McKesson Corp</t>
  </si>
  <si>
    <t>CMCK1U5</t>
  </si>
  <si>
    <t>CMWV1U5</t>
  </si>
  <si>
    <t>MetLife Inc</t>
  </si>
  <si>
    <t>CMET1U5</t>
  </si>
  <si>
    <t>Mondelez International Inc</t>
  </si>
  <si>
    <t>CKFT1U5</t>
  </si>
  <si>
    <t>Motorola Solutions Inc</t>
  </si>
  <si>
    <t>CMOT1U5</t>
  </si>
  <si>
    <t>Nabors Industries Inc</t>
  </si>
  <si>
    <t>CT365120</t>
  </si>
  <si>
    <t>National Rural Utilities Coope</t>
  </si>
  <si>
    <t>CNRUC1U5</t>
  </si>
  <si>
    <t>Newell Rubbermaid Inc</t>
  </si>
  <si>
    <t>CNWL1U5</t>
  </si>
  <si>
    <t>Newmont Mining Corp</t>
  </si>
  <si>
    <t>CNEM1U5</t>
  </si>
  <si>
    <t>Nordstrom Inc</t>
  </si>
  <si>
    <t>CJWN1U5</t>
  </si>
  <si>
    <t>Norfolk Southern Corp</t>
  </si>
  <si>
    <t>CNSC1U5</t>
  </si>
  <si>
    <t>Northrop Grumman Corp</t>
  </si>
  <si>
    <t>CNOC1U5</t>
  </si>
  <si>
    <t>Omnicom Group Inc</t>
  </si>
  <si>
    <t>COMC1U5</t>
  </si>
  <si>
    <t>Pfizer Inc</t>
  </si>
  <si>
    <t>CPFE1U5</t>
  </si>
  <si>
    <t>Pitney Bowes Inc</t>
  </si>
  <si>
    <t>CPBI1U5</t>
  </si>
  <si>
    <t>Prudential Financial Inc</t>
  </si>
  <si>
    <t>CPRU1U5</t>
  </si>
  <si>
    <t>Quest Diagnostics Inc</t>
  </si>
  <si>
    <t>CDGX1U5</t>
  </si>
  <si>
    <t>Raytheon Co</t>
  </si>
  <si>
    <t>CRTN1U5</t>
  </si>
  <si>
    <t>Reynolds American Inc</t>
  </si>
  <si>
    <t>CRJR1U5</t>
  </si>
  <si>
    <t>Ryder System Inc</t>
  </si>
  <si>
    <t>CRYD1U5</t>
  </si>
  <si>
    <t>Sempra Energy</t>
  </si>
  <si>
    <t>CSRE1U5</t>
  </si>
  <si>
    <t>Simon Property Group LP</t>
  </si>
  <si>
    <t>CSPG1U5</t>
  </si>
  <si>
    <t>Southwest Airlines Co</t>
  </si>
  <si>
    <t>CLUV1U5</t>
  </si>
  <si>
    <t>Staples Inc</t>
  </si>
  <si>
    <t>CSPLS1U5</t>
  </si>
  <si>
    <t>Starwood Hotels &amp; Resorts Worl</t>
  </si>
  <si>
    <t>CHOT1U5</t>
  </si>
  <si>
    <t>Target Corp</t>
  </si>
  <si>
    <t>CTGT1U5</t>
  </si>
  <si>
    <t>Teck Resources Ltd</t>
  </si>
  <si>
    <t>CT374328</t>
  </si>
  <si>
    <t>Allstate Corp/The</t>
  </si>
  <si>
    <t>CALL1U5</t>
  </si>
  <si>
    <t>Boeing Co/The</t>
  </si>
  <si>
    <t>CBA1U5</t>
  </si>
  <si>
    <t>Chubb Corp/The</t>
  </si>
  <si>
    <t>CCB1U5</t>
  </si>
  <si>
    <t>Dow Chemical Co/The</t>
  </si>
  <si>
    <t>CDOW1U5</t>
  </si>
  <si>
    <t>Gap Inc/The</t>
  </si>
  <si>
    <t>CGPS1U5</t>
  </si>
  <si>
    <t>Hartford Financial Services Gr</t>
  </si>
  <si>
    <t>CHIG1U5</t>
  </si>
  <si>
    <t>Home Depot Inc/The</t>
  </si>
  <si>
    <t>CHD1U5</t>
  </si>
  <si>
    <t>Kroger Co/The</t>
  </si>
  <si>
    <t>CKR1U5</t>
  </si>
  <si>
    <t>Procter &amp; Gamble Co/The</t>
  </si>
  <si>
    <t>CPG1U5</t>
  </si>
  <si>
    <t>Sherwin-Williams Co/The</t>
  </si>
  <si>
    <t>CSHW1U5</t>
  </si>
  <si>
    <t>Walt Disney Co/The</t>
  </si>
  <si>
    <t>CDIS1U5</t>
  </si>
  <si>
    <t>Time Warner Cable Inc</t>
  </si>
  <si>
    <t>CT424145</t>
  </si>
  <si>
    <t>Time Warner Inc</t>
  </si>
  <si>
    <t>CAOL1U5</t>
  </si>
  <si>
    <t>Transocean Inc</t>
  </si>
  <si>
    <t>CRIG1U5</t>
  </si>
  <si>
    <t>Tyson Foods Inc</t>
  </si>
  <si>
    <t>CTSN1U5</t>
  </si>
  <si>
    <t>Union Pacific Corp</t>
  </si>
  <si>
    <t>CUNP1U5</t>
  </si>
  <si>
    <t>United Parcel Service Inc</t>
  </si>
  <si>
    <t>CT353627</t>
  </si>
  <si>
    <t>UnitedHealth Group Inc</t>
  </si>
  <si>
    <t>CT350857</t>
  </si>
  <si>
    <t>Valero Energy Corp</t>
  </si>
  <si>
    <t>CVLO1U5</t>
  </si>
  <si>
    <t>Verizon Communications Inc</t>
  </si>
  <si>
    <t>CVZGF1U5</t>
  </si>
  <si>
    <t>Viacom Inc</t>
  </si>
  <si>
    <t>CT394133</t>
  </si>
  <si>
    <t>Wal-Mart Stores Inc</t>
  </si>
  <si>
    <t>CWMT1U5</t>
  </si>
  <si>
    <t>Weatherford International PLC</t>
  </si>
  <si>
    <t>CWFT1U5</t>
  </si>
  <si>
    <t>Weyerhaeuser Co</t>
  </si>
  <si>
    <t>CWY1U5</t>
  </si>
  <si>
    <t>Whirlpool Corp</t>
  </si>
  <si>
    <t>CWHR1U5</t>
  </si>
  <si>
    <t>Xerox Corp</t>
  </si>
  <si>
    <t>CXRX1U5</t>
  </si>
  <si>
    <t>XLIT Ltd</t>
  </si>
  <si>
    <t>CXL1U5</t>
  </si>
  <si>
    <t>Yum! Brands Inc</t>
  </si>
  <si>
    <t>CYUM1U5</t>
  </si>
  <si>
    <t>Profile C0A0 Rtg (12/31/2004 - 5/31/2015) Completed on: 6/16/2015 1:10:37 PM</t>
  </si>
  <si>
    <t xml:space="preserve">AAA </t>
  </si>
  <si>
    <t xml:space="preserve">AA3 </t>
  </si>
  <si>
    <t xml:space="preserve">A2  </t>
  </si>
  <si>
    <t>BBB2</t>
  </si>
  <si>
    <t xml:space="preserve">AA2 </t>
  </si>
  <si>
    <t>CDX IG CDSI GEN 5Y PRC Corp</t>
  </si>
  <si>
    <t>OAS Contrib</t>
  </si>
  <si>
    <t>Total</t>
  </si>
  <si>
    <t>Index Total</t>
  </si>
  <si>
    <t>Investment Grade</t>
  </si>
  <si>
    <t>High Yield</t>
  </si>
  <si>
    <t>C0A0 (OAS)</t>
  </si>
  <si>
    <t>C0A0</t>
  </si>
  <si>
    <t>A^-1</t>
  </si>
  <si>
    <t>X</t>
  </si>
  <si>
    <t>CDX</t>
  </si>
  <si>
    <t>TEGNA Inc</t>
  </si>
  <si>
    <t>Talen Energy Supply LLC</t>
  </si>
  <si>
    <t>CY292403</t>
  </si>
  <si>
    <t>Unitymedia GmbH</t>
  </si>
  <si>
    <t>Kraft Heinz Foods Co</t>
  </si>
  <si>
    <t>CX358019</t>
  </si>
  <si>
    <t>CY315920</t>
  </si>
  <si>
    <t>CFIAT1E5</t>
  </si>
  <si>
    <t>International Game Technology</t>
  </si>
  <si>
    <t>CY316358</t>
  </si>
  <si>
    <t>Matterhorn Telecom Holding SA</t>
  </si>
  <si>
    <t>CY315986</t>
  </si>
  <si>
    <t>New Look Senior Issuer PLC</t>
  </si>
  <si>
    <t>CY316052</t>
  </si>
  <si>
    <t>Best Buy Co Inc</t>
  </si>
  <si>
    <t>CBBY1U5</t>
  </si>
  <si>
    <t>iStar Inc</t>
  </si>
  <si>
    <t>Navient Corp</t>
  </si>
  <si>
    <t>CalAtlantic Group Inc</t>
  </si>
  <si>
    <t>Jones Group Inc/NY</t>
  </si>
  <si>
    <t>RS Legacy Corp</t>
  </si>
  <si>
    <t>Kinder Morgan Inc/DE</t>
  </si>
  <si>
    <t>California Resources Corp</t>
  </si>
  <si>
    <t>CY316120</t>
  </si>
  <si>
    <t>Communications Sales &amp; Leasing</t>
  </si>
  <si>
    <t>CY292791</t>
  </si>
  <si>
    <t>DaVita HealthCare Partners Inc</t>
  </si>
  <si>
    <t>CX374716</t>
  </si>
  <si>
    <t>Dynegy Inc</t>
  </si>
  <si>
    <t>CY292933</t>
  </si>
  <si>
    <t>HD Supply Inc</t>
  </si>
  <si>
    <t>CY316492</t>
  </si>
  <si>
    <t>Sabine Pass Liquefaction LLC</t>
  </si>
  <si>
    <t>CY316624</t>
  </si>
  <si>
    <t>T-Mobile USA Inc</t>
  </si>
  <si>
    <t>CY316690</t>
  </si>
  <si>
    <t>Valeant Pharmaceuticals Intern</t>
  </si>
  <si>
    <t>CT370648</t>
  </si>
  <si>
    <t>Whiting Petroleum Corp</t>
  </si>
  <si>
    <t>CY316756</t>
  </si>
  <si>
    <t>Windstream Services LLC</t>
  </si>
  <si>
    <t>CY284211</t>
  </si>
  <si>
    <t>Synlab Unsecured Bondco PLC</t>
  </si>
  <si>
    <t>Chubb Ltd</t>
  </si>
  <si>
    <t>HP Inc</t>
  </si>
  <si>
    <t>WestRock MWV LLC</t>
  </si>
  <si>
    <t>CRKT1U5</t>
  </si>
  <si>
    <t>Alcatel-Lucent SA</t>
  </si>
  <si>
    <t>Louis Dreyfus Co BV</t>
  </si>
  <si>
    <t>New Look Bondco I Ltd</t>
  </si>
  <si>
    <t>Numericable-SFR SA</t>
  </si>
  <si>
    <t>Telecom Italia SpA/Milano</t>
  </si>
  <si>
    <t>WestRock MWV LLC/Old</t>
  </si>
  <si>
    <t>2I65BYDK8</t>
  </si>
  <si>
    <t>CDX IG CDSI S26 5Y</t>
  </si>
  <si>
    <t>CDX IG CDSI S26 5Y PRC Corp</t>
  </si>
  <si>
    <t>General Electric Co</t>
  </si>
  <si>
    <t>CGE1U5</t>
  </si>
  <si>
    <t>Hess Corp</t>
  </si>
  <si>
    <t>CAHC1U5</t>
  </si>
  <si>
    <t>Host Hotels &amp; Resorts LP</t>
  </si>
  <si>
    <t>CT368896</t>
  </si>
  <si>
    <t>Johnson &amp; Johnson</t>
  </si>
  <si>
    <t>CJNJ1U5</t>
  </si>
  <si>
    <t>Lincoln National Corp</t>
  </si>
  <si>
    <t>CLNC1U5</t>
  </si>
  <si>
    <t>Packaging Corp of America</t>
  </si>
  <si>
    <t>CT370372</t>
  </si>
  <si>
    <t>ITRX XOVER CDSI S25 5Y PRC Corp</t>
  </si>
  <si>
    <t>Alstom SA</t>
  </si>
  <si>
    <t>CALS1E5</t>
  </si>
  <si>
    <t>Anglo American PLC</t>
  </si>
  <si>
    <t>CAALL1E5</t>
  </si>
  <si>
    <t>Casino Guichard Perrachon SA</t>
  </si>
  <si>
    <t>CCASG1E5</t>
  </si>
  <si>
    <t>CMA CGM SA</t>
  </si>
  <si>
    <t>CX760539</t>
  </si>
  <si>
    <t>Elis SA</t>
  </si>
  <si>
    <t>CY325452</t>
  </si>
  <si>
    <t>Garfunkelux Holdco 2 SA</t>
  </si>
  <si>
    <t>CY325530</t>
  </si>
  <si>
    <t>GKN Holdings PLC</t>
  </si>
  <si>
    <t>CGKN1E5</t>
  </si>
  <si>
    <t>METRO AG</t>
  </si>
  <si>
    <t>CMTRO1E5</t>
  </si>
  <si>
    <t>Repsol SA</t>
  </si>
  <si>
    <t>CREP1E5</t>
  </si>
  <si>
    <t>STMicroelectronics NV</t>
  </si>
  <si>
    <t>CSTM1E5</t>
  </si>
  <si>
    <t>thyssenkrupp AG</t>
  </si>
  <si>
    <t>CDX HY CDSI S26 5Y PRC Corp</t>
  </si>
  <si>
    <t>Ball Corp</t>
  </si>
  <si>
    <t>CX356919</t>
  </si>
  <si>
    <t>Energy Transfer Equity LP</t>
  </si>
  <si>
    <t>CY325977</t>
  </si>
  <si>
    <t>Equinix Inc</t>
  </si>
  <si>
    <t>CY325742</t>
  </si>
  <si>
    <t>Targa Resources Partners LP</t>
  </si>
  <si>
    <t>CY325898</t>
  </si>
  <si>
    <t>ADT Corp/The</t>
  </si>
  <si>
    <t>CY325664</t>
  </si>
  <si>
    <t>TransDigm Inc</t>
  </si>
  <si>
    <t>CY325820</t>
  </si>
  <si>
    <t>CDX HY CDSI S26 5Y</t>
  </si>
  <si>
    <t>ITRX XOVER CDSI S25 5Y</t>
  </si>
  <si>
    <t>2I667KEE4</t>
  </si>
  <si>
    <t>2I65BRNB2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</si>
</sst>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0"/>
  </numFmts>
  <fonts count="44"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b/>
      <sz val="9"/>
      <color indexed="9"/>
      <name val="Calibri"/>
      <family val="2"/>
    </font>
    <font>
      <sz val="10"/>
      <name val="Arial"/>
      <family val="2"/>
    </font>
    <font>
      <sz val="8"/>
      <name val="Arial"/>
      <family val="2"/>
    </font>
    <font>
      <sz val="11"/>
      <color indexed="8"/>
      <name val="Calibri"/>
      <family val="2"/>
    </font>
    <font>
      <sz val="11"/>
      <color indexed="9"/>
      <name val="Calibri"/>
      <family val="2"/>
    </font>
    <font>
      <sz val="11"/>
      <color indexed="20"/>
      <name val="Calibri"/>
      <family val="2"/>
    </font>
    <font>
      <sz val="11"/>
      <color indexed="20"/>
      <name val="Calibri"/>
      <family val="2"/>
      <scheme val="minor"/>
    </font>
    <font>
      <b/>
      <sz val="11"/>
      <color indexed="52"/>
      <name val="Calibri"/>
      <family val="2"/>
    </font>
    <font>
      <b/>
      <sz val="11"/>
      <color indexed="52"/>
      <name val="Calibri"/>
      <family val="2"/>
      <scheme val="minor"/>
    </font>
    <font>
      <b/>
      <sz val="11"/>
      <color indexed="9"/>
      <name val="Calibri"/>
      <family val="2"/>
    </font>
    <font>
      <i/>
      <sz val="11"/>
      <color indexed="23"/>
      <name val="Calibri"/>
      <family val="2"/>
    </font>
    <font>
      <b/>
      <sz val="8"/>
      <name val="Arial"/>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20"/>
      <color theme="1"/>
      <name val="Calibri"/>
      <family val="2"/>
      <scheme val="minor"/>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indexed="48"/>
        <bgColor indexed="64"/>
      </patternFill>
    </fill>
    <fill>
      <patternFill patternType="solid">
        <fgColor indexed="41"/>
        <bgColor indexed="64"/>
      </patternFill>
    </fill>
    <fill>
      <patternFill patternType="solid">
        <fgColor indexed="4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92D05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style="thin">
        <color indexed="64"/>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s>
  <cellStyleXfs count="2328">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1" fillId="8" borderId="9" applyNumberFormat="0" applyFont="0" applyAlignment="0" applyProtection="0"/>
    <xf numFmtId="0" fontId="17" fillId="0" borderId="0" applyNumberFormat="0" applyFill="0" applyBorder="0" applyAlignment="0" applyProtection="0"/>
    <xf numFmtId="0" fontId="2" fillId="0" borderId="10"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32" borderId="0" applyNumberFormat="0" applyBorder="0" applyAlignment="0" applyProtection="0"/>
    <xf numFmtId="0" fontId="21" fillId="0" borderId="0"/>
    <xf numFmtId="0" fontId="23" fillId="38" borderId="0" applyNumberFormat="0" applyBorder="0" applyAlignment="0" applyProtection="0"/>
    <xf numFmtId="0" fontId="23" fillId="38" borderId="0" applyNumberFormat="0" applyBorder="0" applyAlignment="0" applyProtection="0"/>
    <xf numFmtId="0" fontId="1" fillId="10"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1" fillId="14"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9"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9"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22"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41"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41"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1" fillId="26"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1" fillId="30"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3"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3"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 fillId="11"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4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4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1" fillId="1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4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4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23"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4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4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1" fillId="31"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18" fillId="48" borderId="0" applyNumberFormat="0" applyBorder="0" applyAlignment="0" applyProtection="0"/>
    <xf numFmtId="0" fontId="18" fillId="48" borderId="0" applyNumberFormat="0" applyBorder="0" applyAlignment="0" applyProtection="0"/>
    <xf numFmtId="0" fontId="18" fillId="48" borderId="0" applyNumberFormat="0" applyBorder="0" applyAlignment="0" applyProtection="0"/>
    <xf numFmtId="0" fontId="18" fillId="48" borderId="0" applyNumberFormat="0" applyBorder="0" applyAlignment="0" applyProtection="0"/>
    <xf numFmtId="0" fontId="18" fillId="12" borderId="0" applyNumberFormat="0" applyBorder="0" applyAlignment="0" applyProtection="0"/>
    <xf numFmtId="0" fontId="18" fillId="48" borderId="0" applyNumberFormat="0" applyBorder="0" applyAlignment="0" applyProtection="0"/>
    <xf numFmtId="0" fontId="18" fillId="48" borderId="0" applyNumberFormat="0" applyBorder="0" applyAlignment="0" applyProtection="0"/>
    <xf numFmtId="0" fontId="24" fillId="48" borderId="0" applyNumberFormat="0" applyBorder="0" applyAlignment="0" applyProtection="0"/>
    <xf numFmtId="0" fontId="18" fillId="48" borderId="0" applyNumberFormat="0" applyBorder="0" applyAlignment="0" applyProtection="0"/>
    <xf numFmtId="0" fontId="18"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16"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24" fillId="45"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24" fillId="46"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24"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24"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28"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24" fillId="50"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24" fillId="51"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9"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24"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3" borderId="0" applyNumberFormat="0" applyBorder="0" applyAlignment="0" applyProtection="0"/>
    <xf numFmtId="0" fontId="24"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1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24"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24" fillId="53" borderId="0" applyNumberFormat="0" applyBorder="0" applyAlignment="0" applyProtection="0"/>
    <xf numFmtId="0" fontId="24" fillId="53" borderId="0" applyNumberFormat="0" applyBorder="0" applyAlignment="0" applyProtection="0"/>
    <xf numFmtId="0" fontId="24" fillId="53" borderId="0" applyNumberFormat="0" applyBorder="0" applyAlignment="0" applyProtection="0"/>
    <xf numFmtId="0" fontId="24" fillId="53" borderId="0" applyNumberFormat="0" applyBorder="0" applyAlignment="0" applyProtection="0"/>
    <xf numFmtId="0" fontId="24" fillId="53" borderId="0" applyNumberFormat="0" applyBorder="0" applyAlignment="0" applyProtection="0"/>
    <xf numFmtId="0" fontId="24" fillId="53" borderId="0" applyNumberFormat="0" applyBorder="0" applyAlignment="0" applyProtection="0"/>
    <xf numFmtId="0" fontId="24" fillId="53" borderId="0" applyNumberFormat="0" applyBorder="0" applyAlignment="0" applyProtection="0"/>
    <xf numFmtId="0" fontId="24" fillId="53" borderId="0" applyNumberFormat="0" applyBorder="0" applyAlignment="0" applyProtection="0"/>
    <xf numFmtId="0" fontId="24" fillId="53" borderId="0" applyNumberFormat="0" applyBorder="0" applyAlignment="0" applyProtection="0"/>
    <xf numFmtId="0" fontId="24" fillId="53"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24" fillId="54"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21"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24"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24" fillId="50"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29"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24"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9"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5" fillId="39"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7" fillId="56" borderId="16" applyNumberFormat="0" applyAlignment="0" applyProtection="0"/>
    <xf numFmtId="0" fontId="27" fillId="56" borderId="16" applyNumberFormat="0" applyAlignment="0" applyProtection="0"/>
    <xf numFmtId="0" fontId="28" fillId="6" borderId="5" applyNumberFormat="0" applyAlignment="0" applyProtection="0"/>
    <xf numFmtId="0" fontId="28" fillId="6" borderId="5" applyNumberFormat="0" applyAlignment="0" applyProtection="0"/>
    <xf numFmtId="0" fontId="28" fillId="6" borderId="5" applyNumberFormat="0" applyAlignment="0" applyProtection="0"/>
    <xf numFmtId="0" fontId="28" fillId="6" borderId="5" applyNumberFormat="0" applyAlignment="0" applyProtection="0"/>
    <xf numFmtId="0" fontId="13" fillId="6" borderId="5" applyNumberFormat="0" applyAlignment="0" applyProtection="0"/>
    <xf numFmtId="0" fontId="28" fillId="6" borderId="5" applyNumberFormat="0" applyAlignment="0" applyProtection="0"/>
    <xf numFmtId="0" fontId="28" fillId="6" borderId="5" applyNumberFormat="0" applyAlignment="0" applyProtection="0"/>
    <xf numFmtId="0" fontId="27" fillId="56" borderId="16" applyNumberFormat="0" applyAlignment="0" applyProtection="0"/>
    <xf numFmtId="0" fontId="28" fillId="6" borderId="5" applyNumberFormat="0" applyAlignment="0" applyProtection="0"/>
    <xf numFmtId="0" fontId="28" fillId="6" borderId="5" applyNumberFormat="0" applyAlignment="0" applyProtection="0"/>
    <xf numFmtId="0" fontId="27" fillId="56" borderId="16" applyNumberFormat="0" applyAlignment="0" applyProtection="0"/>
    <xf numFmtId="0" fontId="27" fillId="56" borderId="16" applyNumberFormat="0" applyAlignment="0" applyProtection="0"/>
    <xf numFmtId="0" fontId="27" fillId="56" borderId="16" applyNumberFormat="0" applyAlignment="0" applyProtection="0"/>
    <xf numFmtId="0" fontId="27" fillId="56" borderId="16" applyNumberFormat="0" applyAlignment="0" applyProtection="0"/>
    <xf numFmtId="0" fontId="27" fillId="56" borderId="16" applyNumberFormat="0" applyAlignment="0" applyProtection="0"/>
    <xf numFmtId="0" fontId="27" fillId="56" borderId="16" applyNumberFormat="0" applyAlignment="0" applyProtection="0"/>
    <xf numFmtId="0" fontId="27" fillId="56" borderId="16" applyNumberFormat="0" applyAlignment="0" applyProtection="0"/>
    <xf numFmtId="0" fontId="27" fillId="56" borderId="16" applyNumberFormat="0" applyAlignment="0" applyProtection="0"/>
    <xf numFmtId="0" fontId="27" fillId="56" borderId="16" applyNumberFormat="0" applyAlignment="0" applyProtection="0"/>
    <xf numFmtId="0" fontId="27" fillId="56" borderId="16" applyNumberFormat="0" applyAlignment="0" applyProtection="0"/>
    <xf numFmtId="0" fontId="29" fillId="57" borderId="17" applyNumberFormat="0" applyAlignment="0" applyProtection="0"/>
    <xf numFmtId="0" fontId="29" fillId="57" borderId="17" applyNumberFormat="0" applyAlignment="0" applyProtection="0"/>
    <xf numFmtId="0" fontId="15" fillId="57" borderId="8" applyNumberFormat="0" applyAlignment="0" applyProtection="0"/>
    <xf numFmtId="0" fontId="15" fillId="57" borderId="8" applyNumberFormat="0" applyAlignment="0" applyProtection="0"/>
    <xf numFmtId="0" fontId="15" fillId="57" borderId="8" applyNumberFormat="0" applyAlignment="0" applyProtection="0"/>
    <xf numFmtId="0" fontId="15" fillId="57" borderId="8" applyNumberFormat="0" applyAlignment="0" applyProtection="0"/>
    <xf numFmtId="0" fontId="15" fillId="7" borderId="8" applyNumberFormat="0" applyAlignment="0" applyProtection="0"/>
    <xf numFmtId="0" fontId="15" fillId="57" borderId="8" applyNumberFormat="0" applyAlignment="0" applyProtection="0"/>
    <xf numFmtId="0" fontId="15" fillId="57" borderId="8" applyNumberFormat="0" applyAlignment="0" applyProtection="0"/>
    <xf numFmtId="0" fontId="29" fillId="57" borderId="17" applyNumberFormat="0" applyAlignment="0" applyProtection="0"/>
    <xf numFmtId="0" fontId="15" fillId="57" borderId="8" applyNumberFormat="0" applyAlignment="0" applyProtection="0"/>
    <xf numFmtId="0" fontId="15" fillId="57" borderId="8" applyNumberFormat="0" applyAlignment="0" applyProtection="0"/>
    <xf numFmtId="0" fontId="29" fillId="57" borderId="17" applyNumberFormat="0" applyAlignment="0" applyProtection="0"/>
    <xf numFmtId="0" fontId="29" fillId="57" borderId="17" applyNumberFormat="0" applyAlignment="0" applyProtection="0"/>
    <xf numFmtId="0" fontId="29" fillId="57" borderId="17" applyNumberFormat="0" applyAlignment="0" applyProtection="0"/>
    <xf numFmtId="0" fontId="29" fillId="57" borderId="17" applyNumberFormat="0" applyAlignment="0" applyProtection="0"/>
    <xf numFmtId="0" fontId="29" fillId="57" borderId="17" applyNumberFormat="0" applyAlignment="0" applyProtection="0"/>
    <xf numFmtId="0" fontId="29" fillId="57" borderId="17" applyNumberFormat="0" applyAlignment="0" applyProtection="0"/>
    <xf numFmtId="0" fontId="29" fillId="57" borderId="17" applyNumberFormat="0" applyAlignment="0" applyProtection="0"/>
    <xf numFmtId="0" fontId="29" fillId="57" borderId="17" applyNumberFormat="0" applyAlignment="0" applyProtection="0"/>
    <xf numFmtId="0" fontId="29" fillId="57" borderId="17" applyNumberFormat="0" applyAlignment="0" applyProtection="0"/>
    <xf numFmtId="0" fontId="29" fillId="57" borderId="17" applyNumberFormat="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30"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0" applyFont="0" applyFill="0" applyBorder="0" applyAlignment="0" applyProtection="0">
      <alignment horizontal="left" vertical="center"/>
    </xf>
    <xf numFmtId="0" fontId="32" fillId="40" borderId="0" applyNumberFormat="0" applyBorder="0" applyAlignment="0" applyProtection="0"/>
    <xf numFmtId="0" fontId="32" fillId="40" borderId="0" applyNumberFormat="0" applyBorder="0" applyAlignment="0" applyProtection="0"/>
    <xf numFmtId="0" fontId="8" fillId="40" borderId="0" applyNumberFormat="0" applyBorder="0" applyAlignment="0" applyProtection="0"/>
    <xf numFmtId="0" fontId="8" fillId="40" borderId="0" applyNumberFormat="0" applyBorder="0" applyAlignment="0" applyProtection="0"/>
    <xf numFmtId="0" fontId="8" fillId="40" borderId="0" applyNumberFormat="0" applyBorder="0" applyAlignment="0" applyProtection="0"/>
    <xf numFmtId="0" fontId="8" fillId="40" borderId="0" applyNumberFormat="0" applyBorder="0" applyAlignment="0" applyProtection="0"/>
    <xf numFmtId="0" fontId="8" fillId="2" borderId="0" applyNumberFormat="0" applyBorder="0" applyAlignment="0" applyProtection="0"/>
    <xf numFmtId="0" fontId="8" fillId="40" borderId="0" applyNumberFormat="0" applyBorder="0" applyAlignment="0" applyProtection="0"/>
    <xf numFmtId="0" fontId="8" fillId="40" borderId="0" applyNumberFormat="0" applyBorder="0" applyAlignment="0" applyProtection="0"/>
    <xf numFmtId="0" fontId="32" fillId="40" borderId="0" applyNumberFormat="0" applyBorder="0" applyAlignment="0" applyProtection="0"/>
    <xf numFmtId="0" fontId="8" fillId="40" borderId="0" applyNumberFormat="0" applyBorder="0" applyAlignment="0" applyProtection="0"/>
    <xf numFmtId="0" fontId="8"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5" fillId="0" borderId="2"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6" fillId="0" borderId="3"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7" fillId="0" borderId="4"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20"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43" borderId="16" applyNumberFormat="0" applyAlignment="0" applyProtection="0"/>
    <xf numFmtId="0" fontId="36" fillId="43" borderId="16" applyNumberFormat="0" applyAlignment="0" applyProtection="0"/>
    <xf numFmtId="0" fontId="11" fillId="5" borderId="5" applyNumberFormat="0" applyAlignment="0" applyProtection="0"/>
    <xf numFmtId="0" fontId="11" fillId="5" borderId="5" applyNumberFormat="0" applyAlignment="0" applyProtection="0"/>
    <xf numFmtId="0" fontId="11" fillId="5" borderId="5" applyNumberFormat="0" applyAlignment="0" applyProtection="0"/>
    <xf numFmtId="0" fontId="11" fillId="5" borderId="5" applyNumberFormat="0" applyAlignment="0" applyProtection="0"/>
    <xf numFmtId="0" fontId="11" fillId="5" borderId="5" applyNumberFormat="0" applyAlignment="0" applyProtection="0"/>
    <xf numFmtId="0" fontId="11" fillId="5" borderId="5" applyNumberFormat="0" applyAlignment="0" applyProtection="0"/>
    <xf numFmtId="0" fontId="36" fillId="43" borderId="16" applyNumberFormat="0" applyAlignment="0" applyProtection="0"/>
    <xf numFmtId="0" fontId="11" fillId="5" borderId="5" applyNumberFormat="0" applyAlignment="0" applyProtection="0"/>
    <xf numFmtId="0" fontId="11" fillId="5" borderId="5" applyNumberFormat="0" applyAlignment="0" applyProtection="0"/>
    <xf numFmtId="0" fontId="36" fillId="43" borderId="16" applyNumberFormat="0" applyAlignment="0" applyProtection="0"/>
    <xf numFmtId="0" fontId="36" fillId="43" borderId="16" applyNumberFormat="0" applyAlignment="0" applyProtection="0"/>
    <xf numFmtId="0" fontId="36" fillId="43" borderId="16" applyNumberFormat="0" applyAlignment="0" applyProtection="0"/>
    <xf numFmtId="0" fontId="36" fillId="43" borderId="16" applyNumberFormat="0" applyAlignment="0" applyProtection="0"/>
    <xf numFmtId="0" fontId="36" fillId="43" borderId="16" applyNumberFormat="0" applyAlignment="0" applyProtection="0"/>
    <xf numFmtId="0" fontId="36" fillId="43" borderId="16" applyNumberFormat="0" applyAlignment="0" applyProtection="0"/>
    <xf numFmtId="0" fontId="36" fillId="43" borderId="16" applyNumberFormat="0" applyAlignment="0" applyProtection="0"/>
    <xf numFmtId="0" fontId="36" fillId="43" borderId="16" applyNumberFormat="0" applyAlignment="0" applyProtection="0"/>
    <xf numFmtId="0" fontId="36" fillId="43" borderId="16" applyNumberFormat="0" applyAlignment="0" applyProtection="0"/>
    <xf numFmtId="0" fontId="36" fillId="43" borderId="16" applyNumberFormat="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14" fillId="0" borderId="7"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8" fillId="58" borderId="0" applyNumberFormat="0" applyBorder="0" applyAlignment="0" applyProtection="0"/>
    <xf numFmtId="0" fontId="38" fillId="58" borderId="0" applyNumberFormat="0" applyBorder="0" applyAlignment="0" applyProtection="0"/>
    <xf numFmtId="0" fontId="10" fillId="58" borderId="0" applyNumberFormat="0" applyBorder="0" applyAlignment="0" applyProtection="0"/>
    <xf numFmtId="0" fontId="10" fillId="58" borderId="0" applyNumberFormat="0" applyBorder="0" applyAlignment="0" applyProtection="0"/>
    <xf numFmtId="0" fontId="10" fillId="58" borderId="0" applyNumberFormat="0" applyBorder="0" applyAlignment="0" applyProtection="0"/>
    <xf numFmtId="0" fontId="10" fillId="58" borderId="0" applyNumberFormat="0" applyBorder="0" applyAlignment="0" applyProtection="0"/>
    <xf numFmtId="0" fontId="10" fillId="4" borderId="0" applyNumberFormat="0" applyBorder="0" applyAlignment="0" applyProtection="0"/>
    <xf numFmtId="0" fontId="10" fillId="58" borderId="0" applyNumberFormat="0" applyBorder="0" applyAlignment="0" applyProtection="0"/>
    <xf numFmtId="0" fontId="10" fillId="58" borderId="0" applyNumberFormat="0" applyBorder="0" applyAlignment="0" applyProtection="0"/>
    <xf numFmtId="0" fontId="38" fillId="58" borderId="0" applyNumberFormat="0" applyBorder="0" applyAlignment="0" applyProtection="0"/>
    <xf numFmtId="0" fontId="10" fillId="58" borderId="0" applyNumberFormat="0" applyBorder="0" applyAlignment="0" applyProtection="0"/>
    <xf numFmtId="0" fontId="10"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1" fillId="0" borderId="0"/>
    <xf numFmtId="0" fontId="1" fillId="0" borderId="0"/>
    <xf numFmtId="0" fontId="2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21" fillId="0" borderId="0"/>
    <xf numFmtId="0" fontId="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59" borderId="22" applyNumberFormat="0" applyFont="0" applyAlignment="0" applyProtection="0"/>
    <xf numFmtId="0" fontId="21" fillId="59" borderId="22" applyNumberFormat="0" applyFont="0" applyAlignment="0" applyProtection="0"/>
    <xf numFmtId="0" fontId="1" fillId="8" borderId="9" applyNumberFormat="0" applyFont="0" applyAlignment="0" applyProtection="0"/>
    <xf numFmtId="0" fontId="23" fillId="8" borderId="22"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23" fillId="8" borderId="22"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23" fillId="8" borderId="22"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23" fillId="8" borderId="22"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23" fillId="8" borderId="22" applyNumberFormat="0" applyFont="0" applyAlignment="0" applyProtection="0"/>
    <xf numFmtId="0" fontId="23" fillId="8" borderId="22"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23" fillId="8" borderId="22" applyNumberFormat="0" applyFont="0" applyAlignment="0" applyProtection="0"/>
    <xf numFmtId="0" fontId="23" fillId="8" borderId="22"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21" fillId="59" borderId="22" applyNumberFormat="0" applyFont="0" applyAlignment="0" applyProtection="0"/>
    <xf numFmtId="0" fontId="21" fillId="59" borderId="22"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21" fillId="59" borderId="22" applyNumberFormat="0" applyFont="0" applyAlignment="0" applyProtection="0"/>
    <xf numFmtId="0" fontId="21" fillId="59" borderId="22" applyNumberFormat="0" applyFont="0" applyAlignment="0" applyProtection="0"/>
    <xf numFmtId="0" fontId="23" fillId="59" borderId="22" applyNumberFormat="0" applyFont="0" applyAlignment="0" applyProtection="0"/>
    <xf numFmtId="0" fontId="21" fillId="59" borderId="22" applyNumberFormat="0" applyFont="0" applyAlignment="0" applyProtection="0"/>
    <xf numFmtId="0" fontId="21" fillId="59" borderId="22"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1" fillId="8" borderId="9" applyNumberFormat="0" applyFont="0" applyAlignment="0" applyProtection="0"/>
    <xf numFmtId="0" fontId="21" fillId="59" borderId="22" applyNumberFormat="0" applyFont="0" applyAlignment="0" applyProtection="0"/>
    <xf numFmtId="0" fontId="21" fillId="59" borderId="22" applyNumberFormat="0" applyFont="0" applyAlignment="0" applyProtection="0"/>
    <xf numFmtId="0" fontId="1" fillId="8" borderId="9" applyNumberFormat="0" applyFont="0" applyAlignment="0" applyProtection="0"/>
    <xf numFmtId="0" fontId="21" fillId="59" borderId="22" applyNumberFormat="0" applyFont="0" applyAlignment="0" applyProtection="0"/>
    <xf numFmtId="0" fontId="21" fillId="59" borderId="22" applyNumberFormat="0" applyFont="0" applyAlignment="0" applyProtection="0"/>
    <xf numFmtId="0" fontId="39" fillId="56" borderId="23" applyNumberFormat="0" applyAlignment="0" applyProtection="0"/>
    <xf numFmtId="0" fontId="39" fillId="56" borderId="23" applyNumberFormat="0" applyAlignment="0" applyProtection="0"/>
    <xf numFmtId="0" fontId="12" fillId="6" borderId="6" applyNumberFormat="0" applyAlignment="0" applyProtection="0"/>
    <xf numFmtId="0" fontId="12" fillId="6" borderId="6" applyNumberFormat="0" applyAlignment="0" applyProtection="0"/>
    <xf numFmtId="0" fontId="12" fillId="6" borderId="6" applyNumberFormat="0" applyAlignment="0" applyProtection="0"/>
    <xf numFmtId="0" fontId="12" fillId="6" borderId="6" applyNumberFormat="0" applyAlignment="0" applyProtection="0"/>
    <xf numFmtId="0" fontId="12" fillId="6" borderId="6" applyNumberFormat="0" applyAlignment="0" applyProtection="0"/>
    <xf numFmtId="0" fontId="12" fillId="6" borderId="6" applyNumberFormat="0" applyAlignment="0" applyProtection="0"/>
    <xf numFmtId="0" fontId="39" fillId="56" borderId="23" applyNumberFormat="0" applyAlignment="0" applyProtection="0"/>
    <xf numFmtId="0" fontId="12" fillId="6" borderId="6" applyNumberFormat="0" applyAlignment="0" applyProtection="0"/>
    <xf numFmtId="0" fontId="12" fillId="6" borderId="6" applyNumberFormat="0" applyAlignment="0" applyProtection="0"/>
    <xf numFmtId="0" fontId="39" fillId="56" borderId="23" applyNumberFormat="0" applyAlignment="0" applyProtection="0"/>
    <xf numFmtId="0" fontId="39" fillId="56" borderId="23" applyNumberFormat="0" applyAlignment="0" applyProtection="0"/>
    <xf numFmtId="0" fontId="39" fillId="56" borderId="23" applyNumberFormat="0" applyAlignment="0" applyProtection="0"/>
    <xf numFmtId="0" fontId="39" fillId="56" borderId="23" applyNumberFormat="0" applyAlignment="0" applyProtection="0"/>
    <xf numFmtId="0" fontId="39" fillId="56" borderId="23" applyNumberFormat="0" applyAlignment="0" applyProtection="0"/>
    <xf numFmtId="0" fontId="39" fillId="56" borderId="23" applyNumberFormat="0" applyAlignment="0" applyProtection="0"/>
    <xf numFmtId="0" fontId="39" fillId="56" borderId="23" applyNumberFormat="0" applyAlignment="0" applyProtection="0"/>
    <xf numFmtId="0" fontId="39" fillId="56" borderId="23" applyNumberFormat="0" applyAlignment="0" applyProtection="0"/>
    <xf numFmtId="0" fontId="39" fillId="56" borderId="23" applyNumberFormat="0" applyAlignment="0" applyProtection="0"/>
    <xf numFmtId="0" fontId="39" fillId="56" borderId="23" applyNumberForma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24" applyNumberFormat="0" applyFill="0" applyAlignment="0" applyProtection="0"/>
    <xf numFmtId="0" fontId="41" fillId="0" borderId="24" applyNumberFormat="0" applyFill="0" applyAlignment="0" applyProtection="0"/>
    <xf numFmtId="0" fontId="2" fillId="0" borderId="24" applyNumberFormat="0" applyFill="0" applyAlignment="0" applyProtection="0"/>
    <xf numFmtId="0" fontId="2" fillId="0" borderId="24" applyNumberFormat="0" applyFill="0" applyAlignment="0" applyProtection="0"/>
    <xf numFmtId="0" fontId="2" fillId="0" borderId="24" applyNumberFormat="0" applyFill="0" applyAlignment="0" applyProtection="0"/>
    <xf numFmtId="0" fontId="2" fillId="0" borderId="24" applyNumberFormat="0" applyFill="0" applyAlignment="0" applyProtection="0"/>
    <xf numFmtId="0" fontId="2" fillId="0" borderId="10" applyNumberFormat="0" applyFill="0" applyAlignment="0" applyProtection="0"/>
    <xf numFmtId="0" fontId="2" fillId="0" borderId="24" applyNumberFormat="0" applyFill="0" applyAlignment="0" applyProtection="0"/>
    <xf numFmtId="0" fontId="2" fillId="0" borderId="24" applyNumberFormat="0" applyFill="0" applyAlignment="0" applyProtection="0"/>
    <xf numFmtId="0" fontId="41" fillId="0" borderId="24" applyNumberFormat="0" applyFill="0" applyAlignment="0" applyProtection="0"/>
    <xf numFmtId="0" fontId="2" fillId="0" borderId="24" applyNumberFormat="0" applyFill="0" applyAlignment="0" applyProtection="0"/>
    <xf numFmtId="0" fontId="2" fillId="0" borderId="24" applyNumberFormat="0" applyFill="0" applyAlignment="0" applyProtection="0"/>
    <xf numFmtId="0" fontId="41" fillId="0" borderId="24" applyNumberFormat="0" applyFill="0" applyAlignment="0" applyProtection="0"/>
    <xf numFmtId="0" fontId="41" fillId="0" borderId="24" applyNumberFormat="0" applyFill="0" applyAlignment="0" applyProtection="0"/>
    <xf numFmtId="0" fontId="41" fillId="0" borderId="24" applyNumberFormat="0" applyFill="0" applyAlignment="0" applyProtection="0"/>
    <xf numFmtId="0" fontId="41" fillId="0" borderId="24" applyNumberFormat="0" applyFill="0" applyAlignment="0" applyProtection="0"/>
    <xf numFmtId="0" fontId="41" fillId="0" borderId="24" applyNumberFormat="0" applyFill="0" applyAlignment="0" applyProtection="0"/>
    <xf numFmtId="0" fontId="41" fillId="0" borderId="24" applyNumberFormat="0" applyFill="0" applyAlignment="0" applyProtection="0"/>
    <xf numFmtId="0" fontId="41" fillId="0" borderId="24" applyNumberFormat="0" applyFill="0" applyAlignment="0" applyProtection="0"/>
    <xf numFmtId="0" fontId="41" fillId="0" borderId="24" applyNumberFormat="0" applyFill="0" applyAlignment="0" applyProtection="0"/>
    <xf numFmtId="0" fontId="41" fillId="0" borderId="24" applyNumberFormat="0" applyFill="0" applyAlignment="0" applyProtection="0"/>
    <xf numFmtId="0" fontId="41" fillId="0" borderId="24" applyNumberFormat="0" applyFill="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83">
    <xf numFmtId="0" fontId="0" fillId="0" borderId="0" xfId="0"/>
    <xf numFmtId="0" fontId="2" fillId="0" borderId="1" xfId="0" applyFont="1" applyBorder="1"/>
    <xf numFmtId="0" fontId="0" fillId="0" borderId="1" xfId="0" applyBorder="1"/>
    <xf numFmtId="1" fontId="0" fillId="0" borderId="0" xfId="0" applyNumberFormat="1" applyFill="1" applyBorder="1" applyAlignment="1">
      <alignment horizontal="center"/>
    </xf>
    <xf numFmtId="1" fontId="0" fillId="0" borderId="0" xfId="0" applyNumberFormat="1" applyBorder="1" applyAlignment="1">
      <alignment horizontal="center"/>
    </xf>
    <xf numFmtId="14" fontId="0" fillId="0" borderId="0" xfId="0" applyNumberFormat="1"/>
    <xf numFmtId="0" fontId="0" fillId="0" borderId="0" xfId="0" applyAlignment="1">
      <alignment wrapText="1"/>
    </xf>
    <xf numFmtId="0" fontId="2" fillId="0" borderId="1" xfId="0" applyFont="1" applyBorder="1" applyAlignment="1">
      <alignment wrapText="1"/>
    </xf>
    <xf numFmtId="0" fontId="0" fillId="0" borderId="0" xfId="0" applyAlignment="1">
      <alignment horizontal="center"/>
    </xf>
    <xf numFmtId="0" fontId="0" fillId="0" borderId="0" xfId="0" applyBorder="1"/>
    <xf numFmtId="0" fontId="2" fillId="0" borderId="0" xfId="0" applyFont="1" applyBorder="1"/>
    <xf numFmtId="164" fontId="0" fillId="0" borderId="0" xfId="0" applyNumberFormat="1" applyBorder="1"/>
    <xf numFmtId="2" fontId="0" fillId="0" borderId="1" xfId="0" applyNumberFormat="1" applyBorder="1"/>
    <xf numFmtId="0" fontId="0" fillId="0" borderId="0" xfId="0" applyBorder="1" applyAlignment="1">
      <alignment wrapText="1"/>
    </xf>
    <xf numFmtId="0" fontId="0" fillId="0" borderId="1" xfId="0" applyBorder="1" applyAlignment="1">
      <alignment wrapText="1"/>
    </xf>
    <xf numFmtId="0" fontId="3" fillId="0" borderId="1" xfId="0" applyFont="1" applyBorder="1"/>
    <xf numFmtId="14" fontId="0" fillId="0" borderId="1" xfId="0" applyNumberFormat="1" applyBorder="1"/>
    <xf numFmtId="0" fontId="0" fillId="0" borderId="1" xfId="0" applyBorder="1" applyAlignment="1">
      <alignment horizontal="center"/>
    </xf>
    <xf numFmtId="2" fontId="0" fillId="0" borderId="1" xfId="0" applyNumberFormat="1" applyFill="1" applyBorder="1"/>
    <xf numFmtId="1" fontId="0" fillId="0" borderId="0" xfId="0" applyNumberFormat="1" applyBorder="1"/>
    <xf numFmtId="0" fontId="0" fillId="0" borderId="0" xfId="0"/>
    <xf numFmtId="1" fontId="0" fillId="0" borderId="1" xfId="0" applyNumberFormat="1" applyBorder="1"/>
    <xf numFmtId="0" fontId="0" fillId="0" borderId="0" xfId="0"/>
    <xf numFmtId="0" fontId="2" fillId="0" borderId="13" xfId="0" applyFont="1" applyBorder="1" applyAlignment="1"/>
    <xf numFmtId="0" fontId="0" fillId="34" borderId="1" xfId="0" applyFill="1" applyBorder="1" applyAlignment="1">
      <alignment wrapText="1"/>
    </xf>
    <xf numFmtId="0" fontId="2" fillId="0" borderId="12" xfId="0" applyFont="1" applyBorder="1" applyAlignment="1"/>
    <xf numFmtId="0" fontId="2" fillId="33" borderId="1" xfId="0" applyFont="1" applyFill="1" applyBorder="1" applyAlignment="1">
      <alignment wrapText="1"/>
    </xf>
    <xf numFmtId="0" fontId="0" fillId="34" borderId="1" xfId="0" applyFill="1" applyBorder="1"/>
    <xf numFmtId="0" fontId="2" fillId="0" borderId="14" xfId="0" applyFont="1" applyBorder="1" applyAlignment="1"/>
    <xf numFmtId="0" fontId="0" fillId="0" borderId="0" xfId="0"/>
    <xf numFmtId="0" fontId="20" fillId="35" borderId="1" xfId="0" applyNumberFormat="1" applyFont="1" applyFill="1" applyBorder="1" applyAlignment="1">
      <alignment horizontal="left" vertical="center"/>
    </xf>
    <xf numFmtId="0" fontId="20" fillId="35" borderId="15" xfId="0" applyNumberFormat="1" applyFont="1" applyFill="1" applyBorder="1" applyAlignment="1">
      <alignment horizontal="left" vertical="center"/>
    </xf>
    <xf numFmtId="0" fontId="20" fillId="35" borderId="0" xfId="0" applyNumberFormat="1" applyFont="1" applyFill="1" applyBorder="1" applyAlignment="1">
      <alignment horizontal="left" vertical="center"/>
    </xf>
    <xf numFmtId="14" fontId="22" fillId="36" borderId="0" xfId="42" applyNumberFormat="1" applyFont="1" applyFill="1" applyBorder="1" applyAlignment="1" applyProtection="1"/>
    <xf numFmtId="14" fontId="22" fillId="37" borderId="0" xfId="42" applyNumberFormat="1" applyFont="1" applyFill="1" applyBorder="1" applyAlignment="1" applyProtection="1"/>
    <xf numFmtId="0" fontId="22" fillId="0" borderId="0" xfId="42" applyNumberFormat="1" applyFont="1" applyFill="1" applyBorder="1" applyAlignment="1" applyProtection="1"/>
    <xf numFmtId="0" fontId="22" fillId="36" borderId="0" xfId="42" applyNumberFormat="1" applyFont="1" applyFill="1" applyBorder="1" applyAlignment="1" applyProtection="1"/>
    <xf numFmtId="0" fontId="22" fillId="37" borderId="0" xfId="42" applyNumberFormat="1" applyFont="1" applyFill="1" applyBorder="1" applyAlignment="1" applyProtection="1"/>
    <xf numFmtId="1" fontId="0" fillId="0" borderId="1" xfId="0" applyNumberFormat="1" applyFill="1" applyBorder="1"/>
    <xf numFmtId="0" fontId="0" fillId="0" borderId="0" xfId="0"/>
    <xf numFmtId="2" fontId="19" fillId="0" borderId="11" xfId="0" applyNumberFormat="1" applyFont="1" applyBorder="1" applyAlignment="1">
      <alignment horizontal="right" vertical="center"/>
    </xf>
    <xf numFmtId="0" fontId="0" fillId="0" borderId="0" xfId="0"/>
    <xf numFmtId="2" fontId="19" fillId="0" borderId="11" xfId="0" applyNumberFormat="1" applyFont="1" applyBorder="1" applyAlignment="1">
      <alignment horizontal="right" vertical="center" wrapText="1"/>
    </xf>
    <xf numFmtId="43" fontId="0" fillId="0" borderId="0" xfId="2326" applyFont="1"/>
    <xf numFmtId="0" fontId="0" fillId="34" borderId="0" xfId="0" applyFill="1"/>
    <xf numFmtId="1" fontId="0" fillId="0" borderId="0" xfId="0" applyNumberFormat="1"/>
    <xf numFmtId="0" fontId="2" fillId="0" borderId="1" xfId="0" applyFont="1" applyBorder="1" applyAlignment="1">
      <alignment horizontal="right"/>
    </xf>
    <xf numFmtId="0" fontId="2" fillId="0" borderId="1" xfId="0" applyFont="1" applyFill="1" applyBorder="1" applyAlignment="1">
      <alignment horizontal="right"/>
    </xf>
    <xf numFmtId="0" fontId="0" fillId="0" borderId="11"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1" fontId="0" fillId="0" borderId="34" xfId="0" applyNumberFormat="1" applyBorder="1"/>
    <xf numFmtId="0" fontId="0" fillId="0" borderId="36" xfId="0" applyBorder="1"/>
    <xf numFmtId="165" fontId="0" fillId="0" borderId="34" xfId="0" applyNumberFormat="1" applyBorder="1"/>
    <xf numFmtId="165" fontId="0" fillId="0" borderId="0" xfId="0" applyNumberFormat="1" applyBorder="1"/>
    <xf numFmtId="165" fontId="0" fillId="0" borderId="36" xfId="0" applyNumberFormat="1" applyBorder="1"/>
    <xf numFmtId="0" fontId="0" fillId="0" borderId="0" xfId="0" applyFill="1" applyBorder="1"/>
    <xf numFmtId="0" fontId="0" fillId="0" borderId="36" xfId="0" applyFill="1" applyBorder="1"/>
    <xf numFmtId="0" fontId="0" fillId="0" borderId="35" xfId="0" applyFill="1" applyBorder="1"/>
    <xf numFmtId="0" fontId="0" fillId="0" borderId="35" xfId="0" applyBorder="1"/>
    <xf numFmtId="9" fontId="0" fillId="0" borderId="35" xfId="2327" applyFont="1" applyBorder="1"/>
    <xf numFmtId="1" fontId="0" fillId="0" borderId="0" xfId="0" applyNumberFormat="1" applyFill="1" applyBorder="1"/>
    <xf numFmtId="1" fontId="0" fillId="0" borderId="36" xfId="0" applyNumberFormat="1" applyFill="1" applyBorder="1"/>
    <xf numFmtId="1" fontId="0" fillId="0" borderId="36" xfId="0" applyNumberFormat="1" applyBorder="1"/>
    <xf numFmtId="9" fontId="0" fillId="0" borderId="35" xfId="2327" applyFont="1" applyFill="1" applyBorder="1"/>
    <xf numFmtId="1" fontId="0" fillId="34" borderId="0" xfId="0" applyNumberFormat="1" applyFill="1" applyBorder="1"/>
    <xf numFmtId="0" fontId="0" fillId="0" borderId="0" xfId="0"/>
    <xf numFmtId="0" fontId="0" fillId="60" borderId="0" xfId="0" applyFill="1"/>
    <xf numFmtId="0" fontId="0" fillId="0" borderId="0" xfId="0"/>
    <xf numFmtId="0" fontId="2" fillId="34" borderId="1" xfId="0" applyFont="1" applyFill="1" applyBorder="1" applyAlignment="1">
      <alignment wrapText="1"/>
    </xf>
    <xf numFmtId="0" fontId="2" fillId="0" borderId="0" xfId="0" applyFont="1" applyBorder="1" applyAlignment="1">
      <alignment horizontal="right"/>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26" xfId="0" applyFont="1" applyBorder="1" applyAlignment="1">
      <alignment horizontal="center"/>
    </xf>
    <xf numFmtId="0" fontId="2" fillId="0" borderId="25" xfId="0" applyFont="1" applyBorder="1" applyAlignment="1">
      <alignment horizontal="center"/>
    </xf>
    <xf numFmtId="0" fontId="43" fillId="0" borderId="1" xfId="0" applyFont="1" applyBorder="1" applyAlignment="1">
      <alignment horizontal="center"/>
    </xf>
  </cellXfs>
  <cellStyles count="2328">
    <cellStyle name="20% - Accent1" xfId="19" builtinId="30" customBuiltin="1"/>
    <cellStyle name="20% - Accent1 10" xfId="43"/>
    <cellStyle name="20% - Accent1 10 2" xfId="44"/>
    <cellStyle name="20% - Accent1 10 3" xfId="45"/>
    <cellStyle name="20% - Accent1 2" xfId="46"/>
    <cellStyle name="20% - Accent1 2 2" xfId="47"/>
    <cellStyle name="20% - Accent1 2 2 2" xfId="48"/>
    <cellStyle name="20% - Accent1 2 2 2 2" xfId="49"/>
    <cellStyle name="20% - Accent1 2 2 2 2 2" xfId="50"/>
    <cellStyle name="20% - Accent1 2 2 2 3" xfId="51"/>
    <cellStyle name="20% - Accent1 2 2 3" xfId="52"/>
    <cellStyle name="20% - Accent1 2 2 3 2" xfId="53"/>
    <cellStyle name="20% - Accent1 2 2 4" xfId="54"/>
    <cellStyle name="20% - Accent1 2 2 5" xfId="55"/>
    <cellStyle name="20% - Accent1 2 3" xfId="56"/>
    <cellStyle name="20% - Accent1 2 3 2" xfId="57"/>
    <cellStyle name="20% - Accent1 2 3 2 2" xfId="58"/>
    <cellStyle name="20% - Accent1 2 3 3" xfId="59"/>
    <cellStyle name="20% - Accent1 2 3 4" xfId="60"/>
    <cellStyle name="20% - Accent1 2 4" xfId="61"/>
    <cellStyle name="20% - Accent1 2 4 2" xfId="62"/>
    <cellStyle name="20% - Accent1 2 4 3" xfId="63"/>
    <cellStyle name="20% - Accent1 2 5" xfId="64"/>
    <cellStyle name="20% - Accent1 2 6" xfId="65"/>
    <cellStyle name="20% - Accent1 3" xfId="66"/>
    <cellStyle name="20% - Accent1 3 2" xfId="67"/>
    <cellStyle name="20% - Accent1 3 2 2" xfId="68"/>
    <cellStyle name="20% - Accent1 3 2 2 2" xfId="69"/>
    <cellStyle name="20% - Accent1 3 2 2 2 2" xfId="70"/>
    <cellStyle name="20% - Accent1 3 2 2 3" xfId="71"/>
    <cellStyle name="20% - Accent1 3 2 3" xfId="72"/>
    <cellStyle name="20% - Accent1 3 2 3 2" xfId="73"/>
    <cellStyle name="20% - Accent1 3 2 4" xfId="74"/>
    <cellStyle name="20% - Accent1 3 2 5" xfId="75"/>
    <cellStyle name="20% - Accent1 3 3" xfId="76"/>
    <cellStyle name="20% - Accent1 3 3 2" xfId="77"/>
    <cellStyle name="20% - Accent1 3 3 2 2" xfId="78"/>
    <cellStyle name="20% - Accent1 3 3 3" xfId="79"/>
    <cellStyle name="20% - Accent1 3 4" xfId="80"/>
    <cellStyle name="20% - Accent1 3 4 2" xfId="81"/>
    <cellStyle name="20% - Accent1 3 5" xfId="82"/>
    <cellStyle name="20% - Accent1 3 6" xfId="83"/>
    <cellStyle name="20% - Accent1 4" xfId="84"/>
    <cellStyle name="20% - Accent1 4 2" xfId="85"/>
    <cellStyle name="20% - Accent1 4 3" xfId="86"/>
    <cellStyle name="20% - Accent1 5" xfId="87"/>
    <cellStyle name="20% - Accent1 5 2" xfId="88"/>
    <cellStyle name="20% - Accent1 5 2 2" xfId="89"/>
    <cellStyle name="20% - Accent1 5 2 2 2" xfId="90"/>
    <cellStyle name="20% - Accent1 5 2 3" xfId="91"/>
    <cellStyle name="20% - Accent1 5 2 4" xfId="92"/>
    <cellStyle name="20% - Accent1 5 3" xfId="93"/>
    <cellStyle name="20% - Accent1 5 3 2" xfId="94"/>
    <cellStyle name="20% - Accent1 5 3 2 2" xfId="95"/>
    <cellStyle name="20% - Accent1 5 3 3" xfId="96"/>
    <cellStyle name="20% - Accent1 5 4" xfId="97"/>
    <cellStyle name="20% - Accent1 5 4 2" xfId="98"/>
    <cellStyle name="20% - Accent1 5 5" xfId="99"/>
    <cellStyle name="20% - Accent1 5 6" xfId="100"/>
    <cellStyle name="20% - Accent1 6" xfId="101"/>
    <cellStyle name="20% - Accent1 6 2" xfId="102"/>
    <cellStyle name="20% - Accent1 6 2 2" xfId="103"/>
    <cellStyle name="20% - Accent1 6 2 2 2" xfId="104"/>
    <cellStyle name="20% - Accent1 6 2 3" xfId="105"/>
    <cellStyle name="20% - Accent1 6 2 4" xfId="106"/>
    <cellStyle name="20% - Accent1 6 3" xfId="107"/>
    <cellStyle name="20% - Accent1 6 3 2" xfId="108"/>
    <cellStyle name="20% - Accent1 6 3 2 2" xfId="109"/>
    <cellStyle name="20% - Accent1 6 3 3" xfId="110"/>
    <cellStyle name="20% - Accent1 6 4" xfId="111"/>
    <cellStyle name="20% - Accent1 6 4 2" xfId="112"/>
    <cellStyle name="20% - Accent1 6 5" xfId="113"/>
    <cellStyle name="20% - Accent1 6 6" xfId="114"/>
    <cellStyle name="20% - Accent1 7" xfId="115"/>
    <cellStyle name="20% - Accent1 7 2" xfId="116"/>
    <cellStyle name="20% - Accent1 7 2 2" xfId="117"/>
    <cellStyle name="20% - Accent1 7 2 2 2" xfId="118"/>
    <cellStyle name="20% - Accent1 7 2 3" xfId="119"/>
    <cellStyle name="20% - Accent1 7 2 4" xfId="120"/>
    <cellStyle name="20% - Accent1 7 3" xfId="121"/>
    <cellStyle name="20% - Accent1 7 3 2" xfId="122"/>
    <cellStyle name="20% - Accent1 7 4" xfId="123"/>
    <cellStyle name="20% - Accent1 7 5" xfId="124"/>
    <cellStyle name="20% - Accent1 8" xfId="125"/>
    <cellStyle name="20% - Accent1 8 2" xfId="126"/>
    <cellStyle name="20% - Accent1 8 2 2" xfId="127"/>
    <cellStyle name="20% - Accent1 8 2 3" xfId="128"/>
    <cellStyle name="20% - Accent1 8 3" xfId="129"/>
    <cellStyle name="20% - Accent1 8 4" xfId="130"/>
    <cellStyle name="20% - Accent1 9" xfId="131"/>
    <cellStyle name="20% - Accent1 9 2" xfId="132"/>
    <cellStyle name="20% - Accent1 9 2 2" xfId="133"/>
    <cellStyle name="20% - Accent1 9 3" xfId="134"/>
    <cellStyle name="20% - Accent2" xfId="23" builtinId="34" customBuiltin="1"/>
    <cellStyle name="20% - Accent2 10" xfId="135"/>
    <cellStyle name="20% - Accent2 10 2" xfId="136"/>
    <cellStyle name="20% - Accent2 10 3" xfId="137"/>
    <cellStyle name="20% - Accent2 2" xfId="138"/>
    <cellStyle name="20% - Accent2 2 2" xfId="139"/>
    <cellStyle name="20% - Accent2 2 2 2" xfId="140"/>
    <cellStyle name="20% - Accent2 2 2 2 2" xfId="141"/>
    <cellStyle name="20% - Accent2 2 2 2 2 2" xfId="142"/>
    <cellStyle name="20% - Accent2 2 2 2 3" xfId="143"/>
    <cellStyle name="20% - Accent2 2 2 3" xfId="144"/>
    <cellStyle name="20% - Accent2 2 2 3 2" xfId="145"/>
    <cellStyle name="20% - Accent2 2 2 4" xfId="146"/>
    <cellStyle name="20% - Accent2 2 2 5" xfId="147"/>
    <cellStyle name="20% - Accent2 2 3" xfId="148"/>
    <cellStyle name="20% - Accent2 2 3 2" xfId="149"/>
    <cellStyle name="20% - Accent2 2 3 2 2" xfId="150"/>
    <cellStyle name="20% - Accent2 2 3 3" xfId="151"/>
    <cellStyle name="20% - Accent2 2 3 4" xfId="152"/>
    <cellStyle name="20% - Accent2 2 4" xfId="153"/>
    <cellStyle name="20% - Accent2 2 4 2" xfId="154"/>
    <cellStyle name="20% - Accent2 2 4 3" xfId="155"/>
    <cellStyle name="20% - Accent2 2 5" xfId="156"/>
    <cellStyle name="20% - Accent2 2 6" xfId="157"/>
    <cellStyle name="20% - Accent2 3" xfId="158"/>
    <cellStyle name="20% - Accent2 3 2" xfId="159"/>
    <cellStyle name="20% - Accent2 3 2 2" xfId="160"/>
    <cellStyle name="20% - Accent2 3 2 2 2" xfId="161"/>
    <cellStyle name="20% - Accent2 3 2 2 2 2" xfId="162"/>
    <cellStyle name="20% - Accent2 3 2 2 3" xfId="163"/>
    <cellStyle name="20% - Accent2 3 2 3" xfId="164"/>
    <cellStyle name="20% - Accent2 3 2 3 2" xfId="165"/>
    <cellStyle name="20% - Accent2 3 2 4" xfId="166"/>
    <cellStyle name="20% - Accent2 3 2 5" xfId="167"/>
    <cellStyle name="20% - Accent2 3 3" xfId="168"/>
    <cellStyle name="20% - Accent2 3 3 2" xfId="169"/>
    <cellStyle name="20% - Accent2 3 3 2 2" xfId="170"/>
    <cellStyle name="20% - Accent2 3 3 3" xfId="171"/>
    <cellStyle name="20% - Accent2 3 4" xfId="172"/>
    <cellStyle name="20% - Accent2 3 4 2" xfId="173"/>
    <cellStyle name="20% - Accent2 3 5" xfId="174"/>
    <cellStyle name="20% - Accent2 3 6" xfId="175"/>
    <cellStyle name="20% - Accent2 4" xfId="176"/>
    <cellStyle name="20% - Accent2 4 2" xfId="177"/>
    <cellStyle name="20% - Accent2 4 3" xfId="178"/>
    <cellStyle name="20% - Accent2 5" xfId="179"/>
    <cellStyle name="20% - Accent2 5 2" xfId="180"/>
    <cellStyle name="20% - Accent2 5 2 2" xfId="181"/>
    <cellStyle name="20% - Accent2 5 2 2 2" xfId="182"/>
    <cellStyle name="20% - Accent2 5 2 3" xfId="183"/>
    <cellStyle name="20% - Accent2 5 2 4" xfId="184"/>
    <cellStyle name="20% - Accent2 5 3" xfId="185"/>
    <cellStyle name="20% - Accent2 5 3 2" xfId="186"/>
    <cellStyle name="20% - Accent2 5 3 2 2" xfId="187"/>
    <cellStyle name="20% - Accent2 5 3 3" xfId="188"/>
    <cellStyle name="20% - Accent2 5 4" xfId="189"/>
    <cellStyle name="20% - Accent2 5 4 2" xfId="190"/>
    <cellStyle name="20% - Accent2 5 5" xfId="191"/>
    <cellStyle name="20% - Accent2 5 6" xfId="192"/>
    <cellStyle name="20% - Accent2 6" xfId="193"/>
    <cellStyle name="20% - Accent2 6 2" xfId="194"/>
    <cellStyle name="20% - Accent2 6 2 2" xfId="195"/>
    <cellStyle name="20% - Accent2 6 2 2 2" xfId="196"/>
    <cellStyle name="20% - Accent2 6 2 3" xfId="197"/>
    <cellStyle name="20% - Accent2 6 2 4" xfId="198"/>
    <cellStyle name="20% - Accent2 6 3" xfId="199"/>
    <cellStyle name="20% - Accent2 6 3 2" xfId="200"/>
    <cellStyle name="20% - Accent2 6 3 2 2" xfId="201"/>
    <cellStyle name="20% - Accent2 6 3 3" xfId="202"/>
    <cellStyle name="20% - Accent2 6 4" xfId="203"/>
    <cellStyle name="20% - Accent2 6 4 2" xfId="204"/>
    <cellStyle name="20% - Accent2 6 5" xfId="205"/>
    <cellStyle name="20% - Accent2 6 6" xfId="206"/>
    <cellStyle name="20% - Accent2 7" xfId="207"/>
    <cellStyle name="20% - Accent2 7 2" xfId="208"/>
    <cellStyle name="20% - Accent2 7 2 2" xfId="209"/>
    <cellStyle name="20% - Accent2 7 2 2 2" xfId="210"/>
    <cellStyle name="20% - Accent2 7 2 3" xfId="211"/>
    <cellStyle name="20% - Accent2 7 2 4" xfId="212"/>
    <cellStyle name="20% - Accent2 7 3" xfId="213"/>
    <cellStyle name="20% - Accent2 7 3 2" xfId="214"/>
    <cellStyle name="20% - Accent2 7 4" xfId="215"/>
    <cellStyle name="20% - Accent2 7 5" xfId="216"/>
    <cellStyle name="20% - Accent2 8" xfId="217"/>
    <cellStyle name="20% - Accent2 8 2" xfId="218"/>
    <cellStyle name="20% - Accent2 8 2 2" xfId="219"/>
    <cellStyle name="20% - Accent2 8 2 3" xfId="220"/>
    <cellStyle name="20% - Accent2 8 3" xfId="221"/>
    <cellStyle name="20% - Accent2 8 4" xfId="222"/>
    <cellStyle name="20% - Accent2 9" xfId="223"/>
    <cellStyle name="20% - Accent2 9 2" xfId="224"/>
    <cellStyle name="20% - Accent2 9 2 2" xfId="225"/>
    <cellStyle name="20% - Accent2 9 3" xfId="226"/>
    <cellStyle name="20% - Accent3" xfId="27" builtinId="38" customBuiltin="1"/>
    <cellStyle name="20% - Accent3 10" xfId="227"/>
    <cellStyle name="20% - Accent3 10 2" xfId="228"/>
    <cellStyle name="20% - Accent3 10 3" xfId="229"/>
    <cellStyle name="20% - Accent3 2" xfId="230"/>
    <cellStyle name="20% - Accent3 2 2" xfId="231"/>
    <cellStyle name="20% - Accent3 2 2 2" xfId="232"/>
    <cellStyle name="20% - Accent3 2 2 2 2" xfId="233"/>
    <cellStyle name="20% - Accent3 2 2 2 2 2" xfId="234"/>
    <cellStyle name="20% - Accent3 2 2 2 3" xfId="235"/>
    <cellStyle name="20% - Accent3 2 2 3" xfId="236"/>
    <cellStyle name="20% - Accent3 2 2 3 2" xfId="237"/>
    <cellStyle name="20% - Accent3 2 2 4" xfId="238"/>
    <cellStyle name="20% - Accent3 2 3" xfId="239"/>
    <cellStyle name="20% - Accent3 2 3 2" xfId="240"/>
    <cellStyle name="20% - Accent3 2 3 2 2" xfId="241"/>
    <cellStyle name="20% - Accent3 2 3 3" xfId="242"/>
    <cellStyle name="20% - Accent3 2 4" xfId="243"/>
    <cellStyle name="20% - Accent3 2 4 2" xfId="244"/>
    <cellStyle name="20% - Accent3 2 5" xfId="245"/>
    <cellStyle name="20% - Accent3 3" xfId="246"/>
    <cellStyle name="20% - Accent3 3 2" xfId="247"/>
    <cellStyle name="20% - Accent3 3 2 2" xfId="248"/>
    <cellStyle name="20% - Accent3 3 2 2 2" xfId="249"/>
    <cellStyle name="20% - Accent3 3 2 2 2 2" xfId="250"/>
    <cellStyle name="20% - Accent3 3 2 2 3" xfId="251"/>
    <cellStyle name="20% - Accent3 3 2 3" xfId="252"/>
    <cellStyle name="20% - Accent3 3 2 3 2" xfId="253"/>
    <cellStyle name="20% - Accent3 3 2 4" xfId="254"/>
    <cellStyle name="20% - Accent3 3 3" xfId="255"/>
    <cellStyle name="20% - Accent3 3 3 2" xfId="256"/>
    <cellStyle name="20% - Accent3 3 3 2 2" xfId="257"/>
    <cellStyle name="20% - Accent3 3 3 3" xfId="258"/>
    <cellStyle name="20% - Accent3 3 4" xfId="259"/>
    <cellStyle name="20% - Accent3 3 4 2" xfId="260"/>
    <cellStyle name="20% - Accent3 3 5" xfId="261"/>
    <cellStyle name="20% - Accent3 4" xfId="262"/>
    <cellStyle name="20% - Accent3 4 2" xfId="263"/>
    <cellStyle name="20% - Accent3 4 3" xfId="264"/>
    <cellStyle name="20% - Accent3 5" xfId="265"/>
    <cellStyle name="20% - Accent3 5 2" xfId="266"/>
    <cellStyle name="20% - Accent3 5 2 2" xfId="267"/>
    <cellStyle name="20% - Accent3 5 2 2 2" xfId="268"/>
    <cellStyle name="20% - Accent3 5 2 3" xfId="269"/>
    <cellStyle name="20% - Accent3 5 2 4" xfId="270"/>
    <cellStyle name="20% - Accent3 5 3" xfId="271"/>
    <cellStyle name="20% - Accent3 5 3 2" xfId="272"/>
    <cellStyle name="20% - Accent3 5 3 2 2" xfId="273"/>
    <cellStyle name="20% - Accent3 5 3 3" xfId="274"/>
    <cellStyle name="20% - Accent3 5 4" xfId="275"/>
    <cellStyle name="20% - Accent3 5 4 2" xfId="276"/>
    <cellStyle name="20% - Accent3 5 5" xfId="277"/>
    <cellStyle name="20% - Accent3 5 6" xfId="278"/>
    <cellStyle name="20% - Accent3 6" xfId="279"/>
    <cellStyle name="20% - Accent3 6 2" xfId="280"/>
    <cellStyle name="20% - Accent3 6 2 2" xfId="281"/>
    <cellStyle name="20% - Accent3 6 2 2 2" xfId="282"/>
    <cellStyle name="20% - Accent3 6 2 3" xfId="283"/>
    <cellStyle name="20% - Accent3 6 2 4" xfId="284"/>
    <cellStyle name="20% - Accent3 6 3" xfId="285"/>
    <cellStyle name="20% - Accent3 6 3 2" xfId="286"/>
    <cellStyle name="20% - Accent3 6 3 2 2" xfId="287"/>
    <cellStyle name="20% - Accent3 6 3 3" xfId="288"/>
    <cellStyle name="20% - Accent3 6 4" xfId="289"/>
    <cellStyle name="20% - Accent3 6 4 2" xfId="290"/>
    <cellStyle name="20% - Accent3 6 5" xfId="291"/>
    <cellStyle name="20% - Accent3 6 6" xfId="292"/>
    <cellStyle name="20% - Accent3 7" xfId="293"/>
    <cellStyle name="20% - Accent3 7 2" xfId="294"/>
    <cellStyle name="20% - Accent3 7 2 2" xfId="295"/>
    <cellStyle name="20% - Accent3 7 2 2 2" xfId="296"/>
    <cellStyle name="20% - Accent3 7 2 3" xfId="297"/>
    <cellStyle name="20% - Accent3 7 2 4" xfId="298"/>
    <cellStyle name="20% - Accent3 7 3" xfId="299"/>
    <cellStyle name="20% - Accent3 7 3 2" xfId="300"/>
    <cellStyle name="20% - Accent3 7 4" xfId="301"/>
    <cellStyle name="20% - Accent3 7 5" xfId="302"/>
    <cellStyle name="20% - Accent3 8" xfId="303"/>
    <cellStyle name="20% - Accent3 8 2" xfId="304"/>
    <cellStyle name="20% - Accent3 8 2 2" xfId="305"/>
    <cellStyle name="20% - Accent3 8 2 3" xfId="306"/>
    <cellStyle name="20% - Accent3 8 3" xfId="307"/>
    <cellStyle name="20% - Accent3 8 4" xfId="308"/>
    <cellStyle name="20% - Accent3 9" xfId="309"/>
    <cellStyle name="20% - Accent3 9 2" xfId="310"/>
    <cellStyle name="20% - Accent3 9 2 2" xfId="311"/>
    <cellStyle name="20% - Accent3 9 3" xfId="312"/>
    <cellStyle name="20% - Accent4" xfId="31" builtinId="42" customBuiltin="1"/>
    <cellStyle name="20% - Accent4 10" xfId="313"/>
    <cellStyle name="20% - Accent4 10 2" xfId="314"/>
    <cellStyle name="20% - Accent4 10 3" xfId="315"/>
    <cellStyle name="20% - Accent4 2" xfId="316"/>
    <cellStyle name="20% - Accent4 2 2" xfId="317"/>
    <cellStyle name="20% - Accent4 2 2 2" xfId="318"/>
    <cellStyle name="20% - Accent4 2 2 2 2" xfId="319"/>
    <cellStyle name="20% - Accent4 2 2 2 2 2" xfId="320"/>
    <cellStyle name="20% - Accent4 2 2 2 3" xfId="321"/>
    <cellStyle name="20% - Accent4 2 2 3" xfId="322"/>
    <cellStyle name="20% - Accent4 2 2 3 2" xfId="323"/>
    <cellStyle name="20% - Accent4 2 2 4" xfId="324"/>
    <cellStyle name="20% - Accent4 2 2 5" xfId="325"/>
    <cellStyle name="20% - Accent4 2 3" xfId="326"/>
    <cellStyle name="20% - Accent4 2 3 2" xfId="327"/>
    <cellStyle name="20% - Accent4 2 3 2 2" xfId="328"/>
    <cellStyle name="20% - Accent4 2 3 3" xfId="329"/>
    <cellStyle name="20% - Accent4 2 3 4" xfId="330"/>
    <cellStyle name="20% - Accent4 2 4" xfId="331"/>
    <cellStyle name="20% - Accent4 2 4 2" xfId="332"/>
    <cellStyle name="20% - Accent4 2 4 3" xfId="333"/>
    <cellStyle name="20% - Accent4 2 5" xfId="334"/>
    <cellStyle name="20% - Accent4 2 6" xfId="335"/>
    <cellStyle name="20% - Accent4 3" xfId="336"/>
    <cellStyle name="20% - Accent4 3 2" xfId="337"/>
    <cellStyle name="20% - Accent4 3 2 2" xfId="338"/>
    <cellStyle name="20% - Accent4 3 2 2 2" xfId="339"/>
    <cellStyle name="20% - Accent4 3 2 2 2 2" xfId="340"/>
    <cellStyle name="20% - Accent4 3 2 2 3" xfId="341"/>
    <cellStyle name="20% - Accent4 3 2 3" xfId="342"/>
    <cellStyle name="20% - Accent4 3 2 3 2" xfId="343"/>
    <cellStyle name="20% - Accent4 3 2 4" xfId="344"/>
    <cellStyle name="20% - Accent4 3 2 5" xfId="345"/>
    <cellStyle name="20% - Accent4 3 3" xfId="346"/>
    <cellStyle name="20% - Accent4 3 3 2" xfId="347"/>
    <cellStyle name="20% - Accent4 3 3 2 2" xfId="348"/>
    <cellStyle name="20% - Accent4 3 3 3" xfId="349"/>
    <cellStyle name="20% - Accent4 3 4" xfId="350"/>
    <cellStyle name="20% - Accent4 3 4 2" xfId="351"/>
    <cellStyle name="20% - Accent4 3 5" xfId="352"/>
    <cellStyle name="20% - Accent4 3 6" xfId="353"/>
    <cellStyle name="20% - Accent4 4" xfId="354"/>
    <cellStyle name="20% - Accent4 4 2" xfId="355"/>
    <cellStyle name="20% - Accent4 4 3" xfId="356"/>
    <cellStyle name="20% - Accent4 5" xfId="357"/>
    <cellStyle name="20% - Accent4 5 2" xfId="358"/>
    <cellStyle name="20% - Accent4 5 2 2" xfId="359"/>
    <cellStyle name="20% - Accent4 5 2 2 2" xfId="360"/>
    <cellStyle name="20% - Accent4 5 2 3" xfId="361"/>
    <cellStyle name="20% - Accent4 5 2 4" xfId="362"/>
    <cellStyle name="20% - Accent4 5 3" xfId="363"/>
    <cellStyle name="20% - Accent4 5 3 2" xfId="364"/>
    <cellStyle name="20% - Accent4 5 3 2 2" xfId="365"/>
    <cellStyle name="20% - Accent4 5 3 3" xfId="366"/>
    <cellStyle name="20% - Accent4 5 4" xfId="367"/>
    <cellStyle name="20% - Accent4 5 4 2" xfId="368"/>
    <cellStyle name="20% - Accent4 5 5" xfId="369"/>
    <cellStyle name="20% - Accent4 5 6" xfId="370"/>
    <cellStyle name="20% - Accent4 6" xfId="371"/>
    <cellStyle name="20% - Accent4 6 2" xfId="372"/>
    <cellStyle name="20% - Accent4 6 2 2" xfId="373"/>
    <cellStyle name="20% - Accent4 6 2 2 2" xfId="374"/>
    <cellStyle name="20% - Accent4 6 2 3" xfId="375"/>
    <cellStyle name="20% - Accent4 6 2 4" xfId="376"/>
    <cellStyle name="20% - Accent4 6 3" xfId="377"/>
    <cellStyle name="20% - Accent4 6 3 2" xfId="378"/>
    <cellStyle name="20% - Accent4 6 3 2 2" xfId="379"/>
    <cellStyle name="20% - Accent4 6 3 3" xfId="380"/>
    <cellStyle name="20% - Accent4 6 4" xfId="381"/>
    <cellStyle name="20% - Accent4 6 4 2" xfId="382"/>
    <cellStyle name="20% - Accent4 6 5" xfId="383"/>
    <cellStyle name="20% - Accent4 6 6" xfId="384"/>
    <cellStyle name="20% - Accent4 7" xfId="385"/>
    <cellStyle name="20% - Accent4 7 2" xfId="386"/>
    <cellStyle name="20% - Accent4 7 2 2" xfId="387"/>
    <cellStyle name="20% - Accent4 7 2 2 2" xfId="388"/>
    <cellStyle name="20% - Accent4 7 2 3" xfId="389"/>
    <cellStyle name="20% - Accent4 7 2 4" xfId="390"/>
    <cellStyle name="20% - Accent4 7 3" xfId="391"/>
    <cellStyle name="20% - Accent4 7 3 2" xfId="392"/>
    <cellStyle name="20% - Accent4 7 4" xfId="393"/>
    <cellStyle name="20% - Accent4 7 5" xfId="394"/>
    <cellStyle name="20% - Accent4 8" xfId="395"/>
    <cellStyle name="20% - Accent4 8 2" xfId="396"/>
    <cellStyle name="20% - Accent4 8 2 2" xfId="397"/>
    <cellStyle name="20% - Accent4 8 2 3" xfId="398"/>
    <cellStyle name="20% - Accent4 8 3" xfId="399"/>
    <cellStyle name="20% - Accent4 8 4" xfId="400"/>
    <cellStyle name="20% - Accent4 9" xfId="401"/>
    <cellStyle name="20% - Accent4 9 2" xfId="402"/>
    <cellStyle name="20% - Accent4 9 2 2" xfId="403"/>
    <cellStyle name="20% - Accent4 9 3" xfId="404"/>
    <cellStyle name="20% - Accent5" xfId="35" builtinId="46" customBuiltin="1"/>
    <cellStyle name="20% - Accent5 10" xfId="405"/>
    <cellStyle name="20% - Accent5 10 2" xfId="406"/>
    <cellStyle name="20% - Accent5 10 3" xfId="407"/>
    <cellStyle name="20% - Accent5 2" xfId="408"/>
    <cellStyle name="20% - Accent5 2 2" xfId="409"/>
    <cellStyle name="20% - Accent5 2 2 2" xfId="410"/>
    <cellStyle name="20% - Accent5 2 2 2 2" xfId="411"/>
    <cellStyle name="20% - Accent5 2 2 2 2 2" xfId="412"/>
    <cellStyle name="20% - Accent5 2 2 2 3" xfId="413"/>
    <cellStyle name="20% - Accent5 2 2 3" xfId="414"/>
    <cellStyle name="20% - Accent5 2 2 3 2" xfId="415"/>
    <cellStyle name="20% - Accent5 2 2 4" xfId="416"/>
    <cellStyle name="20% - Accent5 2 2 5" xfId="417"/>
    <cellStyle name="20% - Accent5 2 3" xfId="418"/>
    <cellStyle name="20% - Accent5 2 3 2" xfId="419"/>
    <cellStyle name="20% - Accent5 2 3 2 2" xfId="420"/>
    <cellStyle name="20% - Accent5 2 3 3" xfId="421"/>
    <cellStyle name="20% - Accent5 2 3 4" xfId="422"/>
    <cellStyle name="20% - Accent5 2 4" xfId="423"/>
    <cellStyle name="20% - Accent5 2 4 2" xfId="424"/>
    <cellStyle name="20% - Accent5 2 4 3" xfId="425"/>
    <cellStyle name="20% - Accent5 2 5" xfId="426"/>
    <cellStyle name="20% - Accent5 2 6" xfId="427"/>
    <cellStyle name="20% - Accent5 3" xfId="428"/>
    <cellStyle name="20% - Accent5 3 2" xfId="429"/>
    <cellStyle name="20% - Accent5 3 2 2" xfId="430"/>
    <cellStyle name="20% - Accent5 3 2 2 2" xfId="431"/>
    <cellStyle name="20% - Accent5 3 2 2 2 2" xfId="432"/>
    <cellStyle name="20% - Accent5 3 2 2 3" xfId="433"/>
    <cellStyle name="20% - Accent5 3 2 3" xfId="434"/>
    <cellStyle name="20% - Accent5 3 2 3 2" xfId="435"/>
    <cellStyle name="20% - Accent5 3 2 4" xfId="436"/>
    <cellStyle name="20% - Accent5 3 2 5" xfId="437"/>
    <cellStyle name="20% - Accent5 3 3" xfId="438"/>
    <cellStyle name="20% - Accent5 3 3 2" xfId="439"/>
    <cellStyle name="20% - Accent5 3 3 2 2" xfId="440"/>
    <cellStyle name="20% - Accent5 3 3 3" xfId="441"/>
    <cellStyle name="20% - Accent5 3 4" xfId="442"/>
    <cellStyle name="20% - Accent5 3 4 2" xfId="443"/>
    <cellStyle name="20% - Accent5 3 5" xfId="444"/>
    <cellStyle name="20% - Accent5 3 6" xfId="445"/>
    <cellStyle name="20% - Accent5 4" xfId="446"/>
    <cellStyle name="20% - Accent5 4 2" xfId="447"/>
    <cellStyle name="20% - Accent5 4 3" xfId="448"/>
    <cellStyle name="20% - Accent5 5" xfId="449"/>
    <cellStyle name="20% - Accent5 5 2" xfId="450"/>
    <cellStyle name="20% - Accent5 5 2 2" xfId="451"/>
    <cellStyle name="20% - Accent5 5 2 2 2" xfId="452"/>
    <cellStyle name="20% - Accent5 5 2 3" xfId="453"/>
    <cellStyle name="20% - Accent5 5 2 4" xfId="454"/>
    <cellStyle name="20% - Accent5 5 3" xfId="455"/>
    <cellStyle name="20% - Accent5 5 3 2" xfId="456"/>
    <cellStyle name="20% - Accent5 5 3 2 2" xfId="457"/>
    <cellStyle name="20% - Accent5 5 3 3" xfId="458"/>
    <cellStyle name="20% - Accent5 5 4" xfId="459"/>
    <cellStyle name="20% - Accent5 5 4 2" xfId="460"/>
    <cellStyle name="20% - Accent5 5 5" xfId="461"/>
    <cellStyle name="20% - Accent5 5 6" xfId="462"/>
    <cellStyle name="20% - Accent5 6" xfId="463"/>
    <cellStyle name="20% - Accent5 6 2" xfId="464"/>
    <cellStyle name="20% - Accent5 6 2 2" xfId="465"/>
    <cellStyle name="20% - Accent5 6 2 2 2" xfId="466"/>
    <cellStyle name="20% - Accent5 6 2 3" xfId="467"/>
    <cellStyle name="20% - Accent5 6 2 4" xfId="468"/>
    <cellStyle name="20% - Accent5 6 3" xfId="469"/>
    <cellStyle name="20% - Accent5 6 3 2" xfId="470"/>
    <cellStyle name="20% - Accent5 6 3 2 2" xfId="471"/>
    <cellStyle name="20% - Accent5 6 3 3" xfId="472"/>
    <cellStyle name="20% - Accent5 6 4" xfId="473"/>
    <cellStyle name="20% - Accent5 6 4 2" xfId="474"/>
    <cellStyle name="20% - Accent5 6 5" xfId="475"/>
    <cellStyle name="20% - Accent5 6 6" xfId="476"/>
    <cellStyle name="20% - Accent5 7" xfId="477"/>
    <cellStyle name="20% - Accent5 7 2" xfId="478"/>
    <cellStyle name="20% - Accent5 7 2 2" xfId="479"/>
    <cellStyle name="20% - Accent5 7 2 2 2" xfId="480"/>
    <cellStyle name="20% - Accent5 7 2 3" xfId="481"/>
    <cellStyle name="20% - Accent5 7 2 4" xfId="482"/>
    <cellStyle name="20% - Accent5 7 3" xfId="483"/>
    <cellStyle name="20% - Accent5 7 3 2" xfId="484"/>
    <cellStyle name="20% - Accent5 7 4" xfId="485"/>
    <cellStyle name="20% - Accent5 7 5" xfId="486"/>
    <cellStyle name="20% - Accent5 8" xfId="487"/>
    <cellStyle name="20% - Accent5 8 2" xfId="488"/>
    <cellStyle name="20% - Accent5 8 2 2" xfId="489"/>
    <cellStyle name="20% - Accent5 8 2 3" xfId="490"/>
    <cellStyle name="20% - Accent5 8 3" xfId="491"/>
    <cellStyle name="20% - Accent5 8 4" xfId="492"/>
    <cellStyle name="20% - Accent5 9" xfId="493"/>
    <cellStyle name="20% - Accent5 9 2" xfId="494"/>
    <cellStyle name="20% - Accent5 9 2 2" xfId="495"/>
    <cellStyle name="20% - Accent5 9 3" xfId="496"/>
    <cellStyle name="20% - Accent6" xfId="39" builtinId="50" customBuiltin="1"/>
    <cellStyle name="20% - Accent6 10" xfId="497"/>
    <cellStyle name="20% - Accent6 10 2" xfId="498"/>
    <cellStyle name="20% - Accent6 10 3" xfId="499"/>
    <cellStyle name="20% - Accent6 2" xfId="500"/>
    <cellStyle name="20% - Accent6 2 2" xfId="501"/>
    <cellStyle name="20% - Accent6 2 2 2" xfId="502"/>
    <cellStyle name="20% - Accent6 2 2 2 2" xfId="503"/>
    <cellStyle name="20% - Accent6 2 2 2 2 2" xfId="504"/>
    <cellStyle name="20% - Accent6 2 2 2 3" xfId="505"/>
    <cellStyle name="20% - Accent6 2 2 3" xfId="506"/>
    <cellStyle name="20% - Accent6 2 2 3 2" xfId="507"/>
    <cellStyle name="20% - Accent6 2 2 4" xfId="508"/>
    <cellStyle name="20% - Accent6 2 2 5" xfId="509"/>
    <cellStyle name="20% - Accent6 2 3" xfId="510"/>
    <cellStyle name="20% - Accent6 2 3 2" xfId="511"/>
    <cellStyle name="20% - Accent6 2 3 2 2" xfId="512"/>
    <cellStyle name="20% - Accent6 2 3 3" xfId="513"/>
    <cellStyle name="20% - Accent6 2 3 4" xfId="514"/>
    <cellStyle name="20% - Accent6 2 4" xfId="515"/>
    <cellStyle name="20% - Accent6 2 4 2" xfId="516"/>
    <cellStyle name="20% - Accent6 2 4 3" xfId="517"/>
    <cellStyle name="20% - Accent6 2 5" xfId="518"/>
    <cellStyle name="20% - Accent6 2 6" xfId="519"/>
    <cellStyle name="20% - Accent6 3" xfId="520"/>
    <cellStyle name="20% - Accent6 3 2" xfId="521"/>
    <cellStyle name="20% - Accent6 3 2 2" xfId="522"/>
    <cellStyle name="20% - Accent6 3 2 2 2" xfId="523"/>
    <cellStyle name="20% - Accent6 3 2 2 2 2" xfId="524"/>
    <cellStyle name="20% - Accent6 3 2 2 3" xfId="525"/>
    <cellStyle name="20% - Accent6 3 2 3" xfId="526"/>
    <cellStyle name="20% - Accent6 3 2 3 2" xfId="527"/>
    <cellStyle name="20% - Accent6 3 2 4" xfId="528"/>
    <cellStyle name="20% - Accent6 3 2 5" xfId="529"/>
    <cellStyle name="20% - Accent6 3 3" xfId="530"/>
    <cellStyle name="20% - Accent6 3 3 2" xfId="531"/>
    <cellStyle name="20% - Accent6 3 3 2 2" xfId="532"/>
    <cellStyle name="20% - Accent6 3 3 3" xfId="533"/>
    <cellStyle name="20% - Accent6 3 4" xfId="534"/>
    <cellStyle name="20% - Accent6 3 4 2" xfId="535"/>
    <cellStyle name="20% - Accent6 3 5" xfId="536"/>
    <cellStyle name="20% - Accent6 3 6" xfId="537"/>
    <cellStyle name="20% - Accent6 4" xfId="538"/>
    <cellStyle name="20% - Accent6 4 2" xfId="539"/>
    <cellStyle name="20% - Accent6 4 3" xfId="540"/>
    <cellStyle name="20% - Accent6 5" xfId="541"/>
    <cellStyle name="20% - Accent6 5 2" xfId="542"/>
    <cellStyle name="20% - Accent6 5 2 2" xfId="543"/>
    <cellStyle name="20% - Accent6 5 2 2 2" xfId="544"/>
    <cellStyle name="20% - Accent6 5 2 3" xfId="545"/>
    <cellStyle name="20% - Accent6 5 2 4" xfId="546"/>
    <cellStyle name="20% - Accent6 5 3" xfId="547"/>
    <cellStyle name="20% - Accent6 5 3 2" xfId="548"/>
    <cellStyle name="20% - Accent6 5 3 2 2" xfId="549"/>
    <cellStyle name="20% - Accent6 5 3 3" xfId="550"/>
    <cellStyle name="20% - Accent6 5 4" xfId="551"/>
    <cellStyle name="20% - Accent6 5 4 2" xfId="552"/>
    <cellStyle name="20% - Accent6 5 5" xfId="553"/>
    <cellStyle name="20% - Accent6 5 6" xfId="554"/>
    <cellStyle name="20% - Accent6 6" xfId="555"/>
    <cellStyle name="20% - Accent6 6 2" xfId="556"/>
    <cellStyle name="20% - Accent6 6 2 2" xfId="557"/>
    <cellStyle name="20% - Accent6 6 2 2 2" xfId="558"/>
    <cellStyle name="20% - Accent6 6 2 3" xfId="559"/>
    <cellStyle name="20% - Accent6 6 2 4" xfId="560"/>
    <cellStyle name="20% - Accent6 6 3" xfId="561"/>
    <cellStyle name="20% - Accent6 6 3 2" xfId="562"/>
    <cellStyle name="20% - Accent6 6 3 2 2" xfId="563"/>
    <cellStyle name="20% - Accent6 6 3 3" xfId="564"/>
    <cellStyle name="20% - Accent6 6 4" xfId="565"/>
    <cellStyle name="20% - Accent6 6 4 2" xfId="566"/>
    <cellStyle name="20% - Accent6 6 5" xfId="567"/>
    <cellStyle name="20% - Accent6 6 6" xfId="568"/>
    <cellStyle name="20% - Accent6 7" xfId="569"/>
    <cellStyle name="20% - Accent6 7 2" xfId="570"/>
    <cellStyle name="20% - Accent6 7 2 2" xfId="571"/>
    <cellStyle name="20% - Accent6 7 2 2 2" xfId="572"/>
    <cellStyle name="20% - Accent6 7 2 3" xfId="573"/>
    <cellStyle name="20% - Accent6 7 2 4" xfId="574"/>
    <cellStyle name="20% - Accent6 7 3" xfId="575"/>
    <cellStyle name="20% - Accent6 7 3 2" xfId="576"/>
    <cellStyle name="20% - Accent6 7 4" xfId="577"/>
    <cellStyle name="20% - Accent6 7 5" xfId="578"/>
    <cellStyle name="20% - Accent6 8" xfId="579"/>
    <cellStyle name="20% - Accent6 8 2" xfId="580"/>
    <cellStyle name="20% - Accent6 8 2 2" xfId="581"/>
    <cellStyle name="20% - Accent6 8 2 3" xfId="582"/>
    <cellStyle name="20% - Accent6 8 3" xfId="583"/>
    <cellStyle name="20% - Accent6 8 4" xfId="584"/>
    <cellStyle name="20% - Accent6 9" xfId="585"/>
    <cellStyle name="20% - Accent6 9 2" xfId="586"/>
    <cellStyle name="20% - Accent6 9 2 2" xfId="587"/>
    <cellStyle name="20% - Accent6 9 3" xfId="588"/>
    <cellStyle name="40% - Accent1" xfId="20" builtinId="31" customBuiltin="1"/>
    <cellStyle name="40% - Accent1 10" xfId="589"/>
    <cellStyle name="40% - Accent1 10 2" xfId="590"/>
    <cellStyle name="40% - Accent1 10 3" xfId="591"/>
    <cellStyle name="40% - Accent1 2" xfId="592"/>
    <cellStyle name="40% - Accent1 2 2" xfId="593"/>
    <cellStyle name="40% - Accent1 2 2 2" xfId="594"/>
    <cellStyle name="40% - Accent1 2 2 2 2" xfId="595"/>
    <cellStyle name="40% - Accent1 2 2 2 2 2" xfId="596"/>
    <cellStyle name="40% - Accent1 2 2 2 3" xfId="597"/>
    <cellStyle name="40% - Accent1 2 2 3" xfId="598"/>
    <cellStyle name="40% - Accent1 2 2 3 2" xfId="599"/>
    <cellStyle name="40% - Accent1 2 2 4" xfId="600"/>
    <cellStyle name="40% - Accent1 2 2 5" xfId="601"/>
    <cellStyle name="40% - Accent1 2 3" xfId="602"/>
    <cellStyle name="40% - Accent1 2 3 2" xfId="603"/>
    <cellStyle name="40% - Accent1 2 3 2 2" xfId="604"/>
    <cellStyle name="40% - Accent1 2 3 3" xfId="605"/>
    <cellStyle name="40% - Accent1 2 3 4" xfId="606"/>
    <cellStyle name="40% - Accent1 2 4" xfId="607"/>
    <cellStyle name="40% - Accent1 2 4 2" xfId="608"/>
    <cellStyle name="40% - Accent1 2 4 3" xfId="609"/>
    <cellStyle name="40% - Accent1 2 5" xfId="610"/>
    <cellStyle name="40% - Accent1 2 6" xfId="611"/>
    <cellStyle name="40% - Accent1 3" xfId="612"/>
    <cellStyle name="40% - Accent1 3 2" xfId="613"/>
    <cellStyle name="40% - Accent1 3 2 2" xfId="614"/>
    <cellStyle name="40% - Accent1 3 2 2 2" xfId="615"/>
    <cellStyle name="40% - Accent1 3 2 2 2 2" xfId="616"/>
    <cellStyle name="40% - Accent1 3 2 2 3" xfId="617"/>
    <cellStyle name="40% - Accent1 3 2 3" xfId="618"/>
    <cellStyle name="40% - Accent1 3 2 3 2" xfId="619"/>
    <cellStyle name="40% - Accent1 3 2 4" xfId="620"/>
    <cellStyle name="40% - Accent1 3 2 5" xfId="621"/>
    <cellStyle name="40% - Accent1 3 3" xfId="622"/>
    <cellStyle name="40% - Accent1 3 3 2" xfId="623"/>
    <cellStyle name="40% - Accent1 3 3 2 2" xfId="624"/>
    <cellStyle name="40% - Accent1 3 3 3" xfId="625"/>
    <cellStyle name="40% - Accent1 3 4" xfId="626"/>
    <cellStyle name="40% - Accent1 3 4 2" xfId="627"/>
    <cellStyle name="40% - Accent1 3 5" xfId="628"/>
    <cellStyle name="40% - Accent1 3 6" xfId="629"/>
    <cellStyle name="40% - Accent1 4" xfId="630"/>
    <cellStyle name="40% - Accent1 4 2" xfId="631"/>
    <cellStyle name="40% - Accent1 4 3" xfId="632"/>
    <cellStyle name="40% - Accent1 5" xfId="633"/>
    <cellStyle name="40% - Accent1 5 2" xfId="634"/>
    <cellStyle name="40% - Accent1 5 2 2" xfId="635"/>
    <cellStyle name="40% - Accent1 5 2 2 2" xfId="636"/>
    <cellStyle name="40% - Accent1 5 2 3" xfId="637"/>
    <cellStyle name="40% - Accent1 5 2 4" xfId="638"/>
    <cellStyle name="40% - Accent1 5 3" xfId="639"/>
    <cellStyle name="40% - Accent1 5 3 2" xfId="640"/>
    <cellStyle name="40% - Accent1 5 3 2 2" xfId="641"/>
    <cellStyle name="40% - Accent1 5 3 3" xfId="642"/>
    <cellStyle name="40% - Accent1 5 4" xfId="643"/>
    <cellStyle name="40% - Accent1 5 4 2" xfId="644"/>
    <cellStyle name="40% - Accent1 5 5" xfId="645"/>
    <cellStyle name="40% - Accent1 5 6" xfId="646"/>
    <cellStyle name="40% - Accent1 6" xfId="647"/>
    <cellStyle name="40% - Accent1 6 2" xfId="648"/>
    <cellStyle name="40% - Accent1 6 2 2" xfId="649"/>
    <cellStyle name="40% - Accent1 6 2 2 2" xfId="650"/>
    <cellStyle name="40% - Accent1 6 2 3" xfId="651"/>
    <cellStyle name="40% - Accent1 6 2 4" xfId="652"/>
    <cellStyle name="40% - Accent1 6 3" xfId="653"/>
    <cellStyle name="40% - Accent1 6 3 2" xfId="654"/>
    <cellStyle name="40% - Accent1 6 3 2 2" xfId="655"/>
    <cellStyle name="40% - Accent1 6 3 3" xfId="656"/>
    <cellStyle name="40% - Accent1 6 4" xfId="657"/>
    <cellStyle name="40% - Accent1 6 4 2" xfId="658"/>
    <cellStyle name="40% - Accent1 6 5" xfId="659"/>
    <cellStyle name="40% - Accent1 6 6" xfId="660"/>
    <cellStyle name="40% - Accent1 7" xfId="661"/>
    <cellStyle name="40% - Accent1 7 2" xfId="662"/>
    <cellStyle name="40% - Accent1 7 2 2" xfId="663"/>
    <cellStyle name="40% - Accent1 7 2 2 2" xfId="664"/>
    <cellStyle name="40% - Accent1 7 2 3" xfId="665"/>
    <cellStyle name="40% - Accent1 7 2 4" xfId="666"/>
    <cellStyle name="40% - Accent1 7 3" xfId="667"/>
    <cellStyle name="40% - Accent1 7 3 2" xfId="668"/>
    <cellStyle name="40% - Accent1 7 4" xfId="669"/>
    <cellStyle name="40% - Accent1 7 5" xfId="670"/>
    <cellStyle name="40% - Accent1 8" xfId="671"/>
    <cellStyle name="40% - Accent1 8 2" xfId="672"/>
    <cellStyle name="40% - Accent1 8 2 2" xfId="673"/>
    <cellStyle name="40% - Accent1 8 2 3" xfId="674"/>
    <cellStyle name="40% - Accent1 8 3" xfId="675"/>
    <cellStyle name="40% - Accent1 8 4" xfId="676"/>
    <cellStyle name="40% - Accent1 9" xfId="677"/>
    <cellStyle name="40% - Accent1 9 2" xfId="678"/>
    <cellStyle name="40% - Accent1 9 2 2" xfId="679"/>
    <cellStyle name="40% - Accent1 9 3" xfId="680"/>
    <cellStyle name="40% - Accent2" xfId="24" builtinId="35" customBuiltin="1"/>
    <cellStyle name="40% - Accent2 10" xfId="681"/>
    <cellStyle name="40% - Accent2 10 2" xfId="682"/>
    <cellStyle name="40% - Accent2 10 3" xfId="683"/>
    <cellStyle name="40% - Accent2 2" xfId="684"/>
    <cellStyle name="40% - Accent2 2 2" xfId="685"/>
    <cellStyle name="40% - Accent2 2 2 2" xfId="686"/>
    <cellStyle name="40% - Accent2 2 2 2 2" xfId="687"/>
    <cellStyle name="40% - Accent2 2 2 2 2 2" xfId="688"/>
    <cellStyle name="40% - Accent2 2 2 2 3" xfId="689"/>
    <cellStyle name="40% - Accent2 2 2 3" xfId="690"/>
    <cellStyle name="40% - Accent2 2 2 3 2" xfId="691"/>
    <cellStyle name="40% - Accent2 2 2 4" xfId="692"/>
    <cellStyle name="40% - Accent2 2 2 5" xfId="693"/>
    <cellStyle name="40% - Accent2 2 3" xfId="694"/>
    <cellStyle name="40% - Accent2 2 3 2" xfId="695"/>
    <cellStyle name="40% - Accent2 2 3 2 2" xfId="696"/>
    <cellStyle name="40% - Accent2 2 3 3" xfId="697"/>
    <cellStyle name="40% - Accent2 2 3 4" xfId="698"/>
    <cellStyle name="40% - Accent2 2 4" xfId="699"/>
    <cellStyle name="40% - Accent2 2 4 2" xfId="700"/>
    <cellStyle name="40% - Accent2 2 4 3" xfId="701"/>
    <cellStyle name="40% - Accent2 2 5" xfId="702"/>
    <cellStyle name="40% - Accent2 2 6" xfId="703"/>
    <cellStyle name="40% - Accent2 3" xfId="704"/>
    <cellStyle name="40% - Accent2 3 2" xfId="705"/>
    <cellStyle name="40% - Accent2 3 2 2" xfId="706"/>
    <cellStyle name="40% - Accent2 3 2 2 2" xfId="707"/>
    <cellStyle name="40% - Accent2 3 2 2 2 2" xfId="708"/>
    <cellStyle name="40% - Accent2 3 2 2 3" xfId="709"/>
    <cellStyle name="40% - Accent2 3 2 3" xfId="710"/>
    <cellStyle name="40% - Accent2 3 2 3 2" xfId="711"/>
    <cellStyle name="40% - Accent2 3 2 4" xfId="712"/>
    <cellStyle name="40% - Accent2 3 2 5" xfId="713"/>
    <cellStyle name="40% - Accent2 3 3" xfId="714"/>
    <cellStyle name="40% - Accent2 3 3 2" xfId="715"/>
    <cellStyle name="40% - Accent2 3 3 2 2" xfId="716"/>
    <cellStyle name="40% - Accent2 3 3 3" xfId="717"/>
    <cellStyle name="40% - Accent2 3 4" xfId="718"/>
    <cellStyle name="40% - Accent2 3 4 2" xfId="719"/>
    <cellStyle name="40% - Accent2 3 5" xfId="720"/>
    <cellStyle name="40% - Accent2 3 6" xfId="721"/>
    <cellStyle name="40% - Accent2 4" xfId="722"/>
    <cellStyle name="40% - Accent2 4 2" xfId="723"/>
    <cellStyle name="40% - Accent2 4 3" xfId="724"/>
    <cellStyle name="40% - Accent2 5" xfId="725"/>
    <cellStyle name="40% - Accent2 5 2" xfId="726"/>
    <cellStyle name="40% - Accent2 5 2 2" xfId="727"/>
    <cellStyle name="40% - Accent2 5 2 2 2" xfId="728"/>
    <cellStyle name="40% - Accent2 5 2 3" xfId="729"/>
    <cellStyle name="40% - Accent2 5 2 4" xfId="730"/>
    <cellStyle name="40% - Accent2 5 3" xfId="731"/>
    <cellStyle name="40% - Accent2 5 3 2" xfId="732"/>
    <cellStyle name="40% - Accent2 5 3 2 2" xfId="733"/>
    <cellStyle name="40% - Accent2 5 3 3" xfId="734"/>
    <cellStyle name="40% - Accent2 5 4" xfId="735"/>
    <cellStyle name="40% - Accent2 5 4 2" xfId="736"/>
    <cellStyle name="40% - Accent2 5 5" xfId="737"/>
    <cellStyle name="40% - Accent2 5 6" xfId="738"/>
    <cellStyle name="40% - Accent2 6" xfId="739"/>
    <cellStyle name="40% - Accent2 6 2" xfId="740"/>
    <cellStyle name="40% - Accent2 6 2 2" xfId="741"/>
    <cellStyle name="40% - Accent2 6 2 2 2" xfId="742"/>
    <cellStyle name="40% - Accent2 6 2 3" xfId="743"/>
    <cellStyle name="40% - Accent2 6 2 4" xfId="744"/>
    <cellStyle name="40% - Accent2 6 3" xfId="745"/>
    <cellStyle name="40% - Accent2 6 3 2" xfId="746"/>
    <cellStyle name="40% - Accent2 6 3 2 2" xfId="747"/>
    <cellStyle name="40% - Accent2 6 3 3" xfId="748"/>
    <cellStyle name="40% - Accent2 6 4" xfId="749"/>
    <cellStyle name="40% - Accent2 6 4 2" xfId="750"/>
    <cellStyle name="40% - Accent2 6 5" xfId="751"/>
    <cellStyle name="40% - Accent2 6 6" xfId="752"/>
    <cellStyle name="40% - Accent2 7" xfId="753"/>
    <cellStyle name="40% - Accent2 7 2" xfId="754"/>
    <cellStyle name="40% - Accent2 7 2 2" xfId="755"/>
    <cellStyle name="40% - Accent2 7 2 2 2" xfId="756"/>
    <cellStyle name="40% - Accent2 7 2 3" xfId="757"/>
    <cellStyle name="40% - Accent2 7 2 4" xfId="758"/>
    <cellStyle name="40% - Accent2 7 3" xfId="759"/>
    <cellStyle name="40% - Accent2 7 3 2" xfId="760"/>
    <cellStyle name="40% - Accent2 7 4" xfId="761"/>
    <cellStyle name="40% - Accent2 7 5" xfId="762"/>
    <cellStyle name="40% - Accent2 8" xfId="763"/>
    <cellStyle name="40% - Accent2 8 2" xfId="764"/>
    <cellStyle name="40% - Accent2 8 2 2" xfId="765"/>
    <cellStyle name="40% - Accent2 8 2 3" xfId="766"/>
    <cellStyle name="40% - Accent2 8 3" xfId="767"/>
    <cellStyle name="40% - Accent2 8 4" xfId="768"/>
    <cellStyle name="40% - Accent2 9" xfId="769"/>
    <cellStyle name="40% - Accent2 9 2" xfId="770"/>
    <cellStyle name="40% - Accent2 9 2 2" xfId="771"/>
    <cellStyle name="40% - Accent2 9 3" xfId="772"/>
    <cellStyle name="40% - Accent3" xfId="28" builtinId="39" customBuiltin="1"/>
    <cellStyle name="40% - Accent3 10" xfId="773"/>
    <cellStyle name="40% - Accent3 10 2" xfId="774"/>
    <cellStyle name="40% - Accent3 10 3" xfId="775"/>
    <cellStyle name="40% - Accent3 2" xfId="776"/>
    <cellStyle name="40% - Accent3 2 2" xfId="777"/>
    <cellStyle name="40% - Accent3 2 2 2" xfId="778"/>
    <cellStyle name="40% - Accent3 2 2 2 2" xfId="779"/>
    <cellStyle name="40% - Accent3 2 2 2 2 2" xfId="780"/>
    <cellStyle name="40% - Accent3 2 2 2 3" xfId="781"/>
    <cellStyle name="40% - Accent3 2 2 3" xfId="782"/>
    <cellStyle name="40% - Accent3 2 2 3 2" xfId="783"/>
    <cellStyle name="40% - Accent3 2 2 4" xfId="784"/>
    <cellStyle name="40% - Accent3 2 3" xfId="785"/>
    <cellStyle name="40% - Accent3 2 3 2" xfId="786"/>
    <cellStyle name="40% - Accent3 2 3 2 2" xfId="787"/>
    <cellStyle name="40% - Accent3 2 3 3" xfId="788"/>
    <cellStyle name="40% - Accent3 2 4" xfId="789"/>
    <cellStyle name="40% - Accent3 2 4 2" xfId="790"/>
    <cellStyle name="40% - Accent3 2 5" xfId="791"/>
    <cellStyle name="40% - Accent3 3" xfId="792"/>
    <cellStyle name="40% - Accent3 3 2" xfId="793"/>
    <cellStyle name="40% - Accent3 3 2 2" xfId="794"/>
    <cellStyle name="40% - Accent3 3 2 2 2" xfId="795"/>
    <cellStyle name="40% - Accent3 3 2 2 2 2" xfId="796"/>
    <cellStyle name="40% - Accent3 3 2 2 3" xfId="797"/>
    <cellStyle name="40% - Accent3 3 2 3" xfId="798"/>
    <cellStyle name="40% - Accent3 3 2 3 2" xfId="799"/>
    <cellStyle name="40% - Accent3 3 2 4" xfId="800"/>
    <cellStyle name="40% - Accent3 3 3" xfId="801"/>
    <cellStyle name="40% - Accent3 3 3 2" xfId="802"/>
    <cellStyle name="40% - Accent3 3 3 2 2" xfId="803"/>
    <cellStyle name="40% - Accent3 3 3 3" xfId="804"/>
    <cellStyle name="40% - Accent3 3 4" xfId="805"/>
    <cellStyle name="40% - Accent3 3 4 2" xfId="806"/>
    <cellStyle name="40% - Accent3 3 5" xfId="807"/>
    <cellStyle name="40% - Accent3 4" xfId="808"/>
    <cellStyle name="40% - Accent3 4 2" xfId="809"/>
    <cellStyle name="40% - Accent3 4 3" xfId="810"/>
    <cellStyle name="40% - Accent3 5" xfId="811"/>
    <cellStyle name="40% - Accent3 5 2" xfId="812"/>
    <cellStyle name="40% - Accent3 5 2 2" xfId="813"/>
    <cellStyle name="40% - Accent3 5 2 2 2" xfId="814"/>
    <cellStyle name="40% - Accent3 5 2 3" xfId="815"/>
    <cellStyle name="40% - Accent3 5 2 4" xfId="816"/>
    <cellStyle name="40% - Accent3 5 3" xfId="817"/>
    <cellStyle name="40% - Accent3 5 3 2" xfId="818"/>
    <cellStyle name="40% - Accent3 5 3 2 2" xfId="819"/>
    <cellStyle name="40% - Accent3 5 3 3" xfId="820"/>
    <cellStyle name="40% - Accent3 5 4" xfId="821"/>
    <cellStyle name="40% - Accent3 5 4 2" xfId="822"/>
    <cellStyle name="40% - Accent3 5 5" xfId="823"/>
    <cellStyle name="40% - Accent3 5 6" xfId="824"/>
    <cellStyle name="40% - Accent3 6" xfId="825"/>
    <cellStyle name="40% - Accent3 6 2" xfId="826"/>
    <cellStyle name="40% - Accent3 6 2 2" xfId="827"/>
    <cellStyle name="40% - Accent3 6 2 2 2" xfId="828"/>
    <cellStyle name="40% - Accent3 6 2 3" xfId="829"/>
    <cellStyle name="40% - Accent3 6 2 4" xfId="830"/>
    <cellStyle name="40% - Accent3 6 3" xfId="831"/>
    <cellStyle name="40% - Accent3 6 3 2" xfId="832"/>
    <cellStyle name="40% - Accent3 6 3 2 2" xfId="833"/>
    <cellStyle name="40% - Accent3 6 3 3" xfId="834"/>
    <cellStyle name="40% - Accent3 6 4" xfId="835"/>
    <cellStyle name="40% - Accent3 6 4 2" xfId="836"/>
    <cellStyle name="40% - Accent3 6 5" xfId="837"/>
    <cellStyle name="40% - Accent3 6 6" xfId="838"/>
    <cellStyle name="40% - Accent3 7" xfId="839"/>
    <cellStyle name="40% - Accent3 7 2" xfId="840"/>
    <cellStyle name="40% - Accent3 7 2 2" xfId="841"/>
    <cellStyle name="40% - Accent3 7 2 2 2" xfId="842"/>
    <cellStyle name="40% - Accent3 7 2 3" xfId="843"/>
    <cellStyle name="40% - Accent3 7 2 4" xfId="844"/>
    <cellStyle name="40% - Accent3 7 3" xfId="845"/>
    <cellStyle name="40% - Accent3 7 3 2" xfId="846"/>
    <cellStyle name="40% - Accent3 7 4" xfId="847"/>
    <cellStyle name="40% - Accent3 7 5" xfId="848"/>
    <cellStyle name="40% - Accent3 8" xfId="849"/>
    <cellStyle name="40% - Accent3 8 2" xfId="850"/>
    <cellStyle name="40% - Accent3 8 2 2" xfId="851"/>
    <cellStyle name="40% - Accent3 8 2 3" xfId="852"/>
    <cellStyle name="40% - Accent3 8 3" xfId="853"/>
    <cellStyle name="40% - Accent3 8 4" xfId="854"/>
    <cellStyle name="40% - Accent3 9" xfId="855"/>
    <cellStyle name="40% - Accent3 9 2" xfId="856"/>
    <cellStyle name="40% - Accent3 9 2 2" xfId="857"/>
    <cellStyle name="40% - Accent3 9 3" xfId="858"/>
    <cellStyle name="40% - Accent4" xfId="32" builtinId="43" customBuiltin="1"/>
    <cellStyle name="40% - Accent4 10" xfId="859"/>
    <cellStyle name="40% - Accent4 10 2" xfId="860"/>
    <cellStyle name="40% - Accent4 10 3" xfId="861"/>
    <cellStyle name="40% - Accent4 2" xfId="862"/>
    <cellStyle name="40% - Accent4 2 2" xfId="863"/>
    <cellStyle name="40% - Accent4 2 2 2" xfId="864"/>
    <cellStyle name="40% - Accent4 2 2 2 2" xfId="865"/>
    <cellStyle name="40% - Accent4 2 2 2 2 2" xfId="866"/>
    <cellStyle name="40% - Accent4 2 2 2 3" xfId="867"/>
    <cellStyle name="40% - Accent4 2 2 3" xfId="868"/>
    <cellStyle name="40% - Accent4 2 2 3 2" xfId="869"/>
    <cellStyle name="40% - Accent4 2 2 4" xfId="870"/>
    <cellStyle name="40% - Accent4 2 2 5" xfId="871"/>
    <cellStyle name="40% - Accent4 2 3" xfId="872"/>
    <cellStyle name="40% - Accent4 2 3 2" xfId="873"/>
    <cellStyle name="40% - Accent4 2 3 2 2" xfId="874"/>
    <cellStyle name="40% - Accent4 2 3 3" xfId="875"/>
    <cellStyle name="40% - Accent4 2 3 4" xfId="876"/>
    <cellStyle name="40% - Accent4 2 4" xfId="877"/>
    <cellStyle name="40% - Accent4 2 4 2" xfId="878"/>
    <cellStyle name="40% - Accent4 2 4 3" xfId="879"/>
    <cellStyle name="40% - Accent4 2 5" xfId="880"/>
    <cellStyle name="40% - Accent4 2 6" xfId="881"/>
    <cellStyle name="40% - Accent4 3" xfId="882"/>
    <cellStyle name="40% - Accent4 3 2" xfId="883"/>
    <cellStyle name="40% - Accent4 3 2 2" xfId="884"/>
    <cellStyle name="40% - Accent4 3 2 2 2" xfId="885"/>
    <cellStyle name="40% - Accent4 3 2 2 2 2" xfId="886"/>
    <cellStyle name="40% - Accent4 3 2 2 3" xfId="887"/>
    <cellStyle name="40% - Accent4 3 2 3" xfId="888"/>
    <cellStyle name="40% - Accent4 3 2 3 2" xfId="889"/>
    <cellStyle name="40% - Accent4 3 2 4" xfId="890"/>
    <cellStyle name="40% - Accent4 3 2 5" xfId="891"/>
    <cellStyle name="40% - Accent4 3 3" xfId="892"/>
    <cellStyle name="40% - Accent4 3 3 2" xfId="893"/>
    <cellStyle name="40% - Accent4 3 3 2 2" xfId="894"/>
    <cellStyle name="40% - Accent4 3 3 3" xfId="895"/>
    <cellStyle name="40% - Accent4 3 4" xfId="896"/>
    <cellStyle name="40% - Accent4 3 4 2" xfId="897"/>
    <cellStyle name="40% - Accent4 3 5" xfId="898"/>
    <cellStyle name="40% - Accent4 3 6" xfId="899"/>
    <cellStyle name="40% - Accent4 4" xfId="900"/>
    <cellStyle name="40% - Accent4 4 2" xfId="901"/>
    <cellStyle name="40% - Accent4 4 3" xfId="902"/>
    <cellStyle name="40% - Accent4 5" xfId="903"/>
    <cellStyle name="40% - Accent4 5 2" xfId="904"/>
    <cellStyle name="40% - Accent4 5 2 2" xfId="905"/>
    <cellStyle name="40% - Accent4 5 2 2 2" xfId="906"/>
    <cellStyle name="40% - Accent4 5 2 3" xfId="907"/>
    <cellStyle name="40% - Accent4 5 2 4" xfId="908"/>
    <cellStyle name="40% - Accent4 5 3" xfId="909"/>
    <cellStyle name="40% - Accent4 5 3 2" xfId="910"/>
    <cellStyle name="40% - Accent4 5 3 2 2" xfId="911"/>
    <cellStyle name="40% - Accent4 5 3 3" xfId="912"/>
    <cellStyle name="40% - Accent4 5 4" xfId="913"/>
    <cellStyle name="40% - Accent4 5 4 2" xfId="914"/>
    <cellStyle name="40% - Accent4 5 5" xfId="915"/>
    <cellStyle name="40% - Accent4 5 6" xfId="916"/>
    <cellStyle name="40% - Accent4 6" xfId="917"/>
    <cellStyle name="40% - Accent4 6 2" xfId="918"/>
    <cellStyle name="40% - Accent4 6 2 2" xfId="919"/>
    <cellStyle name="40% - Accent4 6 2 2 2" xfId="920"/>
    <cellStyle name="40% - Accent4 6 2 3" xfId="921"/>
    <cellStyle name="40% - Accent4 6 2 4" xfId="922"/>
    <cellStyle name="40% - Accent4 6 3" xfId="923"/>
    <cellStyle name="40% - Accent4 6 3 2" xfId="924"/>
    <cellStyle name="40% - Accent4 6 3 2 2" xfId="925"/>
    <cellStyle name="40% - Accent4 6 3 3" xfId="926"/>
    <cellStyle name="40% - Accent4 6 4" xfId="927"/>
    <cellStyle name="40% - Accent4 6 4 2" xfId="928"/>
    <cellStyle name="40% - Accent4 6 5" xfId="929"/>
    <cellStyle name="40% - Accent4 6 6" xfId="930"/>
    <cellStyle name="40% - Accent4 7" xfId="931"/>
    <cellStyle name="40% - Accent4 7 2" xfId="932"/>
    <cellStyle name="40% - Accent4 7 2 2" xfId="933"/>
    <cellStyle name="40% - Accent4 7 2 2 2" xfId="934"/>
    <cellStyle name="40% - Accent4 7 2 3" xfId="935"/>
    <cellStyle name="40% - Accent4 7 2 4" xfId="936"/>
    <cellStyle name="40% - Accent4 7 3" xfId="937"/>
    <cellStyle name="40% - Accent4 7 3 2" xfId="938"/>
    <cellStyle name="40% - Accent4 7 4" xfId="939"/>
    <cellStyle name="40% - Accent4 7 5" xfId="940"/>
    <cellStyle name="40% - Accent4 8" xfId="941"/>
    <cellStyle name="40% - Accent4 8 2" xfId="942"/>
    <cellStyle name="40% - Accent4 8 2 2" xfId="943"/>
    <cellStyle name="40% - Accent4 8 2 3" xfId="944"/>
    <cellStyle name="40% - Accent4 8 3" xfId="945"/>
    <cellStyle name="40% - Accent4 8 4" xfId="946"/>
    <cellStyle name="40% - Accent4 9" xfId="947"/>
    <cellStyle name="40% - Accent4 9 2" xfId="948"/>
    <cellStyle name="40% - Accent4 9 2 2" xfId="949"/>
    <cellStyle name="40% - Accent4 9 3" xfId="950"/>
    <cellStyle name="40% - Accent5" xfId="36" builtinId="47" customBuiltin="1"/>
    <cellStyle name="40% - Accent5 10" xfId="951"/>
    <cellStyle name="40% - Accent5 10 2" xfId="952"/>
    <cellStyle name="40% - Accent5 10 3" xfId="953"/>
    <cellStyle name="40% - Accent5 2" xfId="954"/>
    <cellStyle name="40% - Accent5 2 2" xfId="955"/>
    <cellStyle name="40% - Accent5 2 2 2" xfId="956"/>
    <cellStyle name="40% - Accent5 2 2 2 2" xfId="957"/>
    <cellStyle name="40% - Accent5 2 2 2 2 2" xfId="958"/>
    <cellStyle name="40% - Accent5 2 2 2 3" xfId="959"/>
    <cellStyle name="40% - Accent5 2 2 3" xfId="960"/>
    <cellStyle name="40% - Accent5 2 2 3 2" xfId="961"/>
    <cellStyle name="40% - Accent5 2 2 4" xfId="962"/>
    <cellStyle name="40% - Accent5 2 2 5" xfId="963"/>
    <cellStyle name="40% - Accent5 2 3" xfId="964"/>
    <cellStyle name="40% - Accent5 2 3 2" xfId="965"/>
    <cellStyle name="40% - Accent5 2 3 2 2" xfId="966"/>
    <cellStyle name="40% - Accent5 2 3 3" xfId="967"/>
    <cellStyle name="40% - Accent5 2 3 4" xfId="968"/>
    <cellStyle name="40% - Accent5 2 4" xfId="969"/>
    <cellStyle name="40% - Accent5 2 4 2" xfId="970"/>
    <cellStyle name="40% - Accent5 2 4 3" xfId="971"/>
    <cellStyle name="40% - Accent5 2 5" xfId="972"/>
    <cellStyle name="40% - Accent5 2 6" xfId="973"/>
    <cellStyle name="40% - Accent5 3" xfId="974"/>
    <cellStyle name="40% - Accent5 3 2" xfId="975"/>
    <cellStyle name="40% - Accent5 3 2 2" xfId="976"/>
    <cellStyle name="40% - Accent5 3 2 2 2" xfId="977"/>
    <cellStyle name="40% - Accent5 3 2 2 2 2" xfId="978"/>
    <cellStyle name="40% - Accent5 3 2 2 3" xfId="979"/>
    <cellStyle name="40% - Accent5 3 2 3" xfId="980"/>
    <cellStyle name="40% - Accent5 3 2 3 2" xfId="981"/>
    <cellStyle name="40% - Accent5 3 2 4" xfId="982"/>
    <cellStyle name="40% - Accent5 3 2 5" xfId="983"/>
    <cellStyle name="40% - Accent5 3 3" xfId="984"/>
    <cellStyle name="40% - Accent5 3 3 2" xfId="985"/>
    <cellStyle name="40% - Accent5 3 3 2 2" xfId="986"/>
    <cellStyle name="40% - Accent5 3 3 3" xfId="987"/>
    <cellStyle name="40% - Accent5 3 4" xfId="988"/>
    <cellStyle name="40% - Accent5 3 4 2" xfId="989"/>
    <cellStyle name="40% - Accent5 3 5" xfId="990"/>
    <cellStyle name="40% - Accent5 3 6" xfId="991"/>
    <cellStyle name="40% - Accent5 4" xfId="992"/>
    <cellStyle name="40% - Accent5 4 2" xfId="993"/>
    <cellStyle name="40% - Accent5 4 3" xfId="994"/>
    <cellStyle name="40% - Accent5 5" xfId="995"/>
    <cellStyle name="40% - Accent5 5 2" xfId="996"/>
    <cellStyle name="40% - Accent5 5 2 2" xfId="997"/>
    <cellStyle name="40% - Accent5 5 2 2 2" xfId="998"/>
    <cellStyle name="40% - Accent5 5 2 3" xfId="999"/>
    <cellStyle name="40% - Accent5 5 2 4" xfId="1000"/>
    <cellStyle name="40% - Accent5 5 3" xfId="1001"/>
    <cellStyle name="40% - Accent5 5 3 2" xfId="1002"/>
    <cellStyle name="40% - Accent5 5 3 2 2" xfId="1003"/>
    <cellStyle name="40% - Accent5 5 3 3" xfId="1004"/>
    <cellStyle name="40% - Accent5 5 4" xfId="1005"/>
    <cellStyle name="40% - Accent5 5 4 2" xfId="1006"/>
    <cellStyle name="40% - Accent5 5 5" xfId="1007"/>
    <cellStyle name="40% - Accent5 5 6" xfId="1008"/>
    <cellStyle name="40% - Accent5 6" xfId="1009"/>
    <cellStyle name="40% - Accent5 6 2" xfId="1010"/>
    <cellStyle name="40% - Accent5 6 2 2" xfId="1011"/>
    <cellStyle name="40% - Accent5 6 2 2 2" xfId="1012"/>
    <cellStyle name="40% - Accent5 6 2 3" xfId="1013"/>
    <cellStyle name="40% - Accent5 6 2 4" xfId="1014"/>
    <cellStyle name="40% - Accent5 6 3" xfId="1015"/>
    <cellStyle name="40% - Accent5 6 3 2" xfId="1016"/>
    <cellStyle name="40% - Accent5 6 3 2 2" xfId="1017"/>
    <cellStyle name="40% - Accent5 6 3 3" xfId="1018"/>
    <cellStyle name="40% - Accent5 6 4" xfId="1019"/>
    <cellStyle name="40% - Accent5 6 4 2" xfId="1020"/>
    <cellStyle name="40% - Accent5 6 5" xfId="1021"/>
    <cellStyle name="40% - Accent5 6 6" xfId="1022"/>
    <cellStyle name="40% - Accent5 7" xfId="1023"/>
    <cellStyle name="40% - Accent5 7 2" xfId="1024"/>
    <cellStyle name="40% - Accent5 7 2 2" xfId="1025"/>
    <cellStyle name="40% - Accent5 7 2 2 2" xfId="1026"/>
    <cellStyle name="40% - Accent5 7 2 3" xfId="1027"/>
    <cellStyle name="40% - Accent5 7 2 4" xfId="1028"/>
    <cellStyle name="40% - Accent5 7 3" xfId="1029"/>
    <cellStyle name="40% - Accent5 7 3 2" xfId="1030"/>
    <cellStyle name="40% - Accent5 7 4" xfId="1031"/>
    <cellStyle name="40% - Accent5 7 5" xfId="1032"/>
    <cellStyle name="40% - Accent5 8" xfId="1033"/>
    <cellStyle name="40% - Accent5 8 2" xfId="1034"/>
    <cellStyle name="40% - Accent5 8 2 2" xfId="1035"/>
    <cellStyle name="40% - Accent5 8 2 3" xfId="1036"/>
    <cellStyle name="40% - Accent5 8 3" xfId="1037"/>
    <cellStyle name="40% - Accent5 8 4" xfId="1038"/>
    <cellStyle name="40% - Accent5 9" xfId="1039"/>
    <cellStyle name="40% - Accent5 9 2" xfId="1040"/>
    <cellStyle name="40% - Accent5 9 2 2" xfId="1041"/>
    <cellStyle name="40% - Accent5 9 3" xfId="1042"/>
    <cellStyle name="40% - Accent6" xfId="40" builtinId="51" customBuiltin="1"/>
    <cellStyle name="40% - Accent6 10" xfId="1043"/>
    <cellStyle name="40% - Accent6 10 2" xfId="1044"/>
    <cellStyle name="40% - Accent6 10 3" xfId="1045"/>
    <cellStyle name="40% - Accent6 2" xfId="1046"/>
    <cellStyle name="40% - Accent6 2 2" xfId="1047"/>
    <cellStyle name="40% - Accent6 2 2 2" xfId="1048"/>
    <cellStyle name="40% - Accent6 2 2 2 2" xfId="1049"/>
    <cellStyle name="40% - Accent6 2 2 2 2 2" xfId="1050"/>
    <cellStyle name="40% - Accent6 2 2 2 3" xfId="1051"/>
    <cellStyle name="40% - Accent6 2 2 3" xfId="1052"/>
    <cellStyle name="40% - Accent6 2 2 3 2" xfId="1053"/>
    <cellStyle name="40% - Accent6 2 2 4" xfId="1054"/>
    <cellStyle name="40% - Accent6 2 2 5" xfId="1055"/>
    <cellStyle name="40% - Accent6 2 3" xfId="1056"/>
    <cellStyle name="40% - Accent6 2 3 2" xfId="1057"/>
    <cellStyle name="40% - Accent6 2 3 2 2" xfId="1058"/>
    <cellStyle name="40% - Accent6 2 3 3" xfId="1059"/>
    <cellStyle name="40% - Accent6 2 3 4" xfId="1060"/>
    <cellStyle name="40% - Accent6 2 4" xfId="1061"/>
    <cellStyle name="40% - Accent6 2 4 2" xfId="1062"/>
    <cellStyle name="40% - Accent6 2 4 3" xfId="1063"/>
    <cellStyle name="40% - Accent6 2 5" xfId="1064"/>
    <cellStyle name="40% - Accent6 2 6" xfId="1065"/>
    <cellStyle name="40% - Accent6 3" xfId="1066"/>
    <cellStyle name="40% - Accent6 3 2" xfId="1067"/>
    <cellStyle name="40% - Accent6 3 2 2" xfId="1068"/>
    <cellStyle name="40% - Accent6 3 2 2 2" xfId="1069"/>
    <cellStyle name="40% - Accent6 3 2 2 2 2" xfId="1070"/>
    <cellStyle name="40% - Accent6 3 2 2 3" xfId="1071"/>
    <cellStyle name="40% - Accent6 3 2 3" xfId="1072"/>
    <cellStyle name="40% - Accent6 3 2 3 2" xfId="1073"/>
    <cellStyle name="40% - Accent6 3 2 4" xfId="1074"/>
    <cellStyle name="40% - Accent6 3 2 5" xfId="1075"/>
    <cellStyle name="40% - Accent6 3 3" xfId="1076"/>
    <cellStyle name="40% - Accent6 3 3 2" xfId="1077"/>
    <cellStyle name="40% - Accent6 3 3 2 2" xfId="1078"/>
    <cellStyle name="40% - Accent6 3 3 3" xfId="1079"/>
    <cellStyle name="40% - Accent6 3 4" xfId="1080"/>
    <cellStyle name="40% - Accent6 3 4 2" xfId="1081"/>
    <cellStyle name="40% - Accent6 3 5" xfId="1082"/>
    <cellStyle name="40% - Accent6 3 6" xfId="1083"/>
    <cellStyle name="40% - Accent6 4" xfId="1084"/>
    <cellStyle name="40% - Accent6 4 2" xfId="1085"/>
    <cellStyle name="40% - Accent6 4 3" xfId="1086"/>
    <cellStyle name="40% - Accent6 5" xfId="1087"/>
    <cellStyle name="40% - Accent6 5 2" xfId="1088"/>
    <cellStyle name="40% - Accent6 5 2 2" xfId="1089"/>
    <cellStyle name="40% - Accent6 5 2 2 2" xfId="1090"/>
    <cellStyle name="40% - Accent6 5 2 3" xfId="1091"/>
    <cellStyle name="40% - Accent6 5 2 4" xfId="1092"/>
    <cellStyle name="40% - Accent6 5 3" xfId="1093"/>
    <cellStyle name="40% - Accent6 5 3 2" xfId="1094"/>
    <cellStyle name="40% - Accent6 5 3 2 2" xfId="1095"/>
    <cellStyle name="40% - Accent6 5 3 3" xfId="1096"/>
    <cellStyle name="40% - Accent6 5 4" xfId="1097"/>
    <cellStyle name="40% - Accent6 5 4 2" xfId="1098"/>
    <cellStyle name="40% - Accent6 5 5" xfId="1099"/>
    <cellStyle name="40% - Accent6 5 6" xfId="1100"/>
    <cellStyle name="40% - Accent6 6" xfId="1101"/>
    <cellStyle name="40% - Accent6 6 2" xfId="1102"/>
    <cellStyle name="40% - Accent6 6 2 2" xfId="1103"/>
    <cellStyle name="40% - Accent6 6 2 2 2" xfId="1104"/>
    <cellStyle name="40% - Accent6 6 2 3" xfId="1105"/>
    <cellStyle name="40% - Accent6 6 2 4" xfId="1106"/>
    <cellStyle name="40% - Accent6 6 3" xfId="1107"/>
    <cellStyle name="40% - Accent6 6 3 2" xfId="1108"/>
    <cellStyle name="40% - Accent6 6 3 2 2" xfId="1109"/>
    <cellStyle name="40% - Accent6 6 3 3" xfId="1110"/>
    <cellStyle name="40% - Accent6 6 4" xfId="1111"/>
    <cellStyle name="40% - Accent6 6 4 2" xfId="1112"/>
    <cellStyle name="40% - Accent6 6 5" xfId="1113"/>
    <cellStyle name="40% - Accent6 6 6" xfId="1114"/>
    <cellStyle name="40% - Accent6 7" xfId="1115"/>
    <cellStyle name="40% - Accent6 7 2" xfId="1116"/>
    <cellStyle name="40% - Accent6 7 2 2" xfId="1117"/>
    <cellStyle name="40% - Accent6 7 2 2 2" xfId="1118"/>
    <cellStyle name="40% - Accent6 7 2 3" xfId="1119"/>
    <cellStyle name="40% - Accent6 7 2 4" xfId="1120"/>
    <cellStyle name="40% - Accent6 7 3" xfId="1121"/>
    <cellStyle name="40% - Accent6 7 3 2" xfId="1122"/>
    <cellStyle name="40% - Accent6 7 4" xfId="1123"/>
    <cellStyle name="40% - Accent6 7 5" xfId="1124"/>
    <cellStyle name="40% - Accent6 8" xfId="1125"/>
    <cellStyle name="40% - Accent6 8 2" xfId="1126"/>
    <cellStyle name="40% - Accent6 8 2 2" xfId="1127"/>
    <cellStyle name="40% - Accent6 8 2 3" xfId="1128"/>
    <cellStyle name="40% - Accent6 8 3" xfId="1129"/>
    <cellStyle name="40% - Accent6 8 4" xfId="1130"/>
    <cellStyle name="40% - Accent6 9" xfId="1131"/>
    <cellStyle name="40% - Accent6 9 2" xfId="1132"/>
    <cellStyle name="40% - Accent6 9 2 2" xfId="1133"/>
    <cellStyle name="40% - Accent6 9 3" xfId="1134"/>
    <cellStyle name="60% - Accent1" xfId="21" builtinId="32" customBuiltin="1"/>
    <cellStyle name="60% - Accent1 10" xfId="1135"/>
    <cellStyle name="60% - Accent1 10 2" xfId="1136"/>
    <cellStyle name="60% - Accent1 2" xfId="1137"/>
    <cellStyle name="60% - Accent1 2 2" xfId="1138"/>
    <cellStyle name="60% - Accent1 2 3" xfId="1139"/>
    <cellStyle name="60% - Accent1 2 4" xfId="1140"/>
    <cellStyle name="60% - Accent1 2 5" xfId="1141"/>
    <cellStyle name="60% - Accent1 3" xfId="1142"/>
    <cellStyle name="60% - Accent1 3 2" xfId="1143"/>
    <cellStyle name="60% - Accent1 3 3" xfId="1144"/>
    <cellStyle name="60% - Accent1 4" xfId="1145"/>
    <cellStyle name="60% - Accent1 4 2" xfId="1146"/>
    <cellStyle name="60% - Accent1 5" xfId="1147"/>
    <cellStyle name="60% - Accent1 5 2" xfId="1148"/>
    <cellStyle name="60% - Accent1 6" xfId="1149"/>
    <cellStyle name="60% - Accent1 6 2" xfId="1150"/>
    <cellStyle name="60% - Accent1 7" xfId="1151"/>
    <cellStyle name="60% - Accent1 7 2" xfId="1152"/>
    <cellStyle name="60% - Accent1 8" xfId="1153"/>
    <cellStyle name="60% - Accent1 8 2" xfId="1154"/>
    <cellStyle name="60% - Accent1 9" xfId="1155"/>
    <cellStyle name="60% - Accent1 9 2" xfId="1156"/>
    <cellStyle name="60% - Accent2" xfId="25" builtinId="36" customBuiltin="1"/>
    <cellStyle name="60% - Accent2 10" xfId="1157"/>
    <cellStyle name="60% - Accent2 10 2" xfId="1158"/>
    <cellStyle name="60% - Accent2 2" xfId="1159"/>
    <cellStyle name="60% - Accent2 2 2" xfId="1160"/>
    <cellStyle name="60% - Accent2 2 3" xfId="1161"/>
    <cellStyle name="60% - Accent2 2 4" xfId="1162"/>
    <cellStyle name="60% - Accent2 2 5" xfId="1163"/>
    <cellStyle name="60% - Accent2 3" xfId="1164"/>
    <cellStyle name="60% - Accent2 3 2" xfId="1165"/>
    <cellStyle name="60% - Accent2 3 3" xfId="1166"/>
    <cellStyle name="60% - Accent2 4" xfId="1167"/>
    <cellStyle name="60% - Accent2 4 2" xfId="1168"/>
    <cellStyle name="60% - Accent2 5" xfId="1169"/>
    <cellStyle name="60% - Accent2 5 2" xfId="1170"/>
    <cellStyle name="60% - Accent2 6" xfId="1171"/>
    <cellStyle name="60% - Accent2 6 2" xfId="1172"/>
    <cellStyle name="60% - Accent2 7" xfId="1173"/>
    <cellStyle name="60% - Accent2 7 2" xfId="1174"/>
    <cellStyle name="60% - Accent2 8" xfId="1175"/>
    <cellStyle name="60% - Accent2 8 2" xfId="1176"/>
    <cellStyle name="60% - Accent2 9" xfId="1177"/>
    <cellStyle name="60% - Accent2 9 2" xfId="1178"/>
    <cellStyle name="60% - Accent3" xfId="29" builtinId="40" customBuiltin="1"/>
    <cellStyle name="60% - Accent3 10" xfId="1179"/>
    <cellStyle name="60% - Accent3 10 2" xfId="1180"/>
    <cellStyle name="60% - Accent3 2" xfId="1181"/>
    <cellStyle name="60% - Accent3 2 2" xfId="1182"/>
    <cellStyle name="60% - Accent3 2 3" xfId="1183"/>
    <cellStyle name="60% - Accent3 2 4" xfId="1184"/>
    <cellStyle name="60% - Accent3 3" xfId="1185"/>
    <cellStyle name="60% - Accent3 3 2" xfId="1186"/>
    <cellStyle name="60% - Accent3 3 3" xfId="1187"/>
    <cellStyle name="60% - Accent3 4" xfId="1188"/>
    <cellStyle name="60% - Accent3 4 2" xfId="1189"/>
    <cellStyle name="60% - Accent3 5" xfId="1190"/>
    <cellStyle name="60% - Accent3 5 2" xfId="1191"/>
    <cellStyle name="60% - Accent3 6" xfId="1192"/>
    <cellStyle name="60% - Accent3 6 2" xfId="1193"/>
    <cellStyle name="60% - Accent3 7" xfId="1194"/>
    <cellStyle name="60% - Accent3 7 2" xfId="1195"/>
    <cellStyle name="60% - Accent3 8" xfId="1196"/>
    <cellStyle name="60% - Accent3 8 2" xfId="1197"/>
    <cellStyle name="60% - Accent3 9" xfId="1198"/>
    <cellStyle name="60% - Accent3 9 2" xfId="1199"/>
    <cellStyle name="60% - Accent4" xfId="33" builtinId="44" customBuiltin="1"/>
    <cellStyle name="60% - Accent4 10" xfId="1200"/>
    <cellStyle name="60% - Accent4 10 2" xfId="1201"/>
    <cellStyle name="60% - Accent4 2" xfId="1202"/>
    <cellStyle name="60% - Accent4 2 2" xfId="1203"/>
    <cellStyle name="60% - Accent4 2 3" xfId="1204"/>
    <cellStyle name="60% - Accent4 2 4" xfId="1205"/>
    <cellStyle name="60% - Accent4 2 5" xfId="1206"/>
    <cellStyle name="60% - Accent4 3" xfId="1207"/>
    <cellStyle name="60% - Accent4 3 2" xfId="1208"/>
    <cellStyle name="60% - Accent4 3 3" xfId="1209"/>
    <cellStyle name="60% - Accent4 4" xfId="1210"/>
    <cellStyle name="60% - Accent4 4 2" xfId="1211"/>
    <cellStyle name="60% - Accent4 5" xfId="1212"/>
    <cellStyle name="60% - Accent4 5 2" xfId="1213"/>
    <cellStyle name="60% - Accent4 6" xfId="1214"/>
    <cellStyle name="60% - Accent4 6 2" xfId="1215"/>
    <cellStyle name="60% - Accent4 7" xfId="1216"/>
    <cellStyle name="60% - Accent4 7 2" xfId="1217"/>
    <cellStyle name="60% - Accent4 8" xfId="1218"/>
    <cellStyle name="60% - Accent4 8 2" xfId="1219"/>
    <cellStyle name="60% - Accent4 9" xfId="1220"/>
    <cellStyle name="60% - Accent4 9 2" xfId="1221"/>
    <cellStyle name="60% - Accent5" xfId="37" builtinId="48" customBuiltin="1"/>
    <cellStyle name="60% - Accent5 10" xfId="1222"/>
    <cellStyle name="60% - Accent5 10 2" xfId="1223"/>
    <cellStyle name="60% - Accent5 2" xfId="1224"/>
    <cellStyle name="60% - Accent5 2 2" xfId="1225"/>
    <cellStyle name="60% - Accent5 2 3" xfId="1226"/>
    <cellStyle name="60% - Accent5 2 4" xfId="1227"/>
    <cellStyle name="60% - Accent5 2 5" xfId="1228"/>
    <cellStyle name="60% - Accent5 3" xfId="1229"/>
    <cellStyle name="60% - Accent5 3 2" xfId="1230"/>
    <cellStyle name="60% - Accent5 3 3" xfId="1231"/>
    <cellStyle name="60% - Accent5 4" xfId="1232"/>
    <cellStyle name="60% - Accent5 4 2" xfId="1233"/>
    <cellStyle name="60% - Accent5 5" xfId="1234"/>
    <cellStyle name="60% - Accent5 5 2" xfId="1235"/>
    <cellStyle name="60% - Accent5 6" xfId="1236"/>
    <cellStyle name="60% - Accent5 6 2" xfId="1237"/>
    <cellStyle name="60% - Accent5 7" xfId="1238"/>
    <cellStyle name="60% - Accent5 7 2" xfId="1239"/>
    <cellStyle name="60% - Accent5 8" xfId="1240"/>
    <cellStyle name="60% - Accent5 8 2" xfId="1241"/>
    <cellStyle name="60% - Accent5 9" xfId="1242"/>
    <cellStyle name="60% - Accent5 9 2" xfId="1243"/>
    <cellStyle name="60% - Accent6" xfId="41" builtinId="52" customBuiltin="1"/>
    <cellStyle name="60% - Accent6 10" xfId="1244"/>
    <cellStyle name="60% - Accent6 10 2" xfId="1245"/>
    <cellStyle name="60% - Accent6 2" xfId="1246"/>
    <cellStyle name="60% - Accent6 2 2" xfId="1247"/>
    <cellStyle name="60% - Accent6 2 3" xfId="1248"/>
    <cellStyle name="60% - Accent6 2 4" xfId="1249"/>
    <cellStyle name="60% - Accent6 3" xfId="1250"/>
    <cellStyle name="60% - Accent6 3 2" xfId="1251"/>
    <cellStyle name="60% - Accent6 3 3" xfId="1252"/>
    <cellStyle name="60% - Accent6 4" xfId="1253"/>
    <cellStyle name="60% - Accent6 4 2" xfId="1254"/>
    <cellStyle name="60% - Accent6 5" xfId="1255"/>
    <cellStyle name="60% - Accent6 5 2" xfId="1256"/>
    <cellStyle name="60% - Accent6 6" xfId="1257"/>
    <cellStyle name="60% - Accent6 6 2" xfId="1258"/>
    <cellStyle name="60% - Accent6 7" xfId="1259"/>
    <cellStyle name="60% - Accent6 7 2" xfId="1260"/>
    <cellStyle name="60% - Accent6 8" xfId="1261"/>
    <cellStyle name="60% - Accent6 8 2" xfId="1262"/>
    <cellStyle name="60% - Accent6 9" xfId="1263"/>
    <cellStyle name="60% - Accent6 9 2" xfId="1264"/>
    <cellStyle name="Accent1" xfId="18" builtinId="29" customBuiltin="1"/>
    <cellStyle name="Accent1 10" xfId="1265"/>
    <cellStyle name="Accent1 10 2" xfId="1266"/>
    <cellStyle name="Accent1 2" xfId="1267"/>
    <cellStyle name="Accent1 2 2" xfId="1268"/>
    <cellStyle name="Accent1 2 3" xfId="1269"/>
    <cellStyle name="Accent1 2 4" xfId="1270"/>
    <cellStyle name="Accent1 2 5" xfId="1271"/>
    <cellStyle name="Accent1 3" xfId="1272"/>
    <cellStyle name="Accent1 3 2" xfId="1273"/>
    <cellStyle name="Accent1 3 3" xfId="1274"/>
    <cellStyle name="Accent1 4" xfId="1275"/>
    <cellStyle name="Accent1 4 2" xfId="1276"/>
    <cellStyle name="Accent1 5" xfId="1277"/>
    <cellStyle name="Accent1 5 2" xfId="1278"/>
    <cellStyle name="Accent1 6" xfId="1279"/>
    <cellStyle name="Accent1 6 2" xfId="1280"/>
    <cellStyle name="Accent1 7" xfId="1281"/>
    <cellStyle name="Accent1 7 2" xfId="1282"/>
    <cellStyle name="Accent1 8" xfId="1283"/>
    <cellStyle name="Accent1 8 2" xfId="1284"/>
    <cellStyle name="Accent1 9" xfId="1285"/>
    <cellStyle name="Accent1 9 2" xfId="1286"/>
    <cellStyle name="Accent2" xfId="22" builtinId="33" customBuiltin="1"/>
    <cellStyle name="Accent2 10" xfId="1287"/>
    <cellStyle name="Accent2 10 2" xfId="1288"/>
    <cellStyle name="Accent2 2" xfId="1289"/>
    <cellStyle name="Accent2 2 2" xfId="1290"/>
    <cellStyle name="Accent2 2 3" xfId="1291"/>
    <cellStyle name="Accent2 2 4" xfId="1292"/>
    <cellStyle name="Accent2 2 5" xfId="1293"/>
    <cellStyle name="Accent2 3" xfId="1294"/>
    <cellStyle name="Accent2 3 2" xfId="1295"/>
    <cellStyle name="Accent2 3 3" xfId="1296"/>
    <cellStyle name="Accent2 4" xfId="1297"/>
    <cellStyle name="Accent2 4 2" xfId="1298"/>
    <cellStyle name="Accent2 5" xfId="1299"/>
    <cellStyle name="Accent2 5 2" xfId="1300"/>
    <cellStyle name="Accent2 6" xfId="1301"/>
    <cellStyle name="Accent2 6 2" xfId="1302"/>
    <cellStyle name="Accent2 7" xfId="1303"/>
    <cellStyle name="Accent2 7 2" xfId="1304"/>
    <cellStyle name="Accent2 8" xfId="1305"/>
    <cellStyle name="Accent2 8 2" xfId="1306"/>
    <cellStyle name="Accent2 9" xfId="1307"/>
    <cellStyle name="Accent2 9 2" xfId="1308"/>
    <cellStyle name="Accent3" xfId="26" builtinId="37" customBuiltin="1"/>
    <cellStyle name="Accent3 10" xfId="1309"/>
    <cellStyle name="Accent3 10 2" xfId="1310"/>
    <cellStyle name="Accent3 2" xfId="1311"/>
    <cellStyle name="Accent3 2 2" xfId="1312"/>
    <cellStyle name="Accent3 2 3" xfId="1313"/>
    <cellStyle name="Accent3 2 4" xfId="1314"/>
    <cellStyle name="Accent3 3" xfId="1315"/>
    <cellStyle name="Accent3 3 2" xfId="1316"/>
    <cellStyle name="Accent3 3 3" xfId="1317"/>
    <cellStyle name="Accent3 4" xfId="1318"/>
    <cellStyle name="Accent3 4 2" xfId="1319"/>
    <cellStyle name="Accent3 5" xfId="1320"/>
    <cellStyle name="Accent3 5 2" xfId="1321"/>
    <cellStyle name="Accent3 6" xfId="1322"/>
    <cellStyle name="Accent3 6 2" xfId="1323"/>
    <cellStyle name="Accent3 7" xfId="1324"/>
    <cellStyle name="Accent3 7 2" xfId="1325"/>
    <cellStyle name="Accent3 8" xfId="1326"/>
    <cellStyle name="Accent3 8 2" xfId="1327"/>
    <cellStyle name="Accent3 9" xfId="1328"/>
    <cellStyle name="Accent3 9 2" xfId="1329"/>
    <cellStyle name="Accent4" xfId="30" builtinId="41" customBuiltin="1"/>
    <cellStyle name="Accent4 10" xfId="1330"/>
    <cellStyle name="Accent4 10 2" xfId="1331"/>
    <cellStyle name="Accent4 2" xfId="1332"/>
    <cellStyle name="Accent4 2 2" xfId="1333"/>
    <cellStyle name="Accent4 2 3" xfId="1334"/>
    <cellStyle name="Accent4 2 4" xfId="1335"/>
    <cellStyle name="Accent4 2 5" xfId="1336"/>
    <cellStyle name="Accent4 3" xfId="1337"/>
    <cellStyle name="Accent4 3 2" xfId="1338"/>
    <cellStyle name="Accent4 3 3" xfId="1339"/>
    <cellStyle name="Accent4 4" xfId="1340"/>
    <cellStyle name="Accent4 4 2" xfId="1341"/>
    <cellStyle name="Accent4 5" xfId="1342"/>
    <cellStyle name="Accent4 5 2" xfId="1343"/>
    <cellStyle name="Accent4 6" xfId="1344"/>
    <cellStyle name="Accent4 6 2" xfId="1345"/>
    <cellStyle name="Accent4 7" xfId="1346"/>
    <cellStyle name="Accent4 7 2" xfId="1347"/>
    <cellStyle name="Accent4 8" xfId="1348"/>
    <cellStyle name="Accent4 8 2" xfId="1349"/>
    <cellStyle name="Accent4 9" xfId="1350"/>
    <cellStyle name="Accent4 9 2" xfId="1351"/>
    <cellStyle name="Accent5" xfId="34" builtinId="45" customBuiltin="1"/>
    <cellStyle name="Accent5 10" xfId="1352"/>
    <cellStyle name="Accent5 10 2" xfId="1353"/>
    <cellStyle name="Accent5 2" xfId="1354"/>
    <cellStyle name="Accent5 2 2" xfId="1355"/>
    <cellStyle name="Accent5 2 3" xfId="1356"/>
    <cellStyle name="Accent5 2 4" xfId="1357"/>
    <cellStyle name="Accent5 3" xfId="1358"/>
    <cellStyle name="Accent5 3 2" xfId="1359"/>
    <cellStyle name="Accent5 3 3" xfId="1360"/>
    <cellStyle name="Accent5 4" xfId="1361"/>
    <cellStyle name="Accent5 4 2" xfId="1362"/>
    <cellStyle name="Accent5 5" xfId="1363"/>
    <cellStyle name="Accent5 5 2" xfId="1364"/>
    <cellStyle name="Accent5 6" xfId="1365"/>
    <cellStyle name="Accent5 6 2" xfId="1366"/>
    <cellStyle name="Accent5 7" xfId="1367"/>
    <cellStyle name="Accent5 7 2" xfId="1368"/>
    <cellStyle name="Accent5 8" xfId="1369"/>
    <cellStyle name="Accent5 8 2" xfId="1370"/>
    <cellStyle name="Accent5 9" xfId="1371"/>
    <cellStyle name="Accent5 9 2" xfId="1372"/>
    <cellStyle name="Accent6" xfId="38" builtinId="49" customBuiltin="1"/>
    <cellStyle name="Accent6 10" xfId="1373"/>
    <cellStyle name="Accent6 10 2" xfId="1374"/>
    <cellStyle name="Accent6 2" xfId="1375"/>
    <cellStyle name="Accent6 2 2" xfId="1376"/>
    <cellStyle name="Accent6 2 3" xfId="1377"/>
    <cellStyle name="Accent6 2 4" xfId="1378"/>
    <cellStyle name="Accent6 2 5" xfId="1379"/>
    <cellStyle name="Accent6 3" xfId="1380"/>
    <cellStyle name="Accent6 3 2" xfId="1381"/>
    <cellStyle name="Accent6 3 3" xfId="1382"/>
    <cellStyle name="Accent6 4" xfId="1383"/>
    <cellStyle name="Accent6 4 2" xfId="1384"/>
    <cellStyle name="Accent6 5" xfId="1385"/>
    <cellStyle name="Accent6 5 2" xfId="1386"/>
    <cellStyle name="Accent6 6" xfId="1387"/>
    <cellStyle name="Accent6 6 2" xfId="1388"/>
    <cellStyle name="Accent6 7" xfId="1389"/>
    <cellStyle name="Accent6 7 2" xfId="1390"/>
    <cellStyle name="Accent6 8" xfId="1391"/>
    <cellStyle name="Accent6 8 2" xfId="1392"/>
    <cellStyle name="Accent6 9" xfId="1393"/>
    <cellStyle name="Accent6 9 2" xfId="1394"/>
    <cellStyle name="Bad" xfId="7" builtinId="27" customBuiltin="1"/>
    <cellStyle name="Bad 10" xfId="1395"/>
    <cellStyle name="Bad 10 2" xfId="1396"/>
    <cellStyle name="Bad 2" xfId="1397"/>
    <cellStyle name="Bad 2 2" xfId="1398"/>
    <cellStyle name="Bad 2 3" xfId="1399"/>
    <cellStyle name="Bad 2 4" xfId="1400"/>
    <cellStyle name="Bad 2 5" xfId="1401"/>
    <cellStyle name="Bad 3" xfId="1402"/>
    <cellStyle name="Bad 3 2" xfId="1403"/>
    <cellStyle name="Bad 3 3" xfId="1404"/>
    <cellStyle name="Bad 4" xfId="1405"/>
    <cellStyle name="Bad 4 2" xfId="1406"/>
    <cellStyle name="Bad 5" xfId="1407"/>
    <cellStyle name="Bad 5 2" xfId="1408"/>
    <cellStyle name="Bad 6" xfId="1409"/>
    <cellStyle name="Bad 6 2" xfId="1410"/>
    <cellStyle name="Bad 7" xfId="1411"/>
    <cellStyle name="Bad 7 2" xfId="1412"/>
    <cellStyle name="Bad 8" xfId="1413"/>
    <cellStyle name="Bad 8 2" xfId="1414"/>
    <cellStyle name="Bad 9" xfId="1415"/>
    <cellStyle name="Bad 9 2" xfId="1416"/>
    <cellStyle name="Calculation" xfId="11" builtinId="22" customBuiltin="1"/>
    <cellStyle name="Calculation 10" xfId="1417"/>
    <cellStyle name="Calculation 10 2" xfId="1418"/>
    <cellStyle name="Calculation 2" xfId="1419"/>
    <cellStyle name="Calculation 2 2" xfId="1420"/>
    <cellStyle name="Calculation 2 3" xfId="1421"/>
    <cellStyle name="Calculation 2 4" xfId="1422"/>
    <cellStyle name="Calculation 2 5" xfId="1423"/>
    <cellStyle name="Calculation 3" xfId="1424"/>
    <cellStyle name="Calculation 3 2" xfId="1425"/>
    <cellStyle name="Calculation 3 3" xfId="1426"/>
    <cellStyle name="Calculation 4" xfId="1427"/>
    <cellStyle name="Calculation 4 2" xfId="1428"/>
    <cellStyle name="Calculation 5" xfId="1429"/>
    <cellStyle name="Calculation 5 2" xfId="1430"/>
    <cellStyle name="Calculation 6" xfId="1431"/>
    <cellStyle name="Calculation 6 2" xfId="1432"/>
    <cellStyle name="Calculation 7" xfId="1433"/>
    <cellStyle name="Calculation 7 2" xfId="1434"/>
    <cellStyle name="Calculation 8" xfId="1435"/>
    <cellStyle name="Calculation 8 2" xfId="1436"/>
    <cellStyle name="Calculation 9" xfId="1437"/>
    <cellStyle name="Calculation 9 2" xfId="1438"/>
    <cellStyle name="Check Cell" xfId="13" builtinId="23" customBuiltin="1"/>
    <cellStyle name="Check Cell 10" xfId="1439"/>
    <cellStyle name="Check Cell 10 2" xfId="1440"/>
    <cellStyle name="Check Cell 2" xfId="1441"/>
    <cellStyle name="Check Cell 2 2" xfId="1442"/>
    <cellStyle name="Check Cell 2 3" xfId="1443"/>
    <cellStyle name="Check Cell 2 4" xfId="1444"/>
    <cellStyle name="Check Cell 2 5" xfId="1445"/>
    <cellStyle name="Check Cell 3" xfId="1446"/>
    <cellStyle name="Check Cell 3 2" xfId="1447"/>
    <cellStyle name="Check Cell 3 3" xfId="1448"/>
    <cellStyle name="Check Cell 4" xfId="1449"/>
    <cellStyle name="Check Cell 4 2" xfId="1450"/>
    <cellStyle name="Check Cell 5" xfId="1451"/>
    <cellStyle name="Check Cell 5 2" xfId="1452"/>
    <cellStyle name="Check Cell 6" xfId="1453"/>
    <cellStyle name="Check Cell 6 2" xfId="1454"/>
    <cellStyle name="Check Cell 7" xfId="1455"/>
    <cellStyle name="Check Cell 7 2" xfId="1456"/>
    <cellStyle name="Check Cell 8" xfId="1457"/>
    <cellStyle name="Check Cell 8 2" xfId="1458"/>
    <cellStyle name="Check Cell 9" xfId="1459"/>
    <cellStyle name="Check Cell 9 2" xfId="1460"/>
    <cellStyle name="Comma" xfId="2326" builtinId="3"/>
    <cellStyle name="Comma 2" xfId="1461"/>
    <cellStyle name="Comma 2 2" xfId="1462"/>
    <cellStyle name="Comma 2 3" xfId="1463"/>
    <cellStyle name="Comma 2 4" xfId="1464"/>
    <cellStyle name="Comma 3" xfId="1465"/>
    <cellStyle name="Comma 3 2" xfId="1466"/>
    <cellStyle name="Comma 3 2 2" xfId="1467"/>
    <cellStyle name="Comma 3 2 2 2" xfId="1468"/>
    <cellStyle name="Comma 3 2 2 2 2" xfId="1469"/>
    <cellStyle name="Comma 3 2 2 2 2 2" xfId="1470"/>
    <cellStyle name="Comma 3 2 2 2 3" xfId="1471"/>
    <cellStyle name="Comma 3 2 2 3" xfId="1472"/>
    <cellStyle name="Comma 3 2 2 3 2" xfId="1473"/>
    <cellStyle name="Comma 3 2 2 4" xfId="1474"/>
    <cellStyle name="Comma 3 2 3" xfId="1475"/>
    <cellStyle name="Comma 3 2 3 2" xfId="1476"/>
    <cellStyle name="Comma 3 2 3 2 2" xfId="1477"/>
    <cellStyle name="Comma 3 2 3 3" xfId="1478"/>
    <cellStyle name="Comma 3 2 4" xfId="1479"/>
    <cellStyle name="Comma 3 2 4 2" xfId="1480"/>
    <cellStyle name="Comma 3 2 5" xfId="1481"/>
    <cellStyle name="Comma 4" xfId="1482"/>
    <cellStyle name="Comma 5" xfId="1483"/>
    <cellStyle name="Comma 5 2" xfId="1484"/>
    <cellStyle name="Comma 5 2 2" xfId="1485"/>
    <cellStyle name="Comma 5 2 2 2" xfId="1486"/>
    <cellStyle name="Comma 5 2 2 2 2" xfId="1487"/>
    <cellStyle name="Comma 5 2 2 3" xfId="1488"/>
    <cellStyle name="Comma 5 2 3" xfId="1489"/>
    <cellStyle name="Comma 5 2 3 2" xfId="1490"/>
    <cellStyle name="Comma 5 2 3 2 2" xfId="1491"/>
    <cellStyle name="Comma 5 2 3 3" xfId="1492"/>
    <cellStyle name="Comma 5 2 4" xfId="1493"/>
    <cellStyle name="Comma 5 2 4 2" xfId="1494"/>
    <cellStyle name="Comma 5 2 5" xfId="1495"/>
    <cellStyle name="Comma 5 3" xfId="1496"/>
    <cellStyle name="Comma 5 3 2" xfId="1497"/>
    <cellStyle name="Comma 5 3 2 2" xfId="1498"/>
    <cellStyle name="Comma 5 3 2 2 2" xfId="1499"/>
    <cellStyle name="Comma 5 3 2 3" xfId="1500"/>
    <cellStyle name="Comma 5 3 3" xfId="1501"/>
    <cellStyle name="Comma 5 3 3 2" xfId="1502"/>
    <cellStyle name="Comma 5 3 4" xfId="1503"/>
    <cellStyle name="Comma 5 4" xfId="1504"/>
    <cellStyle name="Comma 5 4 2" xfId="1505"/>
    <cellStyle name="Comma 5 4 2 2" xfId="1506"/>
    <cellStyle name="Comma 5 4 3" xfId="1507"/>
    <cellStyle name="Comma 5 5" xfId="1508"/>
    <cellStyle name="Comma 5 5 2" xfId="1509"/>
    <cellStyle name="Comma 5 6" xfId="1510"/>
    <cellStyle name="Comma 6" xfId="1511"/>
    <cellStyle name="Comma 6 2" xfId="1512"/>
    <cellStyle name="Comma 6 2 2" xfId="1513"/>
    <cellStyle name="Comma 6 2 2 2" xfId="1514"/>
    <cellStyle name="Comma 6 2 2 2 2" xfId="1515"/>
    <cellStyle name="Comma 6 2 2 3" xfId="1516"/>
    <cellStyle name="Comma 6 2 3" xfId="1517"/>
    <cellStyle name="Comma 6 2 3 2" xfId="1518"/>
    <cellStyle name="Comma 6 2 4" xfId="1519"/>
    <cellStyle name="Comma 6 3" xfId="1520"/>
    <cellStyle name="Comma 6 3 2" xfId="1521"/>
    <cellStyle name="Comma 6 3 2 2" xfId="1522"/>
    <cellStyle name="Comma 6 3 3" xfId="1523"/>
    <cellStyle name="Comma 6 4" xfId="1524"/>
    <cellStyle name="Comma 6 4 2" xfId="1525"/>
    <cellStyle name="Comma 6 5" xfId="1526"/>
    <cellStyle name="Comma 7" xfId="1527"/>
    <cellStyle name="Comma 7 2" xfId="1528"/>
    <cellStyle name="Comma 7 2 2" xfId="1529"/>
    <cellStyle name="Comma 7 2 2 2" xfId="1530"/>
    <cellStyle name="Comma 7 2 2 2 2" xfId="1531"/>
    <cellStyle name="Comma 7 2 2 3" xfId="1532"/>
    <cellStyle name="Comma 7 2 3" xfId="1533"/>
    <cellStyle name="Comma 7 2 3 2" xfId="1534"/>
    <cellStyle name="Comma 7 2 4" xfId="1535"/>
    <cellStyle name="Comma 7 3" xfId="1536"/>
    <cellStyle name="Comma 7 3 2" xfId="1537"/>
    <cellStyle name="Comma 7 3 2 2" xfId="1538"/>
    <cellStyle name="Comma 7 3 3" xfId="1539"/>
    <cellStyle name="Comma 7 4" xfId="1540"/>
    <cellStyle name="Comma 7 4 2" xfId="1541"/>
    <cellStyle name="Comma 7 5" xfId="1542"/>
    <cellStyle name="Comma 8" xfId="1543"/>
    <cellStyle name="Comma 8 2" xfId="1544"/>
    <cellStyle name="Comma 8 2 2" xfId="1545"/>
    <cellStyle name="Comma 8 2 2 2" xfId="1546"/>
    <cellStyle name="Comma 8 2 2 2 2" xfId="1547"/>
    <cellStyle name="Comma 8 2 2 3" xfId="1548"/>
    <cellStyle name="Comma 8 2 3" xfId="1549"/>
    <cellStyle name="Comma 8 2 3 2" xfId="1550"/>
    <cellStyle name="Comma 8 2 3 2 2" xfId="1551"/>
    <cellStyle name="Comma 8 2 3 3" xfId="1552"/>
    <cellStyle name="Comma 8 2 4" xfId="1553"/>
    <cellStyle name="Comma 8 2 4 2" xfId="1554"/>
    <cellStyle name="Comma 8 2 5" xfId="1555"/>
    <cellStyle name="Comma 8 3" xfId="1556"/>
    <cellStyle name="Comma 8 3 2" xfId="1557"/>
    <cellStyle name="Comma 8 3 2 2" xfId="1558"/>
    <cellStyle name="Comma 8 3 2 2 2" xfId="1559"/>
    <cellStyle name="Comma 8 3 2 3" xfId="1560"/>
    <cellStyle name="Comma 8 3 3" xfId="1561"/>
    <cellStyle name="Comma 8 3 3 2" xfId="1562"/>
    <cellStyle name="Comma 8 3 4" xfId="1563"/>
    <cellStyle name="Comma 8 4" xfId="1564"/>
    <cellStyle name="Comma 8 4 2" xfId="1565"/>
    <cellStyle name="Comma 8 4 2 2" xfId="1566"/>
    <cellStyle name="Comma 8 4 3" xfId="1567"/>
    <cellStyle name="Comma 8 5" xfId="1568"/>
    <cellStyle name="Comma 8 5 2" xfId="1569"/>
    <cellStyle name="Comma 8 6" xfId="1570"/>
    <cellStyle name="Explanatory Text" xfId="16" builtinId="53" customBuiltin="1"/>
    <cellStyle name="Explanatory Text 10" xfId="1571"/>
    <cellStyle name="Explanatory Text 10 2" xfId="1572"/>
    <cellStyle name="Explanatory Text 2" xfId="1573"/>
    <cellStyle name="Explanatory Text 2 2" xfId="1574"/>
    <cellStyle name="Explanatory Text 2 3" xfId="1575"/>
    <cellStyle name="Explanatory Text 2 4" xfId="1576"/>
    <cellStyle name="Explanatory Text 3" xfId="1577"/>
    <cellStyle name="Explanatory Text 3 2" xfId="1578"/>
    <cellStyle name="Explanatory Text 3 3" xfId="1579"/>
    <cellStyle name="Explanatory Text 4" xfId="1580"/>
    <cellStyle name="Explanatory Text 4 2" xfId="1581"/>
    <cellStyle name="Explanatory Text 5" xfId="1582"/>
    <cellStyle name="Explanatory Text 5 2" xfId="1583"/>
    <cellStyle name="Explanatory Text 6" xfId="1584"/>
    <cellStyle name="Explanatory Text 6 2" xfId="1585"/>
    <cellStyle name="Explanatory Text 7" xfId="1586"/>
    <cellStyle name="Explanatory Text 7 2" xfId="1587"/>
    <cellStyle name="Explanatory Text 8" xfId="1588"/>
    <cellStyle name="Explanatory Text 8 2" xfId="1589"/>
    <cellStyle name="Explanatory Text 9" xfId="1590"/>
    <cellStyle name="Explanatory Text 9 2" xfId="1591"/>
    <cellStyle name="General" xfId="1592"/>
    <cellStyle name="Good" xfId="6" builtinId="26" customBuiltin="1"/>
    <cellStyle name="Good 10" xfId="1593"/>
    <cellStyle name="Good 10 2" xfId="1594"/>
    <cellStyle name="Good 2" xfId="1595"/>
    <cellStyle name="Good 2 2" xfId="1596"/>
    <cellStyle name="Good 2 3" xfId="1597"/>
    <cellStyle name="Good 2 4" xfId="1598"/>
    <cellStyle name="Good 2 5" xfId="1599"/>
    <cellStyle name="Good 3" xfId="1600"/>
    <cellStyle name="Good 3 2" xfId="1601"/>
    <cellStyle name="Good 3 3" xfId="1602"/>
    <cellStyle name="Good 4" xfId="1603"/>
    <cellStyle name="Good 4 2" xfId="1604"/>
    <cellStyle name="Good 5" xfId="1605"/>
    <cellStyle name="Good 5 2" xfId="1606"/>
    <cellStyle name="Good 6" xfId="1607"/>
    <cellStyle name="Good 6 2" xfId="1608"/>
    <cellStyle name="Good 7" xfId="1609"/>
    <cellStyle name="Good 7 2" xfId="1610"/>
    <cellStyle name="Good 8" xfId="1611"/>
    <cellStyle name="Good 8 2" xfId="1612"/>
    <cellStyle name="Good 9" xfId="1613"/>
    <cellStyle name="Good 9 2" xfId="1614"/>
    <cellStyle name="Heading 1" xfId="2" builtinId="16" customBuiltin="1"/>
    <cellStyle name="Heading 1 10" xfId="1615"/>
    <cellStyle name="Heading 1 10 2" xfId="1616"/>
    <cellStyle name="Heading 1 2" xfId="1617"/>
    <cellStyle name="Heading 1 2 2" xfId="1618"/>
    <cellStyle name="Heading 1 2 3" xfId="1619"/>
    <cellStyle name="Heading 1 2 4" xfId="1620"/>
    <cellStyle name="Heading 1 2 5" xfId="1621"/>
    <cellStyle name="Heading 1 3" xfId="1622"/>
    <cellStyle name="Heading 1 3 2" xfId="1623"/>
    <cellStyle name="Heading 1 4" xfId="1624"/>
    <cellStyle name="Heading 1 4 2" xfId="1625"/>
    <cellStyle name="Heading 1 5" xfId="1626"/>
    <cellStyle name="Heading 1 5 2" xfId="1627"/>
    <cellStyle name="Heading 1 6" xfId="1628"/>
    <cellStyle name="Heading 1 6 2" xfId="1629"/>
    <cellStyle name="Heading 1 7" xfId="1630"/>
    <cellStyle name="Heading 1 7 2" xfId="1631"/>
    <cellStyle name="Heading 1 8" xfId="1632"/>
    <cellStyle name="Heading 1 8 2" xfId="1633"/>
    <cellStyle name="Heading 1 9" xfId="1634"/>
    <cellStyle name="Heading 1 9 2" xfId="1635"/>
    <cellStyle name="Heading 2" xfId="3" builtinId="17" customBuiltin="1"/>
    <cellStyle name="Heading 2 10" xfId="1636"/>
    <cellStyle name="Heading 2 10 2" xfId="1637"/>
    <cellStyle name="Heading 2 2" xfId="1638"/>
    <cellStyle name="Heading 2 2 2" xfId="1639"/>
    <cellStyle name="Heading 2 2 3" xfId="1640"/>
    <cellStyle name="Heading 2 2 4" xfId="1641"/>
    <cellStyle name="Heading 2 2 5" xfId="1642"/>
    <cellStyle name="Heading 2 3" xfId="1643"/>
    <cellStyle name="Heading 2 3 2" xfId="1644"/>
    <cellStyle name="Heading 2 4" xfId="1645"/>
    <cellStyle name="Heading 2 4 2" xfId="1646"/>
    <cellStyle name="Heading 2 5" xfId="1647"/>
    <cellStyle name="Heading 2 5 2" xfId="1648"/>
    <cellStyle name="Heading 2 6" xfId="1649"/>
    <cellStyle name="Heading 2 6 2" xfId="1650"/>
    <cellStyle name="Heading 2 7" xfId="1651"/>
    <cellStyle name="Heading 2 7 2" xfId="1652"/>
    <cellStyle name="Heading 2 8" xfId="1653"/>
    <cellStyle name="Heading 2 8 2" xfId="1654"/>
    <cellStyle name="Heading 2 9" xfId="1655"/>
    <cellStyle name="Heading 2 9 2" xfId="1656"/>
    <cellStyle name="Heading 3" xfId="4" builtinId="18" customBuiltin="1"/>
    <cellStyle name="Heading 3 10" xfId="1657"/>
    <cellStyle name="Heading 3 10 2" xfId="1658"/>
    <cellStyle name="Heading 3 2" xfId="1659"/>
    <cellStyle name="Heading 3 2 2" xfId="1660"/>
    <cellStyle name="Heading 3 2 3" xfId="1661"/>
    <cellStyle name="Heading 3 2 4" xfId="1662"/>
    <cellStyle name="Heading 3 2 5" xfId="1663"/>
    <cellStyle name="Heading 3 3" xfId="1664"/>
    <cellStyle name="Heading 3 3 2" xfId="1665"/>
    <cellStyle name="Heading 3 4" xfId="1666"/>
    <cellStyle name="Heading 3 4 2" xfId="1667"/>
    <cellStyle name="Heading 3 5" xfId="1668"/>
    <cellStyle name="Heading 3 5 2" xfId="1669"/>
    <cellStyle name="Heading 3 6" xfId="1670"/>
    <cellStyle name="Heading 3 6 2" xfId="1671"/>
    <cellStyle name="Heading 3 7" xfId="1672"/>
    <cellStyle name="Heading 3 7 2" xfId="1673"/>
    <cellStyle name="Heading 3 8" xfId="1674"/>
    <cellStyle name="Heading 3 8 2" xfId="1675"/>
    <cellStyle name="Heading 3 9" xfId="1676"/>
    <cellStyle name="Heading 3 9 2" xfId="1677"/>
    <cellStyle name="Heading 4" xfId="5" builtinId="19" customBuiltin="1"/>
    <cellStyle name="Heading 4 10" xfId="1678"/>
    <cellStyle name="Heading 4 10 2" xfId="1679"/>
    <cellStyle name="Heading 4 2" xfId="1680"/>
    <cellStyle name="Heading 4 2 2" xfId="1681"/>
    <cellStyle name="Heading 4 2 3" xfId="1682"/>
    <cellStyle name="Heading 4 2 4" xfId="1683"/>
    <cellStyle name="Heading 4 2 5" xfId="1684"/>
    <cellStyle name="Heading 4 3" xfId="1685"/>
    <cellStyle name="Heading 4 3 2" xfId="1686"/>
    <cellStyle name="Heading 4 4" xfId="1687"/>
    <cellStyle name="Heading 4 4 2" xfId="1688"/>
    <cellStyle name="Heading 4 5" xfId="1689"/>
    <cellStyle name="Heading 4 5 2" xfId="1690"/>
    <cellStyle name="Heading 4 6" xfId="1691"/>
    <cellStyle name="Heading 4 6 2" xfId="1692"/>
    <cellStyle name="Heading 4 7" xfId="1693"/>
    <cellStyle name="Heading 4 7 2" xfId="1694"/>
    <cellStyle name="Heading 4 8" xfId="1695"/>
    <cellStyle name="Heading 4 8 2" xfId="1696"/>
    <cellStyle name="Heading 4 9" xfId="1697"/>
    <cellStyle name="Heading 4 9 2" xfId="1698"/>
    <cellStyle name="Input" xfId="9" builtinId="20" customBuiltin="1"/>
    <cellStyle name="Input 10" xfId="1699"/>
    <cellStyle name="Input 10 2" xfId="1700"/>
    <cellStyle name="Input 2" xfId="1701"/>
    <cellStyle name="Input 2 2" xfId="1702"/>
    <cellStyle name="Input 2 3" xfId="1703"/>
    <cellStyle name="Input 2 4" xfId="1704"/>
    <cellStyle name="Input 3" xfId="1705"/>
    <cellStyle name="Input 3 2" xfId="1706"/>
    <cellStyle name="Input 3 3" xfId="1707"/>
    <cellStyle name="Input 4" xfId="1708"/>
    <cellStyle name="Input 4 2" xfId="1709"/>
    <cellStyle name="Input 5" xfId="1710"/>
    <cellStyle name="Input 5 2" xfId="1711"/>
    <cellStyle name="Input 6" xfId="1712"/>
    <cellStyle name="Input 6 2" xfId="1713"/>
    <cellStyle name="Input 7" xfId="1714"/>
    <cellStyle name="Input 7 2" xfId="1715"/>
    <cellStyle name="Input 8" xfId="1716"/>
    <cellStyle name="Input 8 2" xfId="1717"/>
    <cellStyle name="Input 9" xfId="1718"/>
    <cellStyle name="Input 9 2" xfId="1719"/>
    <cellStyle name="Linked Cell" xfId="12" builtinId="24" customBuiltin="1"/>
    <cellStyle name="Linked Cell 10" xfId="1720"/>
    <cellStyle name="Linked Cell 10 2" xfId="1721"/>
    <cellStyle name="Linked Cell 2" xfId="1722"/>
    <cellStyle name="Linked Cell 2 2" xfId="1723"/>
    <cellStyle name="Linked Cell 2 3" xfId="1724"/>
    <cellStyle name="Linked Cell 2 4" xfId="1725"/>
    <cellStyle name="Linked Cell 2 5" xfId="1726"/>
    <cellStyle name="Linked Cell 3" xfId="1727"/>
    <cellStyle name="Linked Cell 3 2" xfId="1728"/>
    <cellStyle name="Linked Cell 4" xfId="1729"/>
    <cellStyle name="Linked Cell 4 2" xfId="1730"/>
    <cellStyle name="Linked Cell 5" xfId="1731"/>
    <cellStyle name="Linked Cell 5 2" xfId="1732"/>
    <cellStyle name="Linked Cell 6" xfId="1733"/>
    <cellStyle name="Linked Cell 6 2" xfId="1734"/>
    <cellStyle name="Linked Cell 7" xfId="1735"/>
    <cellStyle name="Linked Cell 7 2" xfId="1736"/>
    <cellStyle name="Linked Cell 8" xfId="1737"/>
    <cellStyle name="Linked Cell 8 2" xfId="1738"/>
    <cellStyle name="Linked Cell 9" xfId="1739"/>
    <cellStyle name="Linked Cell 9 2" xfId="1740"/>
    <cellStyle name="Neutral" xfId="8" builtinId="28" customBuiltin="1"/>
    <cellStyle name="Neutral 10" xfId="1741"/>
    <cellStyle name="Neutral 10 2" xfId="1742"/>
    <cellStyle name="Neutral 2" xfId="1743"/>
    <cellStyle name="Neutral 2 2" xfId="1744"/>
    <cellStyle name="Neutral 2 3" xfId="1745"/>
    <cellStyle name="Neutral 2 4" xfId="1746"/>
    <cellStyle name="Neutral 2 5" xfId="1747"/>
    <cellStyle name="Neutral 3" xfId="1748"/>
    <cellStyle name="Neutral 3 2" xfId="1749"/>
    <cellStyle name="Neutral 3 3" xfId="1750"/>
    <cellStyle name="Neutral 4" xfId="1751"/>
    <cellStyle name="Neutral 4 2" xfId="1752"/>
    <cellStyle name="Neutral 5" xfId="1753"/>
    <cellStyle name="Neutral 5 2" xfId="1754"/>
    <cellStyle name="Neutral 6" xfId="1755"/>
    <cellStyle name="Neutral 6 2" xfId="1756"/>
    <cellStyle name="Neutral 7" xfId="1757"/>
    <cellStyle name="Neutral 7 2" xfId="1758"/>
    <cellStyle name="Neutral 8" xfId="1759"/>
    <cellStyle name="Neutral 8 2" xfId="1760"/>
    <cellStyle name="Neutral 9" xfId="1761"/>
    <cellStyle name="Neutral 9 2" xfId="1762"/>
    <cellStyle name="Normal" xfId="0" builtinId="0"/>
    <cellStyle name="Normal 10" xfId="1763"/>
    <cellStyle name="Normal 2" xfId="1764"/>
    <cellStyle name="Normal 2 10" xfId="1765"/>
    <cellStyle name="Normal 2 11" xfId="1766"/>
    <cellStyle name="Normal 2 12" xfId="1767"/>
    <cellStyle name="Normal 2 12 2" xfId="1768"/>
    <cellStyle name="Normal 2 12 2 2" xfId="1769"/>
    <cellStyle name="Normal 2 12 2 2 2" xfId="1770"/>
    <cellStyle name="Normal 2 12 2 3" xfId="1771"/>
    <cellStyle name="Normal 2 12 3" xfId="1772"/>
    <cellStyle name="Normal 2 12 3 2" xfId="1773"/>
    <cellStyle name="Normal 2 12 4" xfId="1774"/>
    <cellStyle name="Normal 2 13" xfId="1775"/>
    <cellStyle name="Normal 2 2" xfId="42"/>
    <cellStyle name="Normal 2 2 2" xfId="1776"/>
    <cellStyle name="Normal 2 2 3" xfId="1777"/>
    <cellStyle name="Normal 2 3" xfId="1778"/>
    <cellStyle name="Normal 2 3 2" xfId="1779"/>
    <cellStyle name="Normal 2 4" xfId="1780"/>
    <cellStyle name="Normal 2 5" xfId="1781"/>
    <cellStyle name="Normal 2 5 2" xfId="1782"/>
    <cellStyle name="Normal 2 6" xfId="1783"/>
    <cellStyle name="Normal 2 7" xfId="1784"/>
    <cellStyle name="Normal 2 8" xfId="1785"/>
    <cellStyle name="Normal 2 9" xfId="1786"/>
    <cellStyle name="Normal 3" xfId="1787"/>
    <cellStyle name="Normal 3 2" xfId="1788"/>
    <cellStyle name="Normal 3 2 2" xfId="1789"/>
    <cellStyle name="Normal 3 2 2 2" xfId="1790"/>
    <cellStyle name="Normal 3 2 2 2 2" xfId="1791"/>
    <cellStyle name="Normal 3 2 2 2 2 2" xfId="1792"/>
    <cellStyle name="Normal 3 2 2 2 2 2 2" xfId="1793"/>
    <cellStyle name="Normal 3 2 2 2 2 3" xfId="1794"/>
    <cellStyle name="Normal 3 2 2 2 3" xfId="1795"/>
    <cellStyle name="Normal 3 2 2 2 3 2" xfId="1796"/>
    <cellStyle name="Normal 3 2 2 2 4" xfId="1797"/>
    <cellStyle name="Normal 3 2 2 3" xfId="1798"/>
    <cellStyle name="Normal 3 2 2 3 2" xfId="1799"/>
    <cellStyle name="Normal 3 2 2 3 2 2" xfId="1800"/>
    <cellStyle name="Normal 3 2 2 3 3" xfId="1801"/>
    <cellStyle name="Normal 3 2 2 4" xfId="1802"/>
    <cellStyle name="Normal 3 2 2 4 2" xfId="1803"/>
    <cellStyle name="Normal 3 2 2 5" xfId="1804"/>
    <cellStyle name="Normal 3 2 3" xfId="1805"/>
    <cellStyle name="Normal 3 2 3 2" xfId="1806"/>
    <cellStyle name="Normal 3 2 3 2 2" xfId="1807"/>
    <cellStyle name="Normal 3 2 3 2 2 2" xfId="1808"/>
    <cellStyle name="Normal 3 2 3 2 3" xfId="1809"/>
    <cellStyle name="Normal 3 2 3 3" xfId="1810"/>
    <cellStyle name="Normal 3 2 3 3 2" xfId="1811"/>
    <cellStyle name="Normal 3 2 3 4" xfId="1812"/>
    <cellStyle name="Normal 3 2 4" xfId="1813"/>
    <cellStyle name="Normal 3 2 4 2" xfId="1814"/>
    <cellStyle name="Normal 3 2 4 2 2" xfId="1815"/>
    <cellStyle name="Normal 3 2 4 3" xfId="1816"/>
    <cellStyle name="Normal 3 2 5" xfId="1817"/>
    <cellStyle name="Normal 3 2 5 2" xfId="1818"/>
    <cellStyle name="Normal 3 2 6" xfId="1819"/>
    <cellStyle name="Normal 3 2 7" xfId="1820"/>
    <cellStyle name="Normal 3 3" xfId="1821"/>
    <cellStyle name="Normal 3 3 2" xfId="1822"/>
    <cellStyle name="Normal 3 3 2 2" xfId="1823"/>
    <cellStyle name="Normal 3 3 2 2 2" xfId="1824"/>
    <cellStyle name="Normal 3 3 2 2 2 2" xfId="1825"/>
    <cellStyle name="Normal 3 3 2 2 3" xfId="1826"/>
    <cellStyle name="Normal 3 3 2 3" xfId="1827"/>
    <cellStyle name="Normal 3 3 2 3 2" xfId="1828"/>
    <cellStyle name="Normal 3 3 2 4" xfId="1829"/>
    <cellStyle name="Normal 3 3 3" xfId="1830"/>
    <cellStyle name="Normal 3 3 3 2" xfId="1831"/>
    <cellStyle name="Normal 3 3 3 2 2" xfId="1832"/>
    <cellStyle name="Normal 3 3 3 3" xfId="1833"/>
    <cellStyle name="Normal 3 3 4" xfId="1834"/>
    <cellStyle name="Normal 3 3 4 2" xfId="1835"/>
    <cellStyle name="Normal 3 3 5" xfId="1836"/>
    <cellStyle name="Normal 3 3 6" xfId="1837"/>
    <cellStyle name="Normal 3 4" xfId="1838"/>
    <cellStyle name="Normal 3 4 2" xfId="1839"/>
    <cellStyle name="Normal 3 4 2 2" xfId="1840"/>
    <cellStyle name="Normal 3 4 2 2 2" xfId="1841"/>
    <cellStyle name="Normal 3 4 2 2 2 2" xfId="1842"/>
    <cellStyle name="Normal 3 4 2 2 3" xfId="1843"/>
    <cellStyle name="Normal 3 4 2 3" xfId="1844"/>
    <cellStyle name="Normal 3 4 2 3 2" xfId="1845"/>
    <cellStyle name="Normal 3 4 2 4" xfId="1846"/>
    <cellStyle name="Normal 3 4 3" xfId="1847"/>
    <cellStyle name="Normal 3 4 3 2" xfId="1848"/>
    <cellStyle name="Normal 3 4 3 2 2" xfId="1849"/>
    <cellStyle name="Normal 3 4 3 3" xfId="1850"/>
    <cellStyle name="Normal 3 4 4" xfId="1851"/>
    <cellStyle name="Normal 3 4 4 2" xfId="1852"/>
    <cellStyle name="Normal 3 4 5" xfId="1853"/>
    <cellStyle name="Normal 3 5" xfId="1854"/>
    <cellStyle name="Normal 4" xfId="1855"/>
    <cellStyle name="Normal 4 2" xfId="1856"/>
    <cellStyle name="Normal 4 2 2" xfId="1857"/>
    <cellStyle name="Normal 4 2 2 2" xfId="1858"/>
    <cellStyle name="Normal 4 2 2 2 2" xfId="1859"/>
    <cellStyle name="Normal 4 2 2 2 2 2" xfId="1860"/>
    <cellStyle name="Normal 4 2 2 2 2 2 2" xfId="1861"/>
    <cellStyle name="Normal 4 2 2 2 2 3" xfId="1862"/>
    <cellStyle name="Normal 4 2 2 2 3" xfId="1863"/>
    <cellStyle name="Normal 4 2 2 2 3 2" xfId="1864"/>
    <cellStyle name="Normal 4 2 2 2 4" xfId="1865"/>
    <cellStyle name="Normal 4 2 2 3" xfId="1866"/>
    <cellStyle name="Normal 4 2 2 3 2" xfId="1867"/>
    <cellStyle name="Normal 4 2 2 3 2 2" xfId="1868"/>
    <cellStyle name="Normal 4 2 2 3 3" xfId="1869"/>
    <cellStyle name="Normal 4 2 2 4" xfId="1870"/>
    <cellStyle name="Normal 4 2 2 4 2" xfId="1871"/>
    <cellStyle name="Normal 4 2 2 5" xfId="1872"/>
    <cellStyle name="Normal 4 2 3" xfId="1873"/>
    <cellStyle name="Normal 4 2 3 2" xfId="1874"/>
    <cellStyle name="Normal 4 2 3 2 2" xfId="1875"/>
    <cellStyle name="Normal 4 2 3 2 2 2" xfId="1876"/>
    <cellStyle name="Normal 4 2 3 2 3" xfId="1877"/>
    <cellStyle name="Normal 4 2 3 3" xfId="1878"/>
    <cellStyle name="Normal 4 2 3 3 2" xfId="1879"/>
    <cellStyle name="Normal 4 2 3 4" xfId="1880"/>
    <cellStyle name="Normal 4 2 4" xfId="1881"/>
    <cellStyle name="Normal 4 2 4 2" xfId="1882"/>
    <cellStyle name="Normal 4 2 4 2 2" xfId="1883"/>
    <cellStyle name="Normal 4 2 4 3" xfId="1884"/>
    <cellStyle name="Normal 4 2 5" xfId="1885"/>
    <cellStyle name="Normal 4 2 5 2" xfId="1886"/>
    <cellStyle name="Normal 4 2 6" xfId="1887"/>
    <cellStyle name="Normal 4 3" xfId="1888"/>
    <cellStyle name="Normal 4 3 2" xfId="1889"/>
    <cellStyle name="Normal 4 3 2 2" xfId="1890"/>
    <cellStyle name="Normal 4 3 2 2 2" xfId="1891"/>
    <cellStyle name="Normal 4 3 2 2 2 2" xfId="1892"/>
    <cellStyle name="Normal 4 3 2 2 3" xfId="1893"/>
    <cellStyle name="Normal 4 3 2 3" xfId="1894"/>
    <cellStyle name="Normal 4 3 2 3 2" xfId="1895"/>
    <cellStyle name="Normal 4 3 2 4" xfId="1896"/>
    <cellStyle name="Normal 4 3 3" xfId="1897"/>
    <cellStyle name="Normal 4 3 3 2" xfId="1898"/>
    <cellStyle name="Normal 4 3 3 2 2" xfId="1899"/>
    <cellStyle name="Normal 4 3 3 3" xfId="1900"/>
    <cellStyle name="Normal 4 3 4" xfId="1901"/>
    <cellStyle name="Normal 4 3 4 2" xfId="1902"/>
    <cellStyle name="Normal 4 3 5" xfId="1903"/>
    <cellStyle name="Normal 4 4" xfId="1904"/>
    <cellStyle name="Normal 4 4 2" xfId="1905"/>
    <cellStyle name="Normal 4 4 2 2" xfId="1906"/>
    <cellStyle name="Normal 4 4 2 2 2" xfId="1907"/>
    <cellStyle name="Normal 4 4 2 2 2 2" xfId="1908"/>
    <cellStyle name="Normal 4 4 2 2 3" xfId="1909"/>
    <cellStyle name="Normal 4 4 2 3" xfId="1910"/>
    <cellStyle name="Normal 4 4 2 3 2" xfId="1911"/>
    <cellStyle name="Normal 4 4 2 4" xfId="1912"/>
    <cellStyle name="Normal 4 4 3" xfId="1913"/>
    <cellStyle name="Normal 4 4 3 2" xfId="1914"/>
    <cellStyle name="Normal 4 4 3 2 2" xfId="1915"/>
    <cellStyle name="Normal 4 4 3 3" xfId="1916"/>
    <cellStyle name="Normal 4 4 4" xfId="1917"/>
    <cellStyle name="Normal 4 4 4 2" xfId="1918"/>
    <cellStyle name="Normal 4 4 5" xfId="1919"/>
    <cellStyle name="Normal 4 5" xfId="1920"/>
    <cellStyle name="Normal 4 5 2" xfId="1921"/>
    <cellStyle name="Normal 4 5 2 2" xfId="1922"/>
    <cellStyle name="Normal 4 5 3" xfId="1923"/>
    <cellStyle name="Normal 5" xfId="1924"/>
    <cellStyle name="Normal 5 2" xfId="1925"/>
    <cellStyle name="Normal 5 2 2" xfId="1926"/>
    <cellStyle name="Normal 5 2 2 2" xfId="1927"/>
    <cellStyle name="Normal 5 2 2 2 2" xfId="1928"/>
    <cellStyle name="Normal 5 2 2 2 2 2" xfId="1929"/>
    <cellStyle name="Normal 5 2 2 2 3" xfId="1930"/>
    <cellStyle name="Normal 5 2 2 3" xfId="1931"/>
    <cellStyle name="Normal 5 2 2 3 2" xfId="1932"/>
    <cellStyle name="Normal 5 2 2 4" xfId="1933"/>
    <cellStyle name="Normal 5 2 3" xfId="1934"/>
    <cellStyle name="Normal 5 2 3 2" xfId="1935"/>
    <cellStyle name="Normal 5 2 3 2 2" xfId="1936"/>
    <cellStyle name="Normal 5 2 3 3" xfId="1937"/>
    <cellStyle name="Normal 5 2 4" xfId="1938"/>
    <cellStyle name="Normal 5 2 4 2" xfId="1939"/>
    <cellStyle name="Normal 5 2 5" xfId="1940"/>
    <cellStyle name="Normal 5 3" xfId="1941"/>
    <cellStyle name="Normal 5 4" xfId="1942"/>
    <cellStyle name="Normal 5 4 2" xfId="1943"/>
    <cellStyle name="Normal 5 4 2 2" xfId="1944"/>
    <cellStyle name="Normal 5 4 2 2 2" xfId="1945"/>
    <cellStyle name="Normal 5 4 2 3" xfId="1946"/>
    <cellStyle name="Normal 5 4 3" xfId="1947"/>
    <cellStyle name="Normal 5 4 3 2" xfId="1948"/>
    <cellStyle name="Normal 5 4 3 2 2" xfId="1949"/>
    <cellStyle name="Normal 5 4 3 3" xfId="1950"/>
    <cellStyle name="Normal 5 4 4" xfId="1951"/>
    <cellStyle name="Normal 5 4 4 2" xfId="1952"/>
    <cellStyle name="Normal 5 4 5" xfId="1953"/>
    <cellStyle name="Normal 5 5" xfId="1954"/>
    <cellStyle name="Normal 5 5 2" xfId="1955"/>
    <cellStyle name="Normal 5 5 2 2" xfId="1956"/>
    <cellStyle name="Normal 5 5 2 2 2" xfId="1957"/>
    <cellStyle name="Normal 5 5 2 3" xfId="1958"/>
    <cellStyle name="Normal 5 5 3" xfId="1959"/>
    <cellStyle name="Normal 5 5 3 2" xfId="1960"/>
    <cellStyle name="Normal 5 5 4" xfId="1961"/>
    <cellStyle name="Normal 5 6" xfId="1962"/>
    <cellStyle name="Normal 5 6 2" xfId="1963"/>
    <cellStyle name="Normal 5 6 2 2" xfId="1964"/>
    <cellStyle name="Normal 5 6 3" xfId="1965"/>
    <cellStyle name="Normal 5 7" xfId="1966"/>
    <cellStyle name="Normal 5 7 2" xfId="1967"/>
    <cellStyle name="Normal 5 8" xfId="1968"/>
    <cellStyle name="Normal 6" xfId="1969"/>
    <cellStyle name="Normal 6 2" xfId="1970"/>
    <cellStyle name="Normal 6 2 2" xfId="1971"/>
    <cellStyle name="Normal 6 2 2 2" xfId="1972"/>
    <cellStyle name="Normal 6 2 2 2 2" xfId="1973"/>
    <cellStyle name="Normal 6 2 2 3" xfId="1974"/>
    <cellStyle name="Normal 6 2 3" xfId="1975"/>
    <cellStyle name="Normal 6 2 3 2" xfId="1976"/>
    <cellStyle name="Normal 6 2 4" xfId="1977"/>
    <cellStyle name="Normal 6 3" xfId="1978"/>
    <cellStyle name="Normal 6 3 2" xfId="1979"/>
    <cellStyle name="Normal 6 3 2 2" xfId="1980"/>
    <cellStyle name="Normal 6 3 3" xfId="1981"/>
    <cellStyle name="Normal 6 4" xfId="1982"/>
    <cellStyle name="Normal 6 4 2" xfId="1983"/>
    <cellStyle name="Normal 6 5" xfId="1984"/>
    <cellStyle name="Normal 7" xfId="1985"/>
    <cellStyle name="Normal 7 2" xfId="1986"/>
    <cellStyle name="Normal 7 2 2" xfId="1987"/>
    <cellStyle name="Normal 7 2 2 2" xfId="1988"/>
    <cellStyle name="Normal 7 2 2 2 2" xfId="1989"/>
    <cellStyle name="Normal 7 2 2 3" xfId="1990"/>
    <cellStyle name="Normal 7 2 3" xfId="1991"/>
    <cellStyle name="Normal 7 2 3 2" xfId="1992"/>
    <cellStyle name="Normal 7 2 4" xfId="1993"/>
    <cellStyle name="Normal 7 3" xfId="1994"/>
    <cellStyle name="Normal 7 3 2" xfId="1995"/>
    <cellStyle name="Normal 7 3 2 2" xfId="1996"/>
    <cellStyle name="Normal 7 3 3" xfId="1997"/>
    <cellStyle name="Normal 7 4" xfId="1998"/>
    <cellStyle name="Normal 7 4 2" xfId="1999"/>
    <cellStyle name="Normal 7 5" xfId="2000"/>
    <cellStyle name="Normal 8" xfId="2001"/>
    <cellStyle name="Normal 8 2" xfId="2002"/>
    <cellStyle name="Normal 8 2 2" xfId="2003"/>
    <cellStyle name="Normal 8 2 2 2" xfId="2004"/>
    <cellStyle name="Normal 8 2 2 2 2" xfId="2005"/>
    <cellStyle name="Normal 8 2 2 3" xfId="2006"/>
    <cellStyle name="Normal 8 2 3" xfId="2007"/>
    <cellStyle name="Normal 8 2 3 2" xfId="2008"/>
    <cellStyle name="Normal 8 2 4" xfId="2009"/>
    <cellStyle name="Normal 8 3" xfId="2010"/>
    <cellStyle name="Normal 8 3 2" xfId="2011"/>
    <cellStyle name="Normal 8 3 2 2" xfId="2012"/>
    <cellStyle name="Normal 8 3 3" xfId="2013"/>
    <cellStyle name="Normal 8 4" xfId="2014"/>
    <cellStyle name="Normal 8 4 2" xfId="2015"/>
    <cellStyle name="Normal 8 5" xfId="2016"/>
    <cellStyle name="Normal 9" xfId="2017"/>
    <cellStyle name="Normal 9 2" xfId="2018"/>
    <cellStyle name="Normal 9 2 2" xfId="2019"/>
    <cellStyle name="Normal 9 2 2 2" xfId="2020"/>
    <cellStyle name="Normal 9 2 3" xfId="2021"/>
    <cellStyle name="Normal 9 3" xfId="2022"/>
    <cellStyle name="Normal 9 3 2" xfId="2023"/>
    <cellStyle name="Normal 9 4" xfId="2024"/>
    <cellStyle name="Note" xfId="15" builtinId="10" customBuiltin="1"/>
    <cellStyle name="Note 10" xfId="2025"/>
    <cellStyle name="Note 10 2" xfId="2026"/>
    <cellStyle name="Note 2" xfId="2027"/>
    <cellStyle name="Note 2 2" xfId="2028"/>
    <cellStyle name="Note 2 2 2" xfId="2029"/>
    <cellStyle name="Note 2 2 2 2" xfId="2030"/>
    <cellStyle name="Note 2 2 2 2 2" xfId="2031"/>
    <cellStyle name="Note 2 2 2 2 2 2" xfId="2032"/>
    <cellStyle name="Note 2 2 2 2 3" xfId="2033"/>
    <cellStyle name="Note 2 2 2 3" xfId="2034"/>
    <cellStyle name="Note 2 2 2 3 2" xfId="2035"/>
    <cellStyle name="Note 2 2 2 4" xfId="2036"/>
    <cellStyle name="Note 2 2 3" xfId="2037"/>
    <cellStyle name="Note 2 2 3 2" xfId="2038"/>
    <cellStyle name="Note 2 2 3 2 2" xfId="2039"/>
    <cellStyle name="Note 2 2 3 3" xfId="2040"/>
    <cellStyle name="Note 2 2 4" xfId="2041"/>
    <cellStyle name="Note 2 2 4 2" xfId="2042"/>
    <cellStyle name="Note 2 2 5" xfId="2043"/>
    <cellStyle name="Note 2 2 6" xfId="2044"/>
    <cellStyle name="Note 2 3" xfId="2045"/>
    <cellStyle name="Note 2 3 2" xfId="2046"/>
    <cellStyle name="Note 2 3 2 2" xfId="2047"/>
    <cellStyle name="Note 2 3 2 2 2" xfId="2048"/>
    <cellStyle name="Note 2 3 2 3" xfId="2049"/>
    <cellStyle name="Note 2 3 3" xfId="2050"/>
    <cellStyle name="Note 2 3 3 2" xfId="2051"/>
    <cellStyle name="Note 2 3 3 2 2" xfId="2052"/>
    <cellStyle name="Note 2 3 3 3" xfId="2053"/>
    <cellStyle name="Note 2 3 4" xfId="2054"/>
    <cellStyle name="Note 2 3 4 2" xfId="2055"/>
    <cellStyle name="Note 2 3 5" xfId="2056"/>
    <cellStyle name="Note 2 3 6" xfId="2057"/>
    <cellStyle name="Note 2 4" xfId="2058"/>
    <cellStyle name="Note 2 4 2" xfId="2059"/>
    <cellStyle name="Note 2 4 2 2" xfId="2060"/>
    <cellStyle name="Note 2 4 2 2 2" xfId="2061"/>
    <cellStyle name="Note 2 4 2 3" xfId="2062"/>
    <cellStyle name="Note 2 4 3" xfId="2063"/>
    <cellStyle name="Note 2 4 3 2" xfId="2064"/>
    <cellStyle name="Note 2 4 4" xfId="2065"/>
    <cellStyle name="Note 2 4 5" xfId="2066"/>
    <cellStyle name="Note 2 5" xfId="2067"/>
    <cellStyle name="Note 2 5 2" xfId="2068"/>
    <cellStyle name="Note 2 5 2 2" xfId="2069"/>
    <cellStyle name="Note 2 5 3" xfId="2070"/>
    <cellStyle name="Note 2 5 4" xfId="2071"/>
    <cellStyle name="Note 2 6" xfId="2072"/>
    <cellStyle name="Note 2 6 2" xfId="2073"/>
    <cellStyle name="Note 2 7" xfId="2074"/>
    <cellStyle name="Note 3" xfId="2075"/>
    <cellStyle name="Note 3 2" xfId="2076"/>
    <cellStyle name="Note 3 2 2" xfId="2077"/>
    <cellStyle name="Note 3 2 2 2" xfId="2078"/>
    <cellStyle name="Note 3 2 2 2 2" xfId="2079"/>
    <cellStyle name="Note 3 2 2 3" xfId="2080"/>
    <cellStyle name="Note 3 2 3" xfId="2081"/>
    <cellStyle name="Note 3 2 3 2" xfId="2082"/>
    <cellStyle name="Note 3 2 4" xfId="2083"/>
    <cellStyle name="Note 3 2 5" xfId="2084"/>
    <cellStyle name="Note 3 3" xfId="2085"/>
    <cellStyle name="Note 3 3 2" xfId="2086"/>
    <cellStyle name="Note 3 3 2 2" xfId="2087"/>
    <cellStyle name="Note 3 3 3" xfId="2088"/>
    <cellStyle name="Note 3 4" xfId="2089"/>
    <cellStyle name="Note 3 4 2" xfId="2090"/>
    <cellStyle name="Note 3 5" xfId="2091"/>
    <cellStyle name="Note 3 6" xfId="2092"/>
    <cellStyle name="Note 4" xfId="2093"/>
    <cellStyle name="Note 4 2" xfId="2094"/>
    <cellStyle name="Note 4 2 2" xfId="2095"/>
    <cellStyle name="Note 4 2 2 2" xfId="2096"/>
    <cellStyle name="Note 4 2 2 2 2" xfId="2097"/>
    <cellStyle name="Note 4 2 2 3" xfId="2098"/>
    <cellStyle name="Note 4 2 3" xfId="2099"/>
    <cellStyle name="Note 4 2 3 2" xfId="2100"/>
    <cellStyle name="Note 4 2 4" xfId="2101"/>
    <cellStyle name="Note 4 2 5" xfId="2102"/>
    <cellStyle name="Note 4 3" xfId="2103"/>
    <cellStyle name="Note 4 3 2" xfId="2104"/>
    <cellStyle name="Note 4 3 2 2" xfId="2105"/>
    <cellStyle name="Note 4 3 3" xfId="2106"/>
    <cellStyle name="Note 4 4" xfId="2107"/>
    <cellStyle name="Note 4 4 2" xfId="2108"/>
    <cellStyle name="Note 4 5" xfId="2109"/>
    <cellStyle name="Note 4 6" xfId="2110"/>
    <cellStyle name="Note 5" xfId="2111"/>
    <cellStyle name="Note 5 2" xfId="2112"/>
    <cellStyle name="Note 5 2 2" xfId="2113"/>
    <cellStyle name="Note 5 2 2 2" xfId="2114"/>
    <cellStyle name="Note 5 2 2 2 2" xfId="2115"/>
    <cellStyle name="Note 5 2 2 3" xfId="2116"/>
    <cellStyle name="Note 5 2 3" xfId="2117"/>
    <cellStyle name="Note 5 2 3 2" xfId="2118"/>
    <cellStyle name="Note 5 2 4" xfId="2119"/>
    <cellStyle name="Note 5 2 5" xfId="2120"/>
    <cellStyle name="Note 5 3" xfId="2121"/>
    <cellStyle name="Note 5 3 2" xfId="2122"/>
    <cellStyle name="Note 5 3 2 2" xfId="2123"/>
    <cellStyle name="Note 5 3 3" xfId="2124"/>
    <cellStyle name="Note 5 4" xfId="2125"/>
    <cellStyle name="Note 5 4 2" xfId="2126"/>
    <cellStyle name="Note 5 5" xfId="2127"/>
    <cellStyle name="Note 5 6" xfId="2128"/>
    <cellStyle name="Note 6" xfId="2129"/>
    <cellStyle name="Note 6 2" xfId="2130"/>
    <cellStyle name="Note 6 3" xfId="2131"/>
    <cellStyle name="Note 7" xfId="2132"/>
    <cellStyle name="Note 7 2" xfId="2133"/>
    <cellStyle name="Note 7 2 2" xfId="2134"/>
    <cellStyle name="Note 7 2 2 2" xfId="2135"/>
    <cellStyle name="Note 7 2 3" xfId="2136"/>
    <cellStyle name="Note 7 2 4" xfId="2137"/>
    <cellStyle name="Note 7 3" xfId="2138"/>
    <cellStyle name="Note 7 3 2" xfId="2139"/>
    <cellStyle name="Note 7 3 2 2" xfId="2140"/>
    <cellStyle name="Note 7 3 3" xfId="2141"/>
    <cellStyle name="Note 7 4" xfId="2142"/>
    <cellStyle name="Note 7 4 2" xfId="2143"/>
    <cellStyle name="Note 7 5" xfId="2144"/>
    <cellStyle name="Note 7 6" xfId="2145"/>
    <cellStyle name="Note 8" xfId="2146"/>
    <cellStyle name="Note 8 2" xfId="2147"/>
    <cellStyle name="Note 8 3" xfId="2148"/>
    <cellStyle name="Note 9" xfId="2149"/>
    <cellStyle name="Note 9 2" xfId="2150"/>
    <cellStyle name="Output" xfId="10" builtinId="21" customBuiltin="1"/>
    <cellStyle name="Output 10" xfId="2151"/>
    <cellStyle name="Output 10 2" xfId="2152"/>
    <cellStyle name="Output 2" xfId="2153"/>
    <cellStyle name="Output 2 2" xfId="2154"/>
    <cellStyle name="Output 2 3" xfId="2155"/>
    <cellStyle name="Output 2 4" xfId="2156"/>
    <cellStyle name="Output 3" xfId="2157"/>
    <cellStyle name="Output 3 2" xfId="2158"/>
    <cellStyle name="Output 3 3" xfId="2159"/>
    <cellStyle name="Output 4" xfId="2160"/>
    <cellStyle name="Output 4 2" xfId="2161"/>
    <cellStyle name="Output 5" xfId="2162"/>
    <cellStyle name="Output 5 2" xfId="2163"/>
    <cellStyle name="Output 6" xfId="2164"/>
    <cellStyle name="Output 6 2" xfId="2165"/>
    <cellStyle name="Output 7" xfId="2166"/>
    <cellStyle name="Output 7 2" xfId="2167"/>
    <cellStyle name="Output 8" xfId="2168"/>
    <cellStyle name="Output 8 2" xfId="2169"/>
    <cellStyle name="Output 9" xfId="2170"/>
    <cellStyle name="Output 9 2" xfId="2171"/>
    <cellStyle name="Percent" xfId="2327" builtinId="5"/>
    <cellStyle name="Percent 2" xfId="2172"/>
    <cellStyle name="Percent 2 2" xfId="2173"/>
    <cellStyle name="Percent 2 3" xfId="2174"/>
    <cellStyle name="Percent 2 4" xfId="2175"/>
    <cellStyle name="Percent 3 2" xfId="2176"/>
    <cellStyle name="Percent 3 2 2" xfId="2177"/>
    <cellStyle name="Percent 3 2 2 2" xfId="2178"/>
    <cellStyle name="Percent 3 2 2 2 2" xfId="2179"/>
    <cellStyle name="Percent 3 2 2 2 2 2" xfId="2180"/>
    <cellStyle name="Percent 3 2 2 2 3" xfId="2181"/>
    <cellStyle name="Percent 3 2 2 3" xfId="2182"/>
    <cellStyle name="Percent 3 2 2 3 2" xfId="2183"/>
    <cellStyle name="Percent 3 2 2 4" xfId="2184"/>
    <cellStyle name="Percent 3 2 3" xfId="2185"/>
    <cellStyle name="Percent 3 2 3 2" xfId="2186"/>
    <cellStyle name="Percent 3 2 3 2 2" xfId="2187"/>
    <cellStyle name="Percent 3 2 3 3" xfId="2188"/>
    <cellStyle name="Percent 3 2 4" xfId="2189"/>
    <cellStyle name="Percent 3 2 4 2" xfId="2190"/>
    <cellStyle name="Percent 3 2 5" xfId="2191"/>
    <cellStyle name="Percent 4" xfId="2192"/>
    <cellStyle name="Percent 5" xfId="2193"/>
    <cellStyle name="Percent 5 2" xfId="2194"/>
    <cellStyle name="Percent 5 2 2" xfId="2195"/>
    <cellStyle name="Percent 5 2 2 2" xfId="2196"/>
    <cellStyle name="Percent 5 2 2 2 2" xfId="2197"/>
    <cellStyle name="Percent 5 2 2 3" xfId="2198"/>
    <cellStyle name="Percent 5 2 3" xfId="2199"/>
    <cellStyle name="Percent 5 2 3 2" xfId="2200"/>
    <cellStyle name="Percent 5 2 3 2 2" xfId="2201"/>
    <cellStyle name="Percent 5 2 3 3" xfId="2202"/>
    <cellStyle name="Percent 5 2 4" xfId="2203"/>
    <cellStyle name="Percent 5 2 4 2" xfId="2204"/>
    <cellStyle name="Percent 5 2 5" xfId="2205"/>
    <cellStyle name="Percent 5 3" xfId="2206"/>
    <cellStyle name="Percent 5 3 2" xfId="2207"/>
    <cellStyle name="Percent 5 3 2 2" xfId="2208"/>
    <cellStyle name="Percent 5 3 2 2 2" xfId="2209"/>
    <cellStyle name="Percent 5 3 2 3" xfId="2210"/>
    <cellStyle name="Percent 5 3 3" xfId="2211"/>
    <cellStyle name="Percent 5 3 3 2" xfId="2212"/>
    <cellStyle name="Percent 5 3 4" xfId="2213"/>
    <cellStyle name="Percent 5 4" xfId="2214"/>
    <cellStyle name="Percent 5 4 2" xfId="2215"/>
    <cellStyle name="Percent 5 4 2 2" xfId="2216"/>
    <cellStyle name="Percent 5 4 3" xfId="2217"/>
    <cellStyle name="Percent 5 5" xfId="2218"/>
    <cellStyle name="Percent 5 5 2" xfId="2219"/>
    <cellStyle name="Percent 5 6" xfId="2220"/>
    <cellStyle name="Percent 6" xfId="2221"/>
    <cellStyle name="Percent 6 2" xfId="2222"/>
    <cellStyle name="Percent 6 2 2" xfId="2223"/>
    <cellStyle name="Percent 6 2 2 2" xfId="2224"/>
    <cellStyle name="Percent 6 2 2 2 2" xfId="2225"/>
    <cellStyle name="Percent 6 2 2 3" xfId="2226"/>
    <cellStyle name="Percent 6 2 3" xfId="2227"/>
    <cellStyle name="Percent 6 2 3 2" xfId="2228"/>
    <cellStyle name="Percent 6 2 4" xfId="2229"/>
    <cellStyle name="Percent 6 3" xfId="2230"/>
    <cellStyle name="Percent 6 3 2" xfId="2231"/>
    <cellStyle name="Percent 6 3 2 2" xfId="2232"/>
    <cellStyle name="Percent 6 3 3" xfId="2233"/>
    <cellStyle name="Percent 6 4" xfId="2234"/>
    <cellStyle name="Percent 6 4 2" xfId="2235"/>
    <cellStyle name="Percent 6 5" xfId="2236"/>
    <cellStyle name="Percent 7" xfId="2237"/>
    <cellStyle name="Percent 7 2" xfId="2238"/>
    <cellStyle name="Percent 7 2 2" xfId="2239"/>
    <cellStyle name="Percent 7 2 2 2" xfId="2240"/>
    <cellStyle name="Percent 7 2 2 2 2" xfId="2241"/>
    <cellStyle name="Percent 7 2 2 3" xfId="2242"/>
    <cellStyle name="Percent 7 2 3" xfId="2243"/>
    <cellStyle name="Percent 7 2 3 2" xfId="2244"/>
    <cellStyle name="Percent 7 2 4" xfId="2245"/>
    <cellStyle name="Percent 7 3" xfId="2246"/>
    <cellStyle name="Percent 7 3 2" xfId="2247"/>
    <cellStyle name="Percent 7 3 2 2" xfId="2248"/>
    <cellStyle name="Percent 7 3 3" xfId="2249"/>
    <cellStyle name="Percent 7 4" xfId="2250"/>
    <cellStyle name="Percent 7 4 2" xfId="2251"/>
    <cellStyle name="Percent 7 5" xfId="2252"/>
    <cellStyle name="Percent 8" xfId="2253"/>
    <cellStyle name="Percent 8 2" xfId="2254"/>
    <cellStyle name="Percent 8 2 2" xfId="2255"/>
    <cellStyle name="Percent 8 2 2 2" xfId="2256"/>
    <cellStyle name="Percent 8 2 2 2 2" xfId="2257"/>
    <cellStyle name="Percent 8 2 2 3" xfId="2258"/>
    <cellStyle name="Percent 8 2 3" xfId="2259"/>
    <cellStyle name="Percent 8 2 3 2" xfId="2260"/>
    <cellStyle name="Percent 8 2 4" xfId="2261"/>
    <cellStyle name="Percent 8 3" xfId="2262"/>
    <cellStyle name="Percent 8 3 2" xfId="2263"/>
    <cellStyle name="Percent 8 3 2 2" xfId="2264"/>
    <cellStyle name="Percent 8 3 3" xfId="2265"/>
    <cellStyle name="Percent 8 4" xfId="2266"/>
    <cellStyle name="Percent 8 4 2" xfId="2267"/>
    <cellStyle name="Percent 8 5" xfId="2268"/>
    <cellStyle name="Title" xfId="1" builtinId="15" customBuiltin="1"/>
    <cellStyle name="Title 2" xfId="2269"/>
    <cellStyle name="Title 2 2" xfId="2270"/>
    <cellStyle name="Title 2 3" xfId="2271"/>
    <cellStyle name="Title 3" xfId="2272"/>
    <cellStyle name="Title 3 2" xfId="2273"/>
    <cellStyle name="Title 4" xfId="2274"/>
    <cellStyle name="Title 4 2" xfId="2275"/>
    <cellStyle name="Title 5" xfId="2276"/>
    <cellStyle name="Title 5 2" xfId="2277"/>
    <cellStyle name="Title 6" xfId="2278"/>
    <cellStyle name="Title 6 2" xfId="2279"/>
    <cellStyle name="Title 7" xfId="2280"/>
    <cellStyle name="Title 7 2" xfId="2281"/>
    <cellStyle name="Title 8" xfId="2282"/>
    <cellStyle name="Total" xfId="17" builtinId="25" customBuiltin="1"/>
    <cellStyle name="Total 10" xfId="2283"/>
    <cellStyle name="Total 10 2" xfId="2284"/>
    <cellStyle name="Total 2" xfId="2285"/>
    <cellStyle name="Total 2 2" xfId="2286"/>
    <cellStyle name="Total 2 3" xfId="2287"/>
    <cellStyle name="Total 2 4" xfId="2288"/>
    <cellStyle name="Total 2 5" xfId="2289"/>
    <cellStyle name="Total 3" xfId="2290"/>
    <cellStyle name="Total 3 2" xfId="2291"/>
    <cellStyle name="Total 3 3" xfId="2292"/>
    <cellStyle name="Total 4" xfId="2293"/>
    <cellStyle name="Total 4 2" xfId="2294"/>
    <cellStyle name="Total 5" xfId="2295"/>
    <cellStyle name="Total 5 2" xfId="2296"/>
    <cellStyle name="Total 6" xfId="2297"/>
    <cellStyle name="Total 6 2" xfId="2298"/>
    <cellStyle name="Total 7" xfId="2299"/>
    <cellStyle name="Total 7 2" xfId="2300"/>
    <cellStyle name="Total 8" xfId="2301"/>
    <cellStyle name="Total 8 2" xfId="2302"/>
    <cellStyle name="Total 9" xfId="2303"/>
    <cellStyle name="Total 9 2" xfId="2304"/>
    <cellStyle name="Warning Text" xfId="14" builtinId="11" customBuiltin="1"/>
    <cellStyle name="Warning Text 10" xfId="2305"/>
    <cellStyle name="Warning Text 10 2" xfId="2306"/>
    <cellStyle name="Warning Text 2" xfId="2307"/>
    <cellStyle name="Warning Text 2 2" xfId="2308"/>
    <cellStyle name="Warning Text 2 3" xfId="2309"/>
    <cellStyle name="Warning Text 2 4" xfId="2310"/>
    <cellStyle name="Warning Text 3" xfId="2311"/>
    <cellStyle name="Warning Text 3 2" xfId="2312"/>
    <cellStyle name="Warning Text 3 3" xfId="2313"/>
    <cellStyle name="Warning Text 4" xfId="2314"/>
    <cellStyle name="Warning Text 4 2" xfId="2315"/>
    <cellStyle name="Warning Text 5" xfId="2316"/>
    <cellStyle name="Warning Text 5 2" xfId="2317"/>
    <cellStyle name="Warning Text 6" xfId="2318"/>
    <cellStyle name="Warning Text 6 2" xfId="2319"/>
    <cellStyle name="Warning Text 7" xfId="2320"/>
    <cellStyle name="Warning Text 7 2" xfId="2321"/>
    <cellStyle name="Warning Text 8" xfId="2322"/>
    <cellStyle name="Warning Text 8 2" xfId="2323"/>
    <cellStyle name="Warning Text 9" xfId="2324"/>
    <cellStyle name="Warning Text 9 2" xfId="2325"/>
  </cellStyles>
  <dxfs count="1">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bloomberg.rtd">
      <tp t="s">
        <v>XS0305093311</v>
        <stp/>
        <stp>##V3_BDPV12</stp>
        <stp>CFIAT1E5 Curncy</stp>
        <stp>SW_PRIMARY_REF_OBLIGATION_ISIN</stp>
        <stp>[CDX_Analytics_v2.xlsx]S24_ITRX_Ratings&amp;Members!R29C7</stp>
        <tr r="G29" s="7"/>
        <tr r="G29" s="7"/>
      </tp>
      <tp t="s">
        <v>US025816AY50</v>
        <stp/>
        <stp>##V3_BDPV12</stp>
        <stp>CAXP1U5 Curncy</stp>
        <stp>SW_PRIMARY_REF_OBLIGATION_ISIN</stp>
        <stp>[CDX_Analytics_v2.xlsx]S24_CDX IG_Ratings&amp;Members!R24C7</stp>
        <tr r="G24" s="9"/>
        <tr r="G24" s="9"/>
      </tp>
      <tp t="s">
        <v>DE000A1MA9K8</v>
        <stp/>
        <stp>##V3_BDPV12</stp>
        <stp>CMTRO1E5 Curncy</stp>
        <stp>SW_PRIMARY_REF_OBLIGATION_ISIN</stp>
        <stp>[CDX_Analytics_v2.xlsx]S24_ITRX_Ratings&amp;Members!R52C7</stp>
        <tr r="G52" s="7"/>
        <tr r="G52" s="7"/>
      </tp>
      <tp t="s">
        <v>Ba2</v>
        <stp/>
        <stp>##V3_BDPV12</stp>
        <stp>US00101JAL08 Corp</stp>
        <stp>RTG_MOODY</stp>
        <stp>[CDX_Analytics_v2.xlsx]S25_CDX_Ratings&amp;Members!R100C9</stp>
        <tr r="I100" s="13"/>
        <tr r="I100" s="13"/>
      </tp>
      <tp t="s">
        <v>XSNOREFOBL00</v>
        <stp/>
        <stp>##V3_BDPV12</stp>
        <stp>CMBIN1U5 Curncy</stp>
        <stp>SW_PRIMARY_REF_OBLIGATION_ISIN</stp>
        <stp>[CDX_Analytics_v2.xlsx]S25_CDX_Ratings&amp;Members!R65C7</stp>
        <tr r="G65" s="13"/>
        <tr r="G65" s="13"/>
      </tp>
      <tp>
        <v>265</v>
        <stp/>
        <stp>##V3_BDPV12</stp>
        <stp>CILFC1U5 Curncy</stp>
        <stp>CDS_FLAT_SPREAD</stp>
        <stp>[CDX_Analytics_v2.xlsx]S24_CDX_Ratings&amp;Members!R55C8</stp>
        <tr r="H55" s="6"/>
        <tr r="H55" s="6"/>
      </tp>
      <tp t="s">
        <v>US708130AC31</v>
        <stp/>
        <stp>##V3_BDPV12</stp>
        <stp>CJCP1U5 Curncy</stp>
        <stp>SW_PRIMARY_REF_OBLIGATION_ISIN</stp>
        <stp>[CDX_Analytics_v2.xlsx]S25_CDX_Ratings&amp;Members!R58C7</stp>
        <tr r="G58" s="13"/>
        <tr r="G58" s="13"/>
      </tp>
      <tp t="s">
        <v>US210371AL43</v>
        <stp/>
        <stp>##V3_BDPV12</stp>
        <stp>CEXC1U5 Curncy</stp>
        <stp>SW_PRIMARY_REF_OBLIGATION_ISIN</stp>
        <stp>[CDX_Analytics_v2.xlsx]S25_CDX IG_Ratings&amp;Members!R65C7</stp>
        <tr r="G65" s="12"/>
        <tr r="G65" s="12"/>
      </tp>
      <tp t="s">
        <v>US257559AH77</v>
        <stp/>
        <stp>##V3_BDPV12</stp>
        <stp>CDTC1U5 Curncy</stp>
        <stp>SW_PRIMARY_REF_OBLIGATION_ISIN</stp>
        <stp>[CDX_Analytics_v2.xlsx]S25_CDX IG_Ratings&amp;Members!R59C7</stp>
        <tr r="G59" s="12"/>
        <tr r="G59" s="12"/>
      </tp>
      <tp t="s">
        <v>XS0411735482</v>
        <stp/>
        <stp>##V3_BDPV12</stp>
        <stp>CNOKI1E5 Curncy</stp>
        <stp>SW_PRIMARY_REF_OBLIGATION_ISIN</stp>
        <stp>[CDX_Analytics_v2.xlsx]S22_ITRX_Ratings&amp;Members!R50C7</stp>
        <tr r="G50" s="5"/>
        <tr r="G50" s="5"/>
      </tp>
      <tp t="s">
        <v>B1</v>
        <stp/>
        <stp>##V3_BDPV12</stp>
        <stp>US650111AG26 Corp</stp>
        <stp>RTG_MOODY</stp>
        <stp>[CDX_Analytics_v2.xlsx]S25_CDX_Ratings&amp;Members!R105C9</stp>
        <tr r="I105" s="13"/>
        <tr r="I105" s="13"/>
      </tp>
      <tp t="s">
        <v>#N/A Field Not Applicable</v>
        <stp/>
        <stp>##V3_BDPV12</stp>
        <stp>CGECC1U5 Curncy</stp>
        <stp>SW_PRIMARY_REF_OBLIGATION_ISIN</stp>
        <stp>[CDX_Analytics_v2.xlsx]S24_CDX IG_Ratings&amp;Members!R71C7</stp>
        <tr r="G71" s="9"/>
      </tp>
      <tp t="s">
        <v>US929160AM18</v>
        <stp/>
        <stp>##V3_BDPV12</stp>
        <stp>CT424185 Curncy</stp>
        <stp>SW_PRIMARY_REF_OBLIGATION_ISIN</stp>
        <stp>[CDX_Analytics_v2.xlsx]S22_CDX_Ratings&amp;Members!R108C7</stp>
        <tr r="G108" s="4"/>
        <tr r="G108" s="4"/>
      </tp>
      <tp t="s">
        <v>Caa2</v>
        <stp/>
        <stp>##V3_BDPV12</stp>
        <stp>US966387AP71 Corp</stp>
        <stp>RTG_MOODY</stp>
        <stp>[CDX_Analytics_v2.xlsx]S25_CDX_Ratings&amp;Members!R116C9</stp>
        <tr r="I116" s="13"/>
        <tr r="I116" s="13"/>
      </tp>
      <tp t="s">
        <v>Caa2</v>
        <stp/>
        <stp>##V3_BDPV12</stp>
        <stp>US499040AP80 Corp</stp>
        <stp>RTG_MOODY</stp>
        <stp>[CDX_Analytics_v2.xlsx]S24_CDX_Ratings&amp;Members!R108C9</stp>
        <tr r="I108" s="6"/>
        <tr r="I108" s="6"/>
      </tp>
      <tp t="s">
        <v>USC10602AJ68</v>
        <stp/>
        <stp>##V3_BDPV12</stp>
        <stp>CBOMB1U5 Curncy</stp>
        <stp>SW_PRIMARY_REF_OBLIGATION_ISIN</stp>
        <stp>[CDX_Analytics_v2.xlsx]S24_CDX_Ratings&amp;Members!R29C7</stp>
        <tr r="G29" s="6"/>
        <tr r="G29" s="6"/>
      </tp>
      <tp t="s">
        <v>US690768BF28</v>
        <stp/>
        <stp>##V3_BDPV12</stp>
        <stp>COI1U5 Curncy</stp>
        <stp>SW_PRIMARY_REF_OBLIGATION_ISIN</stp>
        <stp>[CDX_Analytics_v2.xlsx]S22_CDX_Ratings&amp;Members!R69C7</stp>
        <tr r="G69" s="4"/>
        <tr r="G69" s="4"/>
      </tp>
      <tp t="s">
        <v>US423074AF08</v>
        <stp/>
        <stp>##V3_BDPV12</stp>
        <stp>CHNZ1U5 Curncy</stp>
        <stp>SW_PRIMARY_REF_OBLIGATION_ISIN</stp>
        <stp>[CDX_Analytics_v2.xlsx]S24_CDX_Ratings&amp;Members!R52C7</stp>
        <tr r="G52" s="6"/>
        <tr r="G52" s="6"/>
      </tp>
      <tp t="s">
        <v>US423074AF08</v>
        <stp/>
        <stp>##V3_BDPV12</stp>
        <stp>CHNZ1U5 Curncy</stp>
        <stp>SW_PRIMARY_REF_OBLIGATION_ISIN</stp>
        <stp>[CDX_Analytics_v2.xlsx]S22_CDX_Ratings&amp;Members!R44C7</stp>
        <tr r="G44" s="4"/>
        <tr r="G44" s="4"/>
      </tp>
      <tp t="s">
        <v>US708130AC31</v>
        <stp/>
        <stp>##V3_BDPV12</stp>
        <stp>CJCP1U5 Curncy</stp>
        <stp>SW_PRIMARY_REF_OBLIGATION_ISIN</stp>
        <stp>[CDX_Analytics_v2.xlsx]S24_CDX_Ratings&amp;Members!R58C7</stp>
        <tr r="G58" s="6"/>
        <tr r="G58" s="6"/>
      </tp>
      <tp t="s">
        <v>USC67111AF82</v>
        <stp/>
        <stp>##V3_BDPV12</stp>
        <stp>CNCX1U5 Curncy</stp>
        <stp>SW_PRIMARY_REF_OBLIGATION_ISIN</stp>
        <stp>[CDX_Analytics_v2.xlsx]S22_CDX_Ratings&amp;Members!R66C7</stp>
        <tr r="G66" s="4"/>
        <tr r="G66" s="4"/>
      </tp>
      <tp t="s">
        <v>USC67111AF82</v>
        <stp/>
        <stp>##V3_BDPV12</stp>
        <stp>CNCX1U5 Curncy</stp>
        <stp>SW_PRIMARY_REF_OBLIGATION_ISIN</stp>
        <stp>[CDX_Analytics_v2.xlsx]S25_CDX_Ratings&amp;Members!R71C7</stp>
        <tr r="G71" s="13"/>
        <tr r="G71" s="13"/>
      </tp>
      <tp t="s">
        <v>XS0491875562</v>
        <stp/>
        <stp>##V3_BDPV12</stp>
        <stp>CHGLN1E5 Curncy</stp>
        <stp>SW_PRIMARY_REF_OBLIGATION_ISIN</stp>
        <stp>[CDX_Analytics_v2.xlsx]S24_ITRX_Ratings&amp;Members!R45C7</stp>
        <tr r="G45" s="7"/>
        <tr r="G45" s="7"/>
      </tp>
      <tp t="s">
        <v>US210371AL43</v>
        <stp/>
        <stp>##V3_BDPV12</stp>
        <stp>CEXC1U5 Curncy</stp>
        <stp>SW_PRIMARY_REF_OBLIGATION_ISIN</stp>
        <stp>[CDX_Analytics_v2.xlsx]S24_CDX IG_Ratings&amp;Members!R66C7</stp>
        <tr r="G66" s="9"/>
        <tr r="G66" s="9"/>
      </tp>
      <tp t="s">
        <v>US651229AG15</v>
        <stp/>
        <stp>##V3_BDPV12</stp>
        <stp>CNWL1U5 Curncy</stp>
        <stp>SW_PRIMARY_REF_OBLIGATION_ISIN</stp>
        <stp>[CDX_Analytics_v2.xlsx]S25_CDX IG_Ratings&amp;Members!R99C7</stp>
        <tr r="G99" s="12"/>
        <tr r="G99" s="12"/>
      </tp>
      <tp t="s">
        <v>B2</v>
        <stp/>
        <stp>##V3_BDPV12</stp>
        <stp>US909214BP20 Corp</stp>
        <stp>RTG_MOODY</stp>
        <stp>[CDX_Analytics_v2.xlsx]S25_CDX_Ratings&amp;Members!R109C9</stp>
        <tr r="I109" s="13"/>
        <tr r="I109" s="13"/>
      </tp>
      <tp t="s">
        <v>#N/A Field Not Applicable</v>
        <stp/>
        <stp>##V3_BDPV12</stp>
        <stp>CX356791 Curncy</stp>
        <stp>SW_PRIMARY_REF_OBLIGATION_ISIN</stp>
        <stp>[CDX_Analytics_v2.xlsx]S24_CDX_Ratings&amp;Members!R101C7</stp>
        <tr r="G101" s="6"/>
      </tp>
      <tp t="s">
        <v>XSNOREFOBL00</v>
        <stp/>
        <stp>##V3_BDPV12</stp>
        <stp>CFSAI1U5 Curncy</stp>
        <stp>SW_PRIMARY_REF_OBLIGATION_ISIN</stp>
        <stp>[CDX_Analytics_v2.xlsx]S24_CDX IG_Ratings&amp;Members!R30C7</stp>
        <tr r="G30" s="9"/>
        <tr r="G30" s="9"/>
      </tp>
      <tp t="s">
        <v>US97381WAJ36</v>
        <stp/>
        <stp>##V3_BDPV12</stp>
        <stp>CT359313 Curncy</stp>
        <stp>SW_PRIMARY_REF_OBLIGATION_ISIN</stp>
        <stp>[CDX_Analytics_v2.xlsx]S22_CDX_Ratings&amp;Members!R109C7</stp>
        <tr r="G109" s="4"/>
        <tr r="G109" s="4"/>
      </tp>
      <tp t="s">
        <v>B1</v>
        <stp/>
        <stp>##V3_BDPV12</stp>
        <stp>US382550AD35 Corp</stp>
        <stp>RTG_MOODY</stp>
        <stp>[CDX_Analytics_v2.xlsx]S24_CDX_Ratings&amp;Members!R106C9</stp>
        <tr r="I106" s="6"/>
        <tr r="I106" s="6"/>
      </tp>
      <tp t="s">
        <v>Ba3</v>
        <stp/>
        <stp>##V3_BDPV12</stp>
        <stp>US00130HBV69 Corp</stp>
        <stp>RTG_MOODY</stp>
        <stp>[CDX_Analytics_v2.xlsx]S24_CDX_Ratings&amp;Members!R105C9</stp>
        <tr r="I105" s="6"/>
        <tr r="I105" s="6"/>
      </tp>
      <tp t="s">
        <v>B2</v>
        <stp/>
        <stp>##V3_BDPV12</stp>
        <stp>US97381WAJ36 Corp</stp>
        <stp>RTG_MOODY</stp>
        <stp>[CDX_Analytics_v2.xlsx]S24_CDX_Ratings&amp;Members!R118C9</stp>
        <tr r="I118" s="6"/>
        <tr r="I118" s="6"/>
      </tp>
      <tp t="s">
        <v>XSNOREFOBL00</v>
        <stp/>
        <stp>##V3_BDPV12</stp>
        <stp>CMBIN1U5 Curncy</stp>
        <stp>SW_PRIMARY_REF_OBLIGATION_ISIN</stp>
        <stp>[CDX_Analytics_v2.xlsx]S22_CDX_Ratings&amp;Members!R60C7</stp>
        <tr r="G60" s="4"/>
        <tr r="G60" s="4"/>
      </tp>
      <tp t="s">
        <v>USU05375AN77</v>
        <stp/>
        <stp>##V3_BDPV12</stp>
        <stp>CCD1U5 Curncy</stp>
        <stp>SW_PRIMARY_REF_OBLIGATION_ISIN</stp>
        <stp>[CDX_Analytics_v2.xlsx]S22_CDX_Ratings&amp;Members!R17C7</stp>
        <tr r="G17" s="4"/>
        <tr r="G17" s="4"/>
      </tp>
      <tp>
        <v>265</v>
        <stp/>
        <stp>##V3_BDPV12</stp>
        <stp>CILFC1U5 Curncy</stp>
        <stp>CDS_FLAT_SPREAD</stp>
        <stp>[CDX_Analytics_v2.xlsx]S25_CDX_Ratings&amp;Members!R56C8</stp>
        <tr r="H56" s="13"/>
        <tr r="H56" s="13"/>
      </tp>
      <tp t="s">
        <v>US184502AD42</v>
        <stp/>
        <stp>##V3_BDPV12</stp>
        <stp>CCCU1U5 Curncy</stp>
        <stp>SW_PRIMARY_REF_OBLIGATION_ISIN</stp>
        <stp>[CDX_Analytics_v2.xlsx]S22_CDX_Ratings&amp;Members!R28C7</stp>
        <tr r="G28" s="4"/>
        <tr r="G28" s="4"/>
      </tp>
      <tp t="s">
        <v>US428040CD99</v>
        <stp/>
        <stp>##V3_BDPV12</stp>
        <stp>CHTZ1U5 Curncy</stp>
        <stp>SW_PRIMARY_REF_OBLIGATION_ISIN</stp>
        <stp>[CDX_Analytics_v2.xlsx]S22_CDX_Ratings&amp;Members!R97C7</stp>
        <tr r="G97" s="4"/>
        <tr r="G97" s="4"/>
      </tp>
      <tp>
        <v>0.62660000000000005</v>
        <stp/>
        <stp>##V3_BDPV12</stp>
        <stp>US0003M INDEX</stp>
        <stp>PX_CLOSE_1D</stp>
        <stp>[CDX_Analytics_v2.xlsx]Sheet1!R3C5</stp>
        <tr r="E3" s="1"/>
      </tp>
      <tp t="s">
        <v>US655664AH33</v>
        <stp/>
        <stp>##V3_BDPV12</stp>
        <stp>CJWN1U5 Curncy</stp>
        <stp>SW_PRIMARY_REF_OBLIGATION_ISIN</stp>
        <stp>[CDX_Analytics_v2.xlsx]S24_CDX IG_Ratings&amp;Members!R98C7</stp>
        <tr r="G98" s="9"/>
        <tr r="G98" s="9"/>
      </tp>
      <tp t="s">
        <v>US00101JAL08</v>
        <stp/>
        <stp>##V3_BDPV12</stp>
        <stp>CY325664 Curncy</stp>
        <stp>SW_PRIMARY_REF_OBLIGATION_ISIN</stp>
        <stp>[CDX_Analytics_v2.xlsx]S25_CDX_Ratings&amp;Members!R100C7</stp>
        <tr r="G100" s="13"/>
        <tr r="G100" s="13"/>
      </tp>
      <tp t="s">
        <v>US97381WAJ36</v>
        <stp/>
        <stp>##V3_BDPV12</stp>
        <stp>CT359313 Curncy</stp>
        <stp>SW_PRIMARY_REF_OBLIGATION_ISIN</stp>
        <stp>[CDX_Analytics_v2.xlsx]S24_CDX_Ratings&amp;Members!R118C7</stp>
        <tr r="G118" s="6"/>
        <tr r="G118" s="6"/>
      </tp>
      <tp t="s">
        <v>B2</v>
        <stp/>
        <stp>##V3_BDPV12</stp>
        <stp>US97381WAJ36 Corp</stp>
        <stp>RTG_MOODY</stp>
        <stp>[CDX_Analytics_v2.xlsx]S22_CDX_Ratings&amp;Members!R109C8</stp>
        <tr r="H109" s="4"/>
        <tr r="H109" s="4"/>
      </tp>
      <tp t="s">
        <v>XSNOREFOBL00</v>
        <stp/>
        <stp>##V3_BDPV12</stp>
        <stp>CMBIN1U5 Curncy</stp>
        <stp>SW_PRIMARY_REF_OBLIGATION_ISIN</stp>
        <stp>[CDX_Analytics_v2.xlsx]S24_CDX_Ratings&amp;Members!R67C7</stp>
        <tr r="G67" s="6"/>
        <tr r="G67" s="6"/>
      </tp>
      <tp t="s">
        <v>US25470XAE58</v>
        <stp/>
        <stp>##V3_BDPV12</stp>
        <stp>CDISH1U5 Curncy</stp>
        <stp>SW_PRIMARY_REF_OBLIGATION_ISIN</stp>
        <stp>[CDX_Analytics_v2.xlsx]S22_CDX_Ratings&amp;Members!R37C7</stp>
        <tr r="G37" s="4"/>
        <tr r="G37" s="4"/>
      </tp>
      <tp t="s">
        <v>US247025AE93</v>
        <stp/>
        <stp>##V3_BDPV12</stp>
        <stp>CDELL1U5 Curncy</stp>
        <stp>SW_PRIMARY_REF_OBLIGATION_ISIN</stp>
        <stp>[CDX_Analytics_v2.xlsx]S25_CDX_Ratings&amp;Members!R44C7</stp>
        <tr r="G44" s="13"/>
        <tr r="G44" s="13"/>
      </tp>
      <tp t="s">
        <v>US117043AG45</v>
        <stp/>
        <stp>##V3_BDPV12</stp>
        <stp>CBC1U5 Curncy</stp>
        <stp>SW_PRIMARY_REF_OBLIGATION_ISIN</stp>
        <stp>[CDX_Analytics_v2.xlsx]S22_CDX_Ratings&amp;Members!R21C7</stp>
        <tr r="G21" s="4"/>
        <tr r="G21" s="4"/>
      </tp>
      <tp t="s">
        <v>US78442FEQ72</v>
        <stp/>
        <stp>##V3_BDPV12</stp>
        <stp>CSLMA1U5 Curncy</stp>
        <stp>SW_PRIMARY_REF_OBLIGATION_ISIN</stp>
        <stp>[CDX_Analytics_v2.xlsx]S25_CDX_Ratings&amp;Members!R69C7</stp>
        <tr r="G69" s="13"/>
        <tr r="G69" s="13"/>
      </tp>
      <tp t="s">
        <v>US480081AK44</v>
        <stp/>
        <stp>##V3_BDPV12</stp>
        <stp>CJNY1U5 Curncy</stp>
        <stp>SW_PRIMARY_REF_OBLIGATION_ISIN</stp>
        <stp>[CDX_Analytics_v2.xlsx]S24_CDX_Ratings&amp;Members!R73C7</stp>
        <tr r="G73" s="6"/>
        <tr r="G73" s="6"/>
      </tp>
      <tp t="s">
        <v>US786514BA67</v>
        <stp/>
        <stp>##V3_BDPV12</stp>
        <stp>CSWY1U5 Curncy</stp>
        <stp>SW_PRIMARY_REF_OBLIGATION_ISIN</stp>
        <stp>[CDX_Analytics_v2.xlsx]S24_CDX_Ratings&amp;Members!R93C7</stp>
        <tr r="G93" s="6"/>
        <tr r="G93" s="6"/>
      </tp>
      <tp t="s">
        <v>US037411AN57</v>
        <stp/>
        <stp>##V3_BDPV12</stp>
        <stp>CAPA1U5 Curncy</stp>
        <stp>SW_PRIMARY_REF_OBLIGATION_ISIN</stp>
        <stp>[CDX_Analytics_v2.xlsx]S24_CDX IG_Ratings&amp;Members!R28C7</stp>
        <tr r="G28" s="9"/>
        <tr r="G28" s="9"/>
      </tp>
      <tp t="s">
        <v>US053332AJ15</v>
        <stp/>
        <stp>##V3_BDPV12</stp>
        <stp>CAZO1U5 Curncy</stp>
        <stp>SW_PRIMARY_REF_OBLIGATION_ISIN</stp>
        <stp>[CDX_Analytics_v2.xlsx]S24_CDX IG_Ratings&amp;Members!R32C7</stp>
        <tr r="G32" s="9"/>
        <tr r="G32" s="9"/>
      </tp>
      <tp t="s">
        <v>B1</v>
        <stp/>
        <stp>##V3_BDPV12</stp>
        <stp>US650111AG26 Corp</stp>
        <stp>RTG_MOODY</stp>
        <stp>[CDX_Analytics_v2.xlsx]S24_CDX_Ratings&amp;Members!R110C9</stp>
        <tr r="I110" s="6"/>
        <tr r="I110" s="6"/>
      </tp>
      <tp t="s">
        <v>US966387AP71</v>
        <stp/>
        <stp>##V3_BDPV12</stp>
        <stp>CY316756 Curncy</stp>
        <stp>SW_PRIMARY_REF_OBLIGATION_ISIN</stp>
        <stp>[CDX_Analytics_v2.xlsx]S25_CDX_Ratings&amp;Members!R116C7</stp>
        <tr r="G116" s="13"/>
        <tr r="G116" s="13"/>
      </tp>
      <tp t="s">
        <v>US893830AK59</v>
        <stp/>
        <stp>##V3_BDPV12</stp>
        <stp>CRIG1U5 Curncy</stp>
        <stp>SW_PRIMARY_REF_OBLIGATION_ISIN</stp>
        <stp>[CDX_Analytics_v2.xlsx]S25_CDX_Ratings&amp;Members!R108C7</stp>
        <tr r="G108" s="13"/>
        <tr r="G108" s="13"/>
      </tp>
      <tp t="s">
        <v>US247025AE93</v>
        <stp/>
        <stp>##V3_BDPV12</stp>
        <stp>CDELL1U5 Curncy</stp>
        <stp>SW_PRIMARY_REF_OBLIGATION_ISIN</stp>
        <stp>[CDX_Analytics_v2.xlsx]S22_CDX_Ratings&amp;Members!R34C7</stp>
        <tr r="G34" s="4"/>
        <tr r="G34" s="4"/>
      </tp>
      <tp t="s">
        <v>US988498AC50</v>
        <stp/>
        <stp>##V3_BDPV12</stp>
        <stp>CYUM1U5 Curncy</stp>
        <stp>SW_PRIMARY_REF_OBLIGATION_ISIN</stp>
        <stp>[CDX_Analytics_v2.xlsx]S25_CDX_Ratings&amp;Members!R118C7</stp>
        <tr r="G118" s="13"/>
        <tr r="G118" s="13"/>
      </tp>
      <tp t="s">
        <v>USU05375AN77</v>
        <stp/>
        <stp>##V3_BDPV12</stp>
        <stp>CCD1U5 Curncy</stp>
        <stp>SW_PRIMARY_REF_OBLIGATION_ISIN</stp>
        <stp>[CDX_Analytics_v2.xlsx]S25_CDX_Ratings&amp;Members!R26C7</stp>
        <tr r="G26" s="13"/>
        <tr r="G26" s="13"/>
      </tp>
      <tp t="s">
        <v>#N/A Field Not Applicable</v>
        <stp/>
        <stp>##V3_BDPV12</stp>
        <stp>CLIZ1U5 Curncy</stp>
        <stp>SW_PRIMARY_REF_OBLIGATION_ISIN</stp>
        <stp>[CDX_Analytics_v2.xlsx]S22_CDX_Ratings&amp;Members!R51C7</stp>
        <tr r="G51" s="4"/>
      </tp>
      <tp t="s">
        <v>USC67111AF82</v>
        <stp/>
        <stp>##V3_BDPV12</stp>
        <stp>CNCX1U5 Curncy</stp>
        <stp>SW_PRIMARY_REF_OBLIGATION_ISIN</stp>
        <stp>[CDX_Analytics_v2.xlsx]S24_CDX_Ratings&amp;Members!R75C7</stp>
        <tr r="G75" s="6"/>
        <tr r="G75" s="6"/>
      </tp>
      <tp t="s">
        <v>6/20/2021</v>
        <stp/>
        <stp>##V3_BDPV12</stp>
        <stp>CDX HY CDSI S26 5Y CORP</stp>
        <stp>MATURITY</stp>
        <stp>[CDX_Analytics_v2.xlsx]Sheet1!R25C2</stp>
        <tr r="B25" s="1"/>
      </tp>
      <tp t="s">
        <v>B1</v>
        <stp/>
        <stp>##V3_BDPV12</stp>
        <stp>US650111AG26 Corp</stp>
        <stp>RTG_MOODY</stp>
        <stp>[CDX_Analytics_v2.xlsx]S22_CDX_Ratings&amp;Members!R101C8</stp>
        <tr r="H101" s="4"/>
        <tr r="H101" s="4"/>
      </tp>
      <tp>
        <v>95</v>
        <stp/>
        <stp>##V3_BDPV12</stp>
        <stp>COI1U5 Curncy</stp>
        <stp>CDS_FLAT_SPREAD</stp>
        <stp>[CDX_Analytics_v2.xlsx]S24_CDX_Ratings&amp;Members!R78C8</stp>
        <tr r="H78" s="6"/>
        <tr r="H78" s="6"/>
      </tp>
      <tp t="s">
        <v>US552848AD50</v>
        <stp/>
        <stp>##V3_BDPV12</stp>
        <stp>CMTGI1U5 Curncy</stp>
        <stp>SW_PRIMARY_REF_OBLIGATION_ISIN</stp>
        <stp>[CDX_Analytics_v2.xlsx]S25_CDX_Ratings&amp;Members!R67C7</stp>
        <tr r="G67" s="13"/>
        <tr r="G67" s="13"/>
      </tp>
      <tp t="s">
        <v>US25470XAE58</v>
        <stp/>
        <stp>##V3_BDPV12</stp>
        <stp>CDISH1U5 Curncy</stp>
        <stp>SW_PRIMARY_REF_OBLIGATION_ISIN</stp>
        <stp>[CDX_Analytics_v2.xlsx]S25_CDX_Ratings&amp;Members!R46C7</stp>
        <tr r="G46" s="13"/>
        <tr r="G46" s="13"/>
      </tp>
      <tp t="s">
        <v>US247025AE93</v>
        <stp/>
        <stp>##V3_BDPV12</stp>
        <stp>CDELL1U5 Curncy</stp>
        <stp>SW_PRIMARY_REF_OBLIGATION_ISIN</stp>
        <stp>[CDX_Analytics_v2.xlsx]S24_CDX_Ratings&amp;Members!R43C7</stp>
        <tr r="G43" s="6"/>
        <tr r="G43" s="6"/>
      </tp>
      <tp t="s">
        <v>US117043AG45</v>
        <stp/>
        <stp>##V3_BDPV12</stp>
        <stp>CBC1U5 Curncy</stp>
        <stp>SW_PRIMARY_REF_OBLIGATION_ISIN</stp>
        <stp>[CDX_Analytics_v2.xlsx]S24_CDX_Ratings&amp;Members!R31C7</stp>
        <tr r="G31" s="6"/>
        <tr r="G31" s="6"/>
      </tp>
      <tp t="s">
        <v>USU05375AN77</v>
        <stp/>
        <stp>##V3_BDPV12</stp>
        <stp>CCD1U5 Curncy</stp>
        <stp>SW_PRIMARY_REF_OBLIGATION_ISIN</stp>
        <stp>[CDX_Analytics_v2.xlsx]S24_CDX_Ratings&amp;Members!R26C7</stp>
        <tr r="G26" s="6"/>
        <tr r="G26" s="6"/>
      </tp>
      <tp t="s">
        <v>#N/A Invalid Security</v>
        <stp/>
        <stp>##V3_BDPV12</stp>
        <stp>XSNOREFOBL00 Corp</stp>
        <stp>RTG_MOODY</stp>
        <stp>[CDX_Analytics_v2.xlsx]S25_CDX IG_Ratings&amp;Members!R29C9</stp>
        <tr r="I29" s="12"/>
      </tp>
      <tp>
        <v>1749.1270566919152</v>
        <stp/>
        <stp>##V3_BDPV12</stp>
        <stp>CMBIN1U5 Curncy</stp>
        <stp>CDS_FLAT_SPREAD</stp>
        <stp>[CDX_Analytics_v2.xlsx]S25_CDX_Ratings&amp;Members!R65C8</stp>
        <tr r="H65" s="13"/>
        <tr r="H65" s="13"/>
      </tp>
      <tp t="s">
        <v>US640204AB95</v>
        <stp/>
        <stp>##V3_BDPV12</stp>
        <stp>CNMG1U5 Curncy</stp>
        <stp>SW_PRIMARY_REF_OBLIGATION_ISIN</stp>
        <stp>[CDX_Analytics_v2.xlsx]S24_CDX_Ratings&amp;Members!R109C7</stp>
        <tr r="G109" s="6"/>
        <tr r="G109" s="6"/>
      </tp>
      <tp t="s">
        <v>XS0491875562</v>
        <stp/>
        <stp>##V3_BDPV12</stp>
        <stp>CHGLN1E5 Curncy</stp>
        <stp>SW_PRIMARY_REF_OBLIGATION_ISIN</stp>
        <stp>[CDX_Analytics_v2.xlsx]S22_ITRX_Ratings&amp;Members!R41C7</stp>
        <tr r="G41" s="5"/>
        <tr r="G41" s="5"/>
      </tp>
      <tp t="s">
        <v>US093662AE40</v>
        <stp/>
        <stp>##V3_BDPV12</stp>
        <stp>CHRB1U5 Curncy</stp>
        <stp>SW_PRIMARY_REF_OBLIGATION_ISIN</stp>
        <stp>[CDX_Analytics_v2.xlsx]S24_CDX IG_Ratings&amp;Members!R38C7</stp>
        <tr r="G38" s="9"/>
        <tr r="G38" s="9"/>
      </tp>
      <tp t="s">
        <v>US655844AE88</v>
        <stp/>
        <stp>##V3_BDPV12</stp>
        <stp>CNSC1U5 Curncy</stp>
        <stp>SW_PRIMARY_REF_OBLIGATION_ISIN</stp>
        <stp>[CDX_Analytics_v2.xlsx]S24_CDX IG_Ratings&amp;Members!R99C7</stp>
        <tr r="G99" s="9"/>
        <tr r="G99" s="9"/>
      </tp>
      <tp t="s">
        <v>US042735AL41</v>
        <stp/>
        <stp>##V3_BDPV12</stp>
        <stp>CARW1U5 Curncy</stp>
        <stp>SW_PRIMARY_REF_OBLIGATION_ISIN</stp>
        <stp>[CDX_Analytics_v2.xlsx]S25_CDX IG_Ratings&amp;Members!R28C7</stp>
        <tr r="G28" s="12"/>
        <tr r="G28" s="12"/>
      </tp>
      <tp t="s">
        <v>US101137AM97</v>
        <stp/>
        <stp>##V3_BDPV12</stp>
        <stp>CBSX1U5 Curncy</stp>
        <stp>SW_PRIMARY_REF_OBLIGATION_ISIN</stp>
        <stp>[CDX_Analytics_v2.xlsx]S24_CDX IG_Ratings&amp;Members!R39C7</stp>
        <tr r="G39" s="9"/>
        <tr r="G39" s="9"/>
      </tp>
      <tp t="s">
        <v>Ba3</v>
        <stp/>
        <stp>##V3_BDPV12</stp>
        <stp>US00130HBV69 Corp</stp>
        <stp>RTG_MOODY</stp>
        <stp>[CDX_Analytics_v2.xlsx]S25_CDX_Ratings&amp;Members!R101C9</stp>
        <tr r="I101" s="13"/>
        <tr r="I101" s="13"/>
      </tp>
      <tp t="s">
        <v>US690768BF28</v>
        <stp/>
        <stp>##V3_BDPV12</stp>
        <stp>COI1U5 Curncy</stp>
        <stp>SW_PRIMARY_REF_OBLIGATION_ISIN</stp>
        <stp>[CDX_Analytics_v2.xlsx]S24_CDX_Ratings&amp;Members!R78C7</stp>
        <tr r="G78" s="6"/>
        <tr r="G78" s="6"/>
      </tp>
      <tp>
        <v>1749.1270566919152</v>
        <stp/>
        <stp>##V3_BDPV12</stp>
        <stp>CMBIN1U5 Curncy</stp>
        <stp>CDS_FLAT_SPREAD</stp>
        <stp>[CDX_Analytics_v2.xlsx]S24_CDX_Ratings&amp;Members!R67C8</stp>
        <tr r="H67" s="6"/>
        <tr r="H67" s="6"/>
      </tp>
      <tp>
        <v>153</v>
        <stp/>
        <stp>##V3_BDPV12</stp>
        <stp>CCOOP1U5 Curncy</stp>
        <stp>CDS_FLAT_SPREAD</stp>
        <stp>[CDX_Analytics_v2.xlsx]S24_CDX_Ratings&amp;Members!R39C8</stp>
        <tr r="H39" s="6"/>
        <tr r="H39" s="6"/>
      </tp>
      <tp t="s">
        <v>US708130AC31</v>
        <stp/>
        <stp>##V3_BDPV12</stp>
        <stp>CJCP1U5 Curncy</stp>
        <stp>SW_PRIMARY_REF_OBLIGATION_ISIN</stp>
        <stp>[CDX_Analytics_v2.xlsx]S22_CDX_Ratings&amp;Members!R49C7</stp>
        <tr r="G49" s="4"/>
        <tr r="G49" s="4"/>
      </tp>
      <tp t="s">
        <v>US053332AJ15</v>
        <stp/>
        <stp>##V3_BDPV12</stp>
        <stp>CAZO1U5 Curncy</stp>
        <stp>SW_PRIMARY_REF_OBLIGATION_ISIN</stp>
        <stp>[CDX_Analytics_v2.xlsx]S25_CDX IG_Ratings&amp;Members!R31C7</stp>
        <tr r="G31" s="12"/>
        <tr r="G31" s="12"/>
      </tp>
      <tp t="s">
        <v>US025816AY50</v>
        <stp/>
        <stp>##V3_BDPV12</stp>
        <stp>CAXP1U5 Curncy</stp>
        <stp>SW_PRIMARY_REF_OBLIGATION_ISIN</stp>
        <stp>[CDX_Analytics_v2.xlsx]S25_CDX IG_Ratings&amp;Members!R23C7</stp>
        <tr r="G23" s="12"/>
        <tr r="G23" s="12"/>
      </tp>
      <tp t="s">
        <v>B2</v>
        <stp/>
        <stp>##V3_BDPV12</stp>
        <stp>US893830AK59 Corp</stp>
        <stp>RTG_MOODY</stp>
        <stp>[CDX_Analytics_v2.xlsx]S25_CDX_Ratings&amp;Members!R108C9</stp>
        <tr r="I108" s="13"/>
        <tr r="I108" s="13"/>
      </tp>
      <tp t="s">
        <v>US909214BP20</v>
        <stp/>
        <stp>##V3_BDPV12</stp>
        <stp>CT357681 Curncy</stp>
        <stp>SW_PRIMARY_REF_OBLIGATION_ISIN</stp>
        <stp>[CDX_Analytics_v2.xlsx]S25_CDX_Ratings&amp;Members!R109C7</stp>
        <tr r="G109" s="13"/>
        <tr r="G109" s="13"/>
      </tp>
      <tp t="s">
        <v>B2</v>
        <stp/>
        <stp>##V3_BDPV12</stp>
        <stp>US640204AB95 Corp</stp>
        <stp>RTG_MOODY</stp>
        <stp>[CDX_Analytics_v2.xlsx]S24_CDX_Ratings&amp;Members!R109C9</stp>
        <tr r="I109" s="6"/>
        <tr r="I109" s="6"/>
      </tp>
      <tp t="s">
        <v>US042735AL41</v>
        <stp/>
        <stp>##V3_BDPV12</stp>
        <stp>CARW1U5 Curncy</stp>
        <stp>SW_PRIMARY_REF_OBLIGATION_ISIN</stp>
        <stp>[CDX_Analytics_v2.xlsx]S24_CDX IG_Ratings&amp;Members!R29C7</stp>
        <tr r="G29" s="9"/>
        <tr r="G29" s="9"/>
      </tp>
      <tp t="s">
        <v>Ba2</v>
        <stp/>
        <stp>##V3_BDPV12</stp>
        <stp>US929160AM18 Corp</stp>
        <stp>RTG_MOODY</stp>
        <stp>[CDX_Analytics_v2.xlsx]S22_CDX_Ratings&amp;Members!R108C8</stp>
        <tr r="H108" s="4"/>
        <tr r="H108" s="4"/>
      </tp>
      <tp t="s">
        <v>US499040AP80</v>
        <stp/>
        <stp>##V3_BDPV12</stp>
        <stp>CY015140 Curncy</stp>
        <stp>SW_PRIMARY_REF_OBLIGATION_ISIN</stp>
        <stp>[CDX_Analytics_v2.xlsx]S25_CDX_Ratings&amp;Members!R103C7</stp>
        <tr r="G103" s="13"/>
        <tr r="G103" s="13"/>
      </tp>
      <tp t="s">
        <v>US101137AM97</v>
        <stp/>
        <stp>##V3_BDPV12</stp>
        <stp>CBSX1U5 Curncy</stp>
        <stp>SW_PRIMARY_REF_OBLIGATION_ISIN</stp>
        <stp>[CDX_Analytics_v2.xlsx]S25_CDX IG_Ratings&amp;Members!R38C7</stp>
        <tr r="G38" s="12"/>
        <tr r="G38" s="12"/>
      </tp>
      <tp>
        <v>310</v>
        <stp/>
        <stp>##V3_BDPV12</stp>
        <stp>CMTGI1U5 Curncy</stp>
        <stp>CDS_FLAT_SPREAD</stp>
        <stp>[CDX_Analytics_v2.xlsx]S25_CDX_Ratings&amp;Members!R67C8</stp>
        <tr r="H67" s="13"/>
        <tr r="H67" s="13"/>
      </tp>
      <tp t="s">
        <v>US552848AD50</v>
        <stp/>
        <stp>##V3_BDPV12</stp>
        <stp>CMTGI1U5 Curncy</stp>
        <stp>SW_PRIMARY_REF_OBLIGATION_ISIN</stp>
        <stp>[CDX_Analytics_v2.xlsx]S22_CDX_Ratings&amp;Members!R62C7</stp>
        <tr r="G62" s="4"/>
        <tr r="G62" s="4"/>
      </tp>
      <tp t="s">
        <v>US25470XAE58</v>
        <stp/>
        <stp>##V3_BDPV12</stp>
        <stp>CDISH1U5 Curncy</stp>
        <stp>SW_PRIMARY_REF_OBLIGATION_ISIN</stp>
        <stp>[CDX_Analytics_v2.xlsx]S24_CDX_Ratings&amp;Members!R45C7</stp>
        <tr r="G45" s="6"/>
        <tr r="G45" s="6"/>
      </tp>
      <tp t="s">
        <v>USC10602AJ68</v>
        <stp/>
        <stp>##V3_BDPV12</stp>
        <stp>CBOMB1U5 Curncy</stp>
        <stp>SW_PRIMARY_REF_OBLIGATION_ISIN</stp>
        <stp>[CDX_Analytics_v2.xlsx]S22_CDX_Ratings&amp;Members!R19C7</stp>
        <tr r="G19" s="4"/>
        <tr r="G19" s="4"/>
      </tp>
      <tp>
        <v>835.52042526825926</v>
        <stp/>
        <stp>##V3_BDPV12</stp>
        <stp>CBOMB1U5 Curncy</stp>
        <stp>CDS_FLAT_SPREAD</stp>
        <stp>[CDX_Analytics_v2.xlsx]S24_CDX_Ratings&amp;Members!R29C8</stp>
        <tr r="H29" s="6"/>
        <tr r="H29" s="6"/>
      </tp>
      <tp t="s">
        <v>US546347AH88</v>
        <stp/>
        <stp>##V3_BDPV12</stp>
        <stp>CLPX1U5 Curncy</stp>
        <stp>SW_PRIMARY_REF_OBLIGATION_ISIN</stp>
        <stp>[CDX_Analytics_v2.xlsx]S24_CDX_Ratings&amp;Members!R66C7</stp>
        <tr r="G66" s="6"/>
        <tr r="G66" s="6"/>
      </tp>
      <tp t="s">
        <v>US786514BA67</v>
        <stp/>
        <stp>##V3_BDPV12</stp>
        <stp>CSWY1U5 Curncy</stp>
        <stp>SW_PRIMARY_REF_OBLIGATION_ISIN</stp>
        <stp>[CDX_Analytics_v2.xlsx]S25_CDX_Ratings&amp;Members!R86C7</stp>
        <tr r="G86" s="13"/>
        <tr r="G86" s="13"/>
      </tp>
      <tp t="s">
        <v>US257559AH77</v>
        <stp/>
        <stp>##V3_BDPV12</stp>
        <stp>CDTC1U5 Curncy</stp>
        <stp>SW_PRIMARY_REF_OBLIGATION_ISIN</stp>
        <stp>[CDX_Analytics_v2.xlsx]S24_CDX IG_Ratings&amp;Members!R60C7</stp>
        <tr r="G60" s="9"/>
        <tr r="G60" s="9"/>
      </tp>
      <tp t="s">
        <v>XS0182242247</v>
        <stp/>
        <stp>##V3_BDPV12</stp>
        <stp>CFMEC1E5 Curncy</stp>
        <stp>SW_PRIMARY_REF_OBLIGATION_ISIN</stp>
        <stp>[CDX_Analytics_v2.xlsx]S24_ITRX_Ratings&amp;Members!R31C7</stp>
        <tr r="G31" s="7"/>
        <tr r="G31" s="7"/>
      </tp>
      <tp t="s">
        <v>XS0182242247</v>
        <stp/>
        <stp>##V3_BDPV12</stp>
        <stp>CFMEC1E5 Curncy</stp>
        <stp>SW_PRIMARY_REF_OBLIGATION_ISIN</stp>
        <stp>[CDX_Analytics_v2.xlsx]S22_ITRX_Ratings&amp;Members!R31C7</stp>
        <tr r="G31" s="5"/>
        <tr r="G31" s="5"/>
      </tp>
      <tp t="s">
        <v>B1</v>
        <stp/>
        <stp>##V3_BDPV12</stp>
        <stp>US911365AX24 Corp</stp>
        <stp>RTG_MOODY</stp>
        <stp>[CDX_Analytics_v2.xlsx]S24_CDX_Ratings&amp;Members!R114C9</stp>
        <tr r="I114" s="6"/>
        <tr r="I114" s="6"/>
      </tp>
      <tp t="s">
        <v>US053807AR45</v>
        <stp/>
        <stp>##V3_BDPV12</stp>
        <stp>CAVT1U5 Curncy</stp>
        <stp>SW_PRIMARY_REF_OBLIGATION_ISIN</stp>
        <stp>[CDX_Analytics_v2.xlsx]S25_CDX IG_Ratings&amp;Members!R32C7</stp>
        <tr r="G32" s="12"/>
        <tr r="G32" s="12"/>
      </tp>
      <tp t="s">
        <v>B2</v>
        <stp/>
        <stp>##V3_BDPV12</stp>
        <stp>US909214BP20 Corp</stp>
        <stp>RTG_MOODY</stp>
        <stp>[CDX_Analytics_v2.xlsx]S24_CDX_Ratings&amp;Members!R113C9</stp>
        <tr r="I113" s="6"/>
        <tr r="I113" s="6"/>
      </tp>
      <tp t="s">
        <v>US650111AG26</v>
        <stp/>
        <stp>##V3_BDPV12</stp>
        <stp>CT374564 Curncy</stp>
        <stp>SW_PRIMARY_REF_OBLIGATION_ISIN</stp>
        <stp>[CDX_Analytics_v2.xlsx]S25_CDX_Ratings&amp;Members!R105C7</stp>
        <tr r="G105" s="13"/>
        <tr r="G105" s="13"/>
      </tp>
      <tp t="s">
        <v>Ba2</v>
        <stp/>
        <stp>##V3_BDPV12</stp>
        <stp>US929160AM18 Corp</stp>
        <stp>RTG_MOODY</stp>
        <stp>[CDX_Analytics_v2.xlsx]S24_CDX_Ratings&amp;Members!R117C9</stp>
        <tr r="I117" s="6"/>
        <tr r="I117" s="6"/>
      </tp>
      <tp t="s">
        <v>US913903AP52</v>
        <stp/>
        <stp>##V3_BDPV12</stp>
        <stp>CT357677 Curncy</stp>
        <stp>SW_PRIMARY_REF_OBLIGATION_ISIN</stp>
        <stp>[CDX_Analytics_v2.xlsx]S24_CDX_Ratings&amp;Members!R116C7</stp>
        <tr r="G116" s="6"/>
        <tr r="G116" s="6"/>
      </tp>
      <tp>
        <v>95</v>
        <stp/>
        <stp>##V3_BDPV12</stp>
        <stp>COI1U5 Curncy</stp>
        <stp>CDS_FLAT_SPREAD</stp>
        <stp>[CDX_Analytics_v2.xlsx]S25_CDX_Ratings&amp;Members!R74C8</stp>
        <tr r="H74" s="13"/>
        <tr r="H74" s="13"/>
      </tp>
      <tp t="s">
        <v>Caa2</v>
        <stp/>
        <stp>##V3_BDPV12</stp>
        <stp>US892335AL43 Corp</stp>
        <stp>RTG_MOODY</stp>
        <stp>[CDX_Analytics_v2.xlsx]S25_CDX_Ratings&amp;Members!R106C9</stp>
        <tr r="I106" s="13"/>
        <tr r="I106" s="13"/>
      </tp>
      <tp t="s">
        <v>B3 /*-</v>
        <stp/>
        <stp>##V3_BDPV12</stp>
        <stp>US91911KAE29 Corp</stp>
        <stp>RTG_MOODY</stp>
        <stp>[CDX_Analytics_v2.xlsx]S25_CDX_Ratings&amp;Members!R113C9</stp>
        <tr r="I113" s="13"/>
        <tr r="I113" s="13"/>
      </tp>
      <tp>
        <v>310</v>
        <stp/>
        <stp>##V3_BDPV12</stp>
        <stp>CMTGI1U5 Curncy</stp>
        <stp>CDS_FLAT_SPREAD</stp>
        <stp>[CDX_Analytics_v2.xlsx]S24_CDX_Ratings&amp;Members!R69C8</stp>
        <tr r="H69" s="6"/>
        <tr r="H69" s="6"/>
      </tp>
      <tp t="s">
        <v>US881609AY73</v>
        <stp/>
        <stp>##V3_BDPV12</stp>
        <stp>CTSO1U5 Curncy</stp>
        <stp>SW_PRIMARY_REF_OBLIGATION_ISIN</stp>
        <stp>[CDX_Analytics_v2.xlsx]S24_CDX_Ratings&amp;Members!R104C7</stp>
        <tr r="G104" s="6"/>
        <tr r="G104" s="6"/>
      </tp>
      <tp t="s">
        <v>US911365AX24</v>
        <stp/>
        <stp>##V3_BDPV12</stp>
        <stp>CRII1U5 Curncy</stp>
        <stp>SW_PRIMARY_REF_OBLIGATION_ISIN</stp>
        <stp>[CDX_Analytics_v2.xlsx]S24_CDX_Ratings&amp;Members!R114C7</stp>
        <tr r="G114" s="6"/>
        <tr r="G114" s="6"/>
      </tp>
      <tp>
        <v>305</v>
        <stp/>
        <stp>##V3_BDPV12</stp>
        <stp>CGMAC1U5 Curncy</stp>
        <stp>CDS_FLAT_SPREAD</stp>
        <stp>[CDX_Analytics_v2.xlsx]S25_CDX_Ratings&amp;Members!R22C8</stp>
        <tr r="H22" s="13"/>
        <tr r="H22" s="13"/>
      </tp>
      <tp t="s">
        <v>US640204AB95</v>
        <stp/>
        <stp>##V3_BDPV12</stp>
        <stp>CNMG1U5 Curncy</stp>
        <stp>SW_PRIMARY_REF_OBLIGATION_ISIN</stp>
        <stp>[CDX_Analytics_v2.xlsx]S25_CDX_Ratings&amp;Members!R104C7</stp>
        <tr r="G104" s="13"/>
        <tr r="G104" s="13"/>
      </tp>
      <tp t="s">
        <v>US184502AD42</v>
        <stp/>
        <stp>##V3_BDPV12</stp>
        <stp>CCCU1U5 Curncy</stp>
        <stp>SW_PRIMARY_REF_OBLIGATION_ISIN</stp>
        <stp>[CDX_Analytics_v2.xlsx]S24_CDX_Ratings&amp;Members!R54C7</stp>
        <tr r="G54" s="6"/>
        <tr r="G54" s="6"/>
      </tp>
      <tp t="s">
        <v>US184502AD42</v>
        <stp/>
        <stp>##V3_BDPV12</stp>
        <stp>CCCU1U5 Curncy</stp>
        <stp>SW_PRIMARY_REF_OBLIGATION_ISIN</stp>
        <stp>[CDX_Analytics_v2.xlsx]S25_CDX_Ratings&amp;Members!R55C7</stp>
        <tr r="G55" s="13"/>
        <tr r="G55" s="13"/>
      </tp>
      <tp t="s">
        <v>US093662AE40</v>
        <stp/>
        <stp>##V3_BDPV12</stp>
        <stp>CHRB1U5 Curncy</stp>
        <stp>SW_PRIMARY_REF_OBLIGATION_ISIN</stp>
        <stp>[CDX_Analytics_v2.xlsx]S25_CDX IG_Ratings&amp;Members!R37C7</stp>
        <tr r="G37" s="12"/>
        <tr r="G37" s="12"/>
      </tp>
      <tp t="s">
        <v>B1</v>
        <stp/>
        <stp>##V3_BDPV12</stp>
        <stp>US911365AX24 Corp</stp>
        <stp>RTG_MOODY</stp>
        <stp>[CDX_Analytics_v2.xlsx]S22_CDX_Ratings&amp;Members!R105C8</stp>
        <tr r="H105" s="4"/>
        <tr r="H105" s="4"/>
      </tp>
      <tp t="s">
        <v>US053807AR45</v>
        <stp/>
        <stp>##V3_BDPV12</stp>
        <stp>CAVT1U5 Curncy</stp>
        <stp>SW_PRIMARY_REF_OBLIGATION_ISIN</stp>
        <stp>[CDX_Analytics_v2.xlsx]S24_CDX IG_Ratings&amp;Members!R33C7</stp>
        <tr r="G33" s="9"/>
        <tr r="G33" s="9"/>
      </tp>
      <tp t="s">
        <v>US913903AP52</v>
        <stp/>
        <stp>##V3_BDPV12</stp>
        <stp>CT357677 Curncy</stp>
        <stp>SW_PRIMARY_REF_OBLIGATION_ISIN</stp>
        <stp>[CDX_Analytics_v2.xlsx]S22_CDX_Ratings&amp;Members!R107C7</stp>
        <tr r="G107" s="4"/>
        <tr r="G107" s="4"/>
      </tp>
      <tp t="s">
        <v>B2 /*-</v>
        <stp/>
        <stp>##V3_BDPV12</stp>
        <stp>US912909AD03 Corp</stp>
        <stp>RTG_MOODY</stp>
        <stp>[CDX_Analytics_v2.xlsx]S25_CDX_Ratings&amp;Members!R111C9</stp>
        <tr r="I111" s="13"/>
        <tr r="I111" s="13"/>
      </tp>
      <tp t="s">
        <v>US94707VAC46</v>
        <stp/>
        <stp>##V3_BDPV12</stp>
        <stp>CWFT1U5 Curncy</stp>
        <stp>SW_PRIMARY_REF_OBLIGATION_ISIN</stp>
        <stp>[CDX_Analytics_v2.xlsx]S25_CDX_Ratings&amp;Members!R115C7</stp>
        <tr r="G115" s="13"/>
        <tr r="G115" s="13"/>
      </tp>
      <tp t="s">
        <v>US911365AX24</v>
        <stp/>
        <stp>##V3_BDPV12</stp>
        <stp>CRII1U5 Curncy</stp>
        <stp>SW_PRIMARY_REF_OBLIGATION_ISIN</stp>
        <stp>[CDX_Analytics_v2.xlsx]S22_CDX_Ratings&amp;Members!R105C7</stp>
        <tr r="G105" s="4"/>
        <tr r="G105" s="4"/>
      </tp>
      <tp t="s">
        <v>US459745GF62</v>
        <stp/>
        <stp>##V3_BDPV12</stp>
        <stp>CILFC1U5 Curncy</stp>
        <stp>SW_PRIMARY_REF_OBLIGATION_ISIN</stp>
        <stp>[CDX_Analytics_v2.xlsx]S22_CDX_Ratings&amp;Members!R46C7</stp>
        <tr r="G46" s="4"/>
        <tr r="G46" s="4"/>
      </tp>
      <tp t="s">
        <v>USC10602AJ68</v>
        <stp/>
        <stp>##V3_BDPV12</stp>
        <stp>CBOMB1U5 Curncy</stp>
        <stp>SW_PRIMARY_REF_OBLIGATION_ISIN</stp>
        <stp>[CDX_Analytics_v2.xlsx]S25_CDX_Ratings&amp;Members!R30C7</stp>
        <tr r="G30" s="13"/>
        <tr r="G30" s="13"/>
      </tp>
      <tp t="s">
        <v>US00130HBV69</v>
        <stp/>
        <stp>##V3_BDPV12</stp>
        <stp>CAES1U5 Curncy</stp>
        <stp>SW_PRIMARY_REF_OBLIGATION_ISIN</stp>
        <stp>[CDX_Analytics_v2.xlsx]S24_CDX_Ratings&amp;Members!R105C7</stp>
        <tr r="G105" s="6"/>
        <tr r="G105" s="6"/>
      </tp>
      <tp>
        <v>305</v>
        <stp/>
        <stp>##V3_BDPV12</stp>
        <stp>CGMAC1U5 Curncy</stp>
        <stp>CDS_FLAT_SPREAD</stp>
        <stp>[CDX_Analytics_v2.xlsx]S24_CDX_Ratings&amp;Members!R22C8</stp>
        <tr r="H22" s="6"/>
        <tr r="H22" s="6"/>
      </tp>
      <tp t="s">
        <v>US00130HBV69</v>
        <stp/>
        <stp>##V3_BDPV12</stp>
        <stp>CAES1U5 Curncy</stp>
        <stp>SW_PRIMARY_REF_OBLIGATION_ISIN</stp>
        <stp>[CDX_Analytics_v2.xlsx]S22_CDX_Ratings&amp;Members!R95C7</stp>
        <tr r="G95" s="4"/>
        <tr r="G95" s="4"/>
      </tp>
      <tp t="s">
        <v>US032511BF31</v>
        <stp/>
        <stp>##V3_BDPV12</stp>
        <stp>CAPC1U5 Curncy</stp>
        <stp>SW_PRIMARY_REF_OBLIGATION_ISIN</stp>
        <stp>[CDX_Analytics_v2.xlsx]S25_CDX IG_Ratings&amp;Members!R26C7</stp>
        <tr r="G26" s="12"/>
        <tr r="G26" s="12"/>
      </tp>
      <tp t="s">
        <v>21st Century Fox America Inc</v>
        <stp/>
        <stp>##V3_BDSV12</stp>
        <stp>CDX IG CDSI S26 5Y PRC Corp</stp>
        <stp>INDX_MEMBERS</stp>
        <stp>[CDX_Analytics_v2.xlsx]S25_CDX IG_Ratings&amp;Members!R19C2</stp>
        <stp>Aggregate=n</stp>
        <stp>cols=5;rows=125</stp>
        <tr r="B19" s="12"/>
      </tp>
      <tp t="s">
        <v>21st Century Fox America Inc</v>
        <stp/>
        <stp>##V3_BDSV12</stp>
        <stp>CDX IG CDSI S24 5Y PRC Corp</stp>
        <stp>INDX_MEMBERS</stp>
        <stp>[CDX_Analytics_v2.xlsx]S24_CDX IG_Ratings&amp;Members!R19C2</stp>
        <stp>Aggregate=n</stp>
        <stp>cols=5;rows=125</stp>
        <tr r="B19" s="9"/>
      </tp>
      <tp t="s">
        <v>Ba2</v>
        <stp/>
        <stp>##V3_BDPV12</stp>
        <stp>US881609AY73 Corp</stp>
        <stp>RTG_MOODY</stp>
        <stp>[CDX_Analytics_v2.xlsx]S24_CDX_Ratings&amp;Members!R104C9</stp>
        <tr r="I104" s="6"/>
        <tr r="I104" s="6"/>
      </tp>
      <tp t="s">
        <v>Ba1</v>
        <stp/>
        <stp>##V3_BDPV12</stp>
        <stp>US913903AP52 Corp</stp>
        <stp>RTG_MOODY</stp>
        <stp>[CDX_Analytics_v2.xlsx]S22_CDX_Ratings&amp;Members!R107C8</stp>
        <tr r="H107" s="4"/>
        <tr r="H107" s="4"/>
      </tp>
      <tp t="s">
        <v>US909214BP20</v>
        <stp/>
        <stp>##V3_BDPV12</stp>
        <stp>CT357681 Curncy</stp>
        <stp>SW_PRIMARY_REF_OBLIGATION_ISIN</stp>
        <stp>[CDX_Analytics_v2.xlsx]S22_CDX_Ratings&amp;Members!R104C7</stp>
        <tr r="G104" s="4"/>
        <tr r="G104" s="4"/>
      </tp>
      <tp t="s">
        <v>B2</v>
        <stp/>
        <stp>##V3_BDPV12</stp>
        <stp>US640204AB95 Corp</stp>
        <stp>RTG_MOODY</stp>
        <stp>[CDX_Analytics_v2.xlsx]S25_CDX_Ratings&amp;Members!R104C9</stp>
        <tr r="I104" s="13"/>
        <tr r="I104" s="13"/>
      </tp>
      <tp t="s">
        <v>B2</v>
        <stp/>
        <stp>##V3_BDPV12</stp>
        <stp>US428040CD99 Corp</stp>
        <stp>RTG_MOODY</stp>
        <stp>[CDX_Analytics_v2.xlsx]S25_CDX_Ratings&amp;Members!R102C9</stp>
        <tr r="I102" s="13"/>
        <tr r="I102" s="13"/>
      </tp>
      <tp>
        <v>525</v>
        <stp/>
        <stp>##V3_BDPV12</stp>
        <stp>CCD1U5 Curncy</stp>
        <stp>CDS_FLAT_SPREAD</stp>
        <stp>[CDX_Analytics_v2.xlsx]S25_CDX_Ratings&amp;Members!R26C8</stp>
        <tr r="H26" s="13"/>
        <tr r="H26" s="13"/>
      </tp>
      <tp t="s">
        <v>Caa2</v>
        <stp/>
        <stp>##V3_BDPV12</stp>
        <stp>US499040AP80 Corp</stp>
        <stp>RTG_MOODY</stp>
        <stp>[CDX_Analytics_v2.xlsx]S25_CDX_Ratings&amp;Members!R103C9</stp>
        <tr r="I103" s="13"/>
        <tr r="I103" s="13"/>
      </tp>
      <tp t="s">
        <v>US893647AT46</v>
        <stp/>
        <stp>##V3_BDPV12</stp>
        <stp>CY325820 Curncy</stp>
        <stp>SW_PRIMARY_REF_OBLIGATION_ISIN</stp>
        <stp>[CDX_Analytics_v2.xlsx]S25_CDX_Ratings&amp;Members!R107C7</stp>
        <tr r="G107" s="13"/>
        <tr r="G107" s="13"/>
      </tp>
      <tp t="s">
        <v>US892335AL43</v>
        <stp/>
        <stp>##V3_BDPV12</stp>
        <stp>CTOY1U5 Curncy</stp>
        <stp>SW_PRIMARY_REF_OBLIGATION_ISIN</stp>
        <stp>[CDX_Analytics_v2.xlsx]S25_CDX_Ratings&amp;Members!R106C7</stp>
        <tr r="G106" s="13"/>
        <tr r="G106" s="13"/>
      </tp>
      <tp t="s">
        <v>US552848AD50</v>
        <stp/>
        <stp>##V3_BDPV12</stp>
        <stp>CMTGI1U5 Curncy</stp>
        <stp>SW_PRIMARY_REF_OBLIGATION_ISIN</stp>
        <stp>[CDX_Analytics_v2.xlsx]S24_CDX_Ratings&amp;Members!R69C7</stp>
        <tr r="G69" s="6"/>
        <tr r="G69" s="6"/>
      </tp>
      <tp t="s">
        <v>US02005NAJ90</v>
        <stp/>
        <stp>##V3_BDPV12</stp>
        <stp>CGMAC1U5 Curncy</stp>
        <stp>SW_PRIMARY_REF_OBLIGATION_ISIN</stp>
        <stp>[CDX_Analytics_v2.xlsx]S25_CDX_Ratings&amp;Members!R22C7</stp>
        <tr r="G22" s="13"/>
        <tr r="G22" s="13"/>
      </tp>
      <tp t="s">
        <v>US78442FEQ72</v>
        <stp/>
        <stp>##V3_BDPV12</stp>
        <stp>CSLMA1U5 Curncy</stp>
        <stp>SW_PRIMARY_REF_OBLIGATION_ISIN</stp>
        <stp>[CDX_Analytics_v2.xlsx]S24_CDX_Ratings&amp;Members!R71C7</stp>
        <tr r="G71" s="6"/>
        <tr r="G71" s="6"/>
      </tp>
      <tp t="s">
        <v>US001546AL46</v>
        <stp/>
        <stp>##V3_BDPV12</stp>
        <stp>CAKS1U5 Curncy</stp>
        <stp>SW_PRIMARY_REF_OBLIGATION_ISIN</stp>
        <stp>[CDX_Analytics_v2.xlsx]S24_CDX_Ratings&amp;Members!R20C7</stp>
        <tr r="G20" s="6"/>
        <tr r="G20" s="6"/>
      </tp>
      <tp t="s">
        <v>US254067AH46</v>
        <stp/>
        <stp>##V3_BDPV12</stp>
        <stp>CDDS1U5 Curncy</stp>
        <stp>SW_PRIMARY_REF_OBLIGATION_ISIN</stp>
        <stp>[CDX_Analytics_v2.xlsx]S22_CDX_Ratings&amp;Members!R36C7</stp>
        <tr r="G36" s="4"/>
        <tr r="G36" s="4"/>
      </tp>
      <tp t="s">
        <v>US037411AN57</v>
        <stp/>
        <stp>##V3_BDPV12</stp>
        <stp>CAPA1U5 Curncy</stp>
        <stp>SW_PRIMARY_REF_OBLIGATION_ISIN</stp>
        <stp>[CDX_Analytics_v2.xlsx]S25_CDX IG_Ratings&amp;Members!R27C7</stp>
        <tr r="G27" s="12"/>
        <tr r="G27" s="12"/>
      </tp>
      <tp t="s">
        <v>US032511BF31</v>
        <stp/>
        <stp>##V3_BDPV12</stp>
        <stp>CAPC1U5 Curncy</stp>
        <stp>SW_PRIMARY_REF_OBLIGATION_ISIN</stp>
        <stp>[CDX_Analytics_v2.xlsx]S24_CDX IG_Ratings&amp;Members!R27C7</stp>
        <tr r="G27" s="9"/>
        <tr r="G27" s="9"/>
      </tp>
      <tp t="s">
        <v>US237194AH88</v>
        <stp/>
        <stp>##V3_BDPV12</stp>
        <stp>CDRI1U5 Curncy</stp>
        <stp>SW_PRIMARY_REF_OBLIGATION_ISIN</stp>
        <stp>[CDX_Analytics_v2.xlsx]S25_CDX IG_Ratings&amp;Members!R55C7</stp>
        <tr r="G55" s="12"/>
        <tr r="G55" s="12"/>
      </tp>
      <tp t="s">
        <v>US237194AH88</v>
        <stp/>
        <stp>##V3_BDPV12</stp>
        <stp>CDRI1U5 Curncy</stp>
        <stp>SW_PRIMARY_REF_OBLIGATION_ISIN</stp>
        <stp>[CDX_Analytics_v2.xlsx]S24_CDX IG_Ratings&amp;Members!R55C7</stp>
        <tr r="G55" s="9"/>
        <tr r="G55" s="9"/>
      </tp>
      <tp t="s">
        <v>Ba1</v>
        <stp/>
        <stp>##V3_BDPV12</stp>
        <stp>US913903AP52 Corp</stp>
        <stp>RTG_MOODY</stp>
        <stp>[CDX_Analytics_v2.xlsx]S24_CDX_Ratings&amp;Members!R116C9</stp>
        <tr r="I116" s="6"/>
        <tr r="I116" s="6"/>
      </tp>
      <tp t="s">
        <v>US540424AP38</v>
        <stp/>
        <stp>##V3_BDPV12</stp>
        <stp>CLTR1U5 Curncy</stp>
        <stp>SW_PRIMARY_REF_OBLIGATION_ISIN</stp>
        <stp>[CDX_Analytics_v2.xlsx]S24_CDX IG_Ratings&amp;Members!R83C7</stp>
        <tr r="G83" s="9"/>
        <tr r="G83" s="9"/>
      </tp>
      <tp t="s">
        <v>Ba2</v>
        <stp/>
        <stp>##V3_BDPV12</stp>
        <stp>US929160AM18 Corp</stp>
        <stp>RTG_MOODY</stp>
        <stp>[CDX_Analytics_v2.xlsx]S25_CDX_Ratings&amp;Members!R114C9</stp>
        <tr r="I114" s="13"/>
        <tr r="I114" s="13"/>
      </tp>
      <tp>
        <v>525</v>
        <stp/>
        <stp>##V3_BDPV12</stp>
        <stp>CCD1U5 Curncy</stp>
        <stp>CDS_FLAT_SPREAD</stp>
        <stp>[CDX_Analytics_v2.xlsx]S24_CDX_Ratings&amp;Members!R26C8</stp>
        <tr r="H26" s="6"/>
        <tr r="H26" s="6"/>
      </tp>
      <tp t="s">
        <v>XSNOREFOBL00</v>
        <stp/>
        <stp>##V3_BDPV12</stp>
        <stp>CFSAI1U5 Curncy</stp>
        <stp>SW_PRIMARY_REF_OBLIGATION_ISIN</stp>
        <stp>[CDX_Analytics_v2.xlsx]S25_CDX IG_Ratings&amp;Members!R29C7</stp>
        <tr r="G29" s="12"/>
        <tr r="G29" s="12"/>
      </tp>
      <tp t="s">
        <v>B3</v>
        <stp/>
        <stp>##V3_BDPV12</stp>
        <stp>US88033GAV23 Corp</stp>
        <stp>RTG_MOODY</stp>
        <stp>[CDX_Analytics_v2.xlsx]S24_CDX_Ratings&amp;Members!R103C9</stp>
        <tr r="I103" s="6"/>
        <tr r="I103" s="6"/>
      </tp>
      <tp t="s">
        <v>US02005NAJ90</v>
        <stp/>
        <stp>##V3_BDPV12</stp>
        <stp>CGMAC1U5 Curncy</stp>
        <stp>SW_PRIMARY_REF_OBLIGATION_ISIN</stp>
        <stp>[CDX_Analytics_v2.xlsx]S24_CDX_Ratings&amp;Members!R22C7</stp>
        <tr r="G22" s="6"/>
        <tr r="G22" s="6"/>
      </tp>
      <tp t="s">
        <v>US690768BF28</v>
        <stp/>
        <stp>##V3_BDPV12</stp>
        <stp>COI1U5 Curncy</stp>
        <stp>SW_PRIMARY_REF_OBLIGATION_ISIN</stp>
        <stp>[CDX_Analytics_v2.xlsx]S25_CDX_Ratings&amp;Members!R74C7</stp>
        <tr r="G74" s="13"/>
        <tr r="G74" s="13"/>
      </tp>
      <tp>
        <v>575</v>
        <stp/>
        <stp>##V3_BDPV12</stp>
        <stp>CDELL1U5 Curncy</stp>
        <stp>CDS_FLAT_SPREAD</stp>
        <stp>[CDX_Analytics_v2.xlsx]S24_CDX_Ratings&amp;Members!R43C8</stp>
        <tr r="H43" s="6"/>
        <tr r="H43" s="6"/>
      </tp>
      <tp t="s">
        <v>US428040CD99</v>
        <stp/>
        <stp>##V3_BDPV12</stp>
        <stp>CHTZ1U5 Curncy</stp>
        <stp>SW_PRIMARY_REF_OBLIGATION_ISIN</stp>
        <stp>[CDX_Analytics_v2.xlsx]S24_CDX_Ratings&amp;Members!R107C7</stp>
        <tr r="G107" s="6"/>
        <tr r="G107" s="6"/>
      </tp>
      <tp t="s">
        <v>US001546AL46</v>
        <stp/>
        <stp>##V3_BDPV12</stp>
        <stp>CAKS1U5 Curncy</stp>
        <stp>SW_PRIMARY_REF_OBLIGATION_ISIN</stp>
        <stp>[CDX_Analytics_v2.xlsx]S25_CDX_Ratings&amp;Members!R20C7</stp>
        <tr r="G20" s="13"/>
        <tr r="G20" s="13"/>
      </tp>
      <tp t="s">
        <v>US868536AV55</v>
        <stp/>
        <stp>##V3_BDPV12</stp>
        <stp>CSVU1U5 Curncy</stp>
        <stp>SW_PRIMARY_REF_OBLIGATION_ISIN</stp>
        <stp>[CDX_Analytics_v2.xlsx]S22_CDX_Ratings&amp;Members!R91C7</stp>
        <tr r="G91" s="4"/>
        <tr r="G91" s="4"/>
      </tp>
      <tp t="s">
        <v>US134429AV11</v>
        <stp/>
        <stp>##V3_BDPV12</stp>
        <stp>CCPB1U5 Curncy</stp>
        <stp>SW_PRIMARY_REF_OBLIGATION_ISIN</stp>
        <stp>[CDX_Analytics_v2.xlsx]S25_CDX IG_Ratings&amp;Members!R40C7</stp>
        <tr r="G40" s="12"/>
        <tr r="G40" s="12"/>
      </tp>
      <tp t="s">
        <v>B1</v>
        <stp/>
        <stp>##V3_BDPV12</stp>
        <stp>US911365AX24 Corp</stp>
        <stp>RTG_MOODY</stp>
        <stp>[CDX_Analytics_v2.xlsx]S25_CDX_Ratings&amp;Members!R110C9</stp>
        <tr r="I110" s="13"/>
        <tr r="I110" s="13"/>
      </tp>
      <tp t="s">
        <v>B1</v>
        <stp/>
        <stp>##V3_BDPV12</stp>
        <stp>US988498AC50 Corp</stp>
        <stp>RTG_MOODY</stp>
        <stp>[CDX_Analytics_v2.xlsx]S25_CDX_Ratings&amp;Members!R118C9</stp>
        <tr r="I118" s="13"/>
        <tr r="I118" s="13"/>
      </tp>
      <tp t="s">
        <v>US500255AR59</v>
        <stp/>
        <stp>##V3_BDPV12</stp>
        <stp>CKSS1U5 Curncy</stp>
        <stp>SW_PRIMARY_REF_OBLIGATION_ISIN</stp>
        <stp>[CDX_Analytics_v2.xlsx]S25_CDX IG_Ratings&amp;Members!R83C7</stp>
        <tr r="G83" s="12"/>
        <tr r="G83" s="12"/>
      </tp>
      <tp t="s">
        <v>US650111AG26</v>
        <stp/>
        <stp>##V3_BDPV12</stp>
        <stp>CT374564 Curncy</stp>
        <stp>SW_PRIMARY_REF_OBLIGATION_ISIN</stp>
        <stp>[CDX_Analytics_v2.xlsx]S22_CDX_Ratings&amp;Members!R101C7</stp>
        <tr r="G101" s="4"/>
        <tr r="G101" s="4"/>
      </tp>
      <tp t="s">
        <v>US126408GJ61</v>
        <stp/>
        <stp>##V3_BDPV12</stp>
        <stp>CCSX1U5 Curncy</stp>
        <stp>SW_PRIMARY_REF_OBLIGATION_ISIN</stp>
        <stp>[CDX_Analytics_v2.xlsx]S24_CDX IG_Ratings&amp;Members!R53C7</stp>
        <tr r="G53" s="9"/>
        <tr r="G53" s="9"/>
      </tp>
      <tp t="s">
        <v>US913903AP52</v>
        <stp/>
        <stp>##V3_BDPV12</stp>
        <stp>CT357677 Curncy</stp>
        <stp>SW_PRIMARY_REF_OBLIGATION_ISIN</stp>
        <stp>[CDX_Analytics_v2.xlsx]S25_CDX_Ratings&amp;Members!R112C7</stp>
        <tr r="G112" s="13"/>
        <tr r="G112" s="13"/>
      </tp>
      <tp t="s">
        <v>US499040AP80</v>
        <stp/>
        <stp>##V3_BDPV12</stp>
        <stp>CY015140 Curncy</stp>
        <stp>SW_PRIMARY_REF_OBLIGATION_ISIN</stp>
        <stp>[CDX_Analytics_v2.xlsx]S24_CDX_Ratings&amp;Members!R108C7</stp>
        <tr r="G108" s="6"/>
        <tr r="G108" s="6"/>
      </tp>
      <tp>
        <v>50</v>
        <stp/>
        <stp>##V3_BDPV12</stp>
        <stp>CLU1U5 Curncy</stp>
        <stp>CDS_FLAT_SPREAD</stp>
        <stp>[CDX_Analytics_v2.xlsx]S24_CDX_Ratings&amp;Members!R21C8</stp>
        <tr r="H21" s="6"/>
        <tr r="H21" s="6"/>
      </tp>
      <tp>
        <v>90</v>
        <stp/>
        <stp>##V3_BDPV12</stp>
        <stp>CBC1U5 Curncy</stp>
        <stp>CDS_FLAT_SPREAD</stp>
        <stp>[CDX_Analytics_v2.xlsx]S24_CDX_Ratings&amp;Members!R31C8</stp>
        <tr r="H31" s="6"/>
        <tr r="H31" s="6"/>
      </tp>
      <tp t="s">
        <v>US126408GJ61</v>
        <stp/>
        <stp>##V3_BDPV12</stp>
        <stp>CCSX1U5 Curncy</stp>
        <stp>SW_PRIMARY_REF_OBLIGATION_ISIN</stp>
        <stp>[CDX_Analytics_v2.xlsx]S25_CDX IG_Ratings&amp;Members!R53C7</stp>
        <tr r="G53" s="12"/>
        <tr r="G53" s="12"/>
      </tp>
      <tp t="s">
        <v>Caa2</v>
        <stp/>
        <stp>##V3_BDPV12</stp>
        <stp>US892335AL43 Corp</stp>
        <stp>RTG_MOODY</stp>
        <stp>[CDX_Analytics_v2.xlsx]S24_CDX_Ratings&amp;Members!R112C9</stp>
        <tr r="I112" s="6"/>
        <tr r="I112" s="6"/>
      </tp>
      <tp t="s">
        <v>US97381WAJ36</v>
        <stp/>
        <stp>##V3_BDPV12</stp>
        <stp>CT359313 Curncy</stp>
        <stp>SW_PRIMARY_REF_OBLIGATION_ISIN</stp>
        <stp>[CDX_Analytics_v2.xlsx]S25_CDX_Ratings&amp;Members!R117C7</stp>
        <tr r="G117" s="13"/>
        <tr r="G117" s="13"/>
      </tp>
      <tp t="s">
        <v>#N/A Invalid Security</v>
        <stp/>
        <stp>##V3_BDPV12</stp>
        <stp>US85375CBD20 Corp</stp>
        <stp>RTG_MOODY</stp>
        <stp>[CDX_Analytics_v2.xlsx]S22_CDX_Ratings&amp;Members!R102C8</stp>
        <tr r="H102" s="4"/>
      </tp>
      <tp t="s">
        <v>US911365AX24</v>
        <stp/>
        <stp>##V3_BDPV12</stp>
        <stp>CRII1U5 Curncy</stp>
        <stp>SW_PRIMARY_REF_OBLIGATION_ISIN</stp>
        <stp>[CDX_Analytics_v2.xlsx]S25_CDX_Ratings&amp;Members!R110C7</stp>
        <tr r="G110" s="13"/>
        <tr r="G110" s="13"/>
      </tp>
      <tp t="s">
        <v>US459745GF62</v>
        <stp/>
        <stp>##V3_BDPV12</stp>
        <stp>CILFC1U5 Curncy</stp>
        <stp>SW_PRIMARY_REF_OBLIGATION_ISIN</stp>
        <stp>[CDX_Analytics_v2.xlsx]S24_CDX_Ratings&amp;Members!R55C7</stp>
        <tr r="G55" s="6"/>
        <tr r="G55" s="6"/>
      </tp>
      <tp t="s">
        <v>US85375CBD20</v>
        <stp/>
        <stp>##V3_BDPV12</stp>
        <stp>CSPF1U5 Curncy</stp>
        <stp>SW_PRIMARY_REF_OBLIGATION_ISIN</stp>
        <stp>[CDX_Analytics_v2.xlsx]S24_CDX_Ratings&amp;Members!R100C7</stp>
        <tr r="G100" s="6"/>
        <tr r="G100" s="6"/>
      </tp>
      <tp t="s">
        <v>US02005NAJ90</v>
        <stp/>
        <stp>##V3_BDPV12</stp>
        <stp>CGMAC1U5 Curncy</stp>
        <stp>SW_PRIMARY_REF_OBLIGATION_ISIN</stp>
        <stp>[CDX_Analytics_v2.xlsx]S22_CDX_Ratings&amp;Members!R13C7</stp>
        <tr r="G13" s="4"/>
        <tr r="G13" s="4"/>
      </tp>
      <tp t="s">
        <v>#N/A Invalid Security</v>
        <stp/>
        <stp>##V3_BDPV12</stp>
        <stp>XSNOREFOBL00 Corp</stp>
        <stp>RTG_MOODY</stp>
        <stp>[CDX_Analytics_v2.xlsx]S24_CDX IG_Ratings&amp;Members!R30C9</stp>
        <tr r="I30" s="9"/>
      </tp>
      <tp t="s">
        <v>US640204AB95</v>
        <stp/>
        <stp>##V3_BDPV12</stp>
        <stp>CNMG1U5 Curncy</stp>
        <stp>SW_PRIMARY_REF_OBLIGATION_ISIN</stp>
        <stp>[CDX_Analytics_v2.xlsx]S22_CDX_Ratings&amp;Members!R100C7</stp>
        <tr r="G100" s="4"/>
        <tr r="G100" s="4"/>
      </tp>
      <tp t="s">
        <v>US134429AV11</v>
        <stp/>
        <stp>##V3_BDPV12</stp>
        <stp>CCPB1U5 Curncy</stp>
        <stp>SW_PRIMARY_REF_OBLIGATION_ISIN</stp>
        <stp>[CDX_Analytics_v2.xlsx]S24_CDX IG_Ratings&amp;Members!R41C7</stp>
        <tr r="G41" s="9"/>
        <tr r="G41" s="9"/>
      </tp>
      <tp t="s">
        <v>USG03762CE22</v>
        <stp/>
        <stp>##V3_BDPV12</stp>
        <stp>CAALL1E5 Curncy</stp>
        <stp>SW_PRIMARY_REF_OBLIGATION_ISIN</stp>
        <stp>[CDX_Analytics_v2.xlsx]S24_ITRX_Ratings&amp;Members!R13C7</stp>
        <tr r="G13" s="7"/>
        <tr r="G13" s="7"/>
      </tp>
      <tp t="s">
        <v>US651229AG15</v>
        <stp/>
        <stp>##V3_BDPV12</stp>
        <stp>CNWL1U5 Curncy</stp>
        <stp>SW_PRIMARY_REF_OBLIGATION_ISIN</stp>
        <stp>[CDX_Analytics_v2.xlsx]S24_CDX IG_Ratings&amp;Members!R96C7</stp>
        <tr r="G96" s="9"/>
        <tr r="G96" s="9"/>
      </tp>
      <tp t="s">
        <v>US251799AA02</v>
        <stp/>
        <stp>##V3_BDPV12</stp>
        <stp>CDVN1U5 Curncy</stp>
        <stp>SW_PRIMARY_REF_OBLIGATION_ISIN</stp>
        <stp>[CDX_Analytics_v2.xlsx]S24_CDX IG_Ratings&amp;Members!R57C7</stp>
        <tr r="G57" s="9"/>
        <tr r="G57" s="9"/>
      </tp>
      <tp t="s">
        <v>US251799AA02</v>
        <stp/>
        <stp>##V3_BDPV12</stp>
        <stp>CDVN1U5 Curncy</stp>
        <stp>SW_PRIMARY_REF_OBLIGATION_ISIN</stp>
        <stp>[CDX_Analytics_v2.xlsx]S25_CDX IG_Ratings&amp;Members!R57C7</stp>
        <tr r="G57" s="12"/>
        <tr r="G57" s="12"/>
      </tp>
      <tp t="s">
        <v>US929160AM18</v>
        <stp/>
        <stp>##V3_BDPV12</stp>
        <stp>CT424185 Curncy</stp>
        <stp>SW_PRIMARY_REF_OBLIGATION_ISIN</stp>
        <stp>[CDX_Analytics_v2.xlsx]S25_CDX_Ratings&amp;Members!R114C7</stp>
        <tr r="G114" s="13"/>
        <tr r="G114" s="13"/>
      </tp>
      <tp t="s">
        <v>US428236BV43</v>
        <stp/>
        <stp>##V3_BDPV12</stp>
        <stp>CHWP1U5 Curncy</stp>
        <stp>SW_PRIMARY_REF_OBLIGATION_ISIN</stp>
        <stp>[CDX_Analytics_v2.xlsx]S25_CDX IG_Ratings&amp;Members!R76C7</stp>
        <tr r="G76" s="12"/>
        <tr r="G76" s="12"/>
      </tp>
      <tp t="s">
        <v>US909214BP20</v>
        <stp/>
        <stp>##V3_BDPV12</stp>
        <stp>CT357681 Curncy</stp>
        <stp>SW_PRIMARY_REF_OBLIGATION_ISIN</stp>
        <stp>[CDX_Analytics_v2.xlsx]S24_CDX_Ratings&amp;Members!R113C7</stp>
        <tr r="G113" s="6"/>
        <tr r="G113" s="6"/>
      </tp>
      <tp t="s">
        <v>PTEDPZOM0003</v>
        <stp/>
        <stp>##V3_BDPV12</stp>
        <stp>CEPOR1E5 Curncy</stp>
        <stp>SW_PRIMARY_REF_OBLIGATION_ISIN</stp>
        <stp>[CDX_Analytics_v2.xlsx]S24_ITRX_Ratings&amp;Members!R27C7</stp>
        <tr r="G27" s="7"/>
        <tr r="G27" s="7"/>
      </tp>
      <tp t="s">
        <v>PTEDPZOM0003</v>
        <stp/>
        <stp>##V3_BDPV12</stp>
        <stp>CEPOR1E5 Curncy</stp>
        <stp>SW_PRIMARY_REF_OBLIGATION_ISIN</stp>
        <stp>[CDX_Analytics_v2.xlsx]S22_ITRX_Ratings&amp;Members!R27C7</stp>
        <tr r="G27" s="5"/>
        <tr r="G27" s="5"/>
      </tp>
      <tp t="s">
        <v>B3</v>
        <stp/>
        <stp>##V3_BDPV12</stp>
        <stp>US868536AV55 Corp</stp>
        <stp>RTG_MOODY</stp>
        <stp>[CDX_Analytics_v2.xlsx]S24_CDX_Ratings&amp;Members!R102C9</stp>
        <tr r="I102" s="6"/>
        <tr r="I102" s="6"/>
      </tp>
      <tp t="s">
        <v>US650111AG26</v>
        <stp/>
        <stp>##V3_BDPV12</stp>
        <stp>CT374564 Curncy</stp>
        <stp>SW_PRIMARY_REF_OBLIGATION_ISIN</stp>
        <stp>[CDX_Analytics_v2.xlsx]S24_CDX_Ratings&amp;Members!R110C7</stp>
        <tr r="G110" s="6"/>
        <tr r="G110" s="6"/>
      </tp>
      <tp>
        <v>50</v>
        <stp/>
        <stp>##V3_BDPV12</stp>
        <stp>CLU1U5 Curncy</stp>
        <stp>CDS_FLAT_SPREAD</stp>
        <stp>[CDX_Analytics_v2.xlsx]S25_CDX_Ratings&amp;Members!R21C8</stp>
        <tr r="H21" s="13"/>
        <tr r="H21" s="13"/>
      </tp>
      <tp t="s">
        <v>B2 /*-</v>
        <stp/>
        <stp>##V3_BDPV12</stp>
        <stp>US912909AD03 Corp</stp>
        <stp>RTG_MOODY</stp>
        <stp>[CDX_Analytics_v2.xlsx]S24_CDX_Ratings&amp;Members!R115C9</stp>
        <tr r="I115" s="6"/>
        <tr r="I115" s="6"/>
      </tp>
      <tp t="s">
        <v>US91911KAE29</v>
        <stp/>
        <stp>##V3_BDPV12</stp>
        <stp>CT370648 Curncy</stp>
        <stp>SW_PRIMARY_REF_OBLIGATION_ISIN</stp>
        <stp>[CDX_Analytics_v2.xlsx]S25_CDX_Ratings&amp;Members!R113C7</stp>
        <tr r="G113" s="13"/>
        <tr r="G113" s="13"/>
      </tp>
      <tp t="s">
        <v>Caa2</v>
        <stp/>
        <stp>##V3_BDPV12</stp>
        <stp>US892335AL43 Corp</stp>
        <stp>RTG_MOODY</stp>
        <stp>[CDX_Analytics_v2.xlsx]S22_CDX_Ratings&amp;Members!R103C8</stp>
        <tr r="H103" s="4"/>
        <tr r="H103" s="4"/>
      </tp>
      <tp t="s">
        <v>B2</v>
        <stp/>
        <stp>##V3_BDPV12</stp>
        <stp>US97381WAJ36 Corp</stp>
        <stp>RTG_MOODY</stp>
        <stp>[CDX_Analytics_v2.xlsx]S25_CDX_Ratings&amp;Members!R117C9</stp>
        <tr r="I117" s="13"/>
        <tr r="I117" s="13"/>
      </tp>
      <tp t="s">
        <v>US85375CBD20</v>
        <stp/>
        <stp>##V3_BDPV12</stp>
        <stp>CSPF1U5 Curncy</stp>
        <stp>SW_PRIMARY_REF_OBLIGATION_ISIN</stp>
        <stp>[CDX_Analytics_v2.xlsx]S24_CDX_Ratings&amp;Members!R111C7</stp>
        <tr r="G111" s="6"/>
        <tr r="G111" s="6"/>
      </tp>
      <tp>
        <v>575</v>
        <stp/>
        <stp>##V3_BDPV12</stp>
        <stp>CDELL1U5 Curncy</stp>
        <stp>CDS_FLAT_SPREAD</stp>
        <stp>[CDX_Analytics_v2.xlsx]S25_CDX_Ratings&amp;Members!R44C8</stp>
        <tr r="H44" s="13"/>
        <tr r="H44" s="13"/>
      </tp>
      <tp t="s">
        <v>US00130HBV69</v>
        <stp/>
        <stp>##V3_BDPV12</stp>
        <stp>CAES1U5 Curncy</stp>
        <stp>SW_PRIMARY_REF_OBLIGATION_ISIN</stp>
        <stp>[CDX_Analytics_v2.xlsx]S25_CDX_Ratings&amp;Members!R101C7</stp>
        <tr r="G101" s="13"/>
        <tr r="G101" s="13"/>
      </tp>
      <tp>
        <v>395</v>
        <stp/>
        <stp>##V3_BDPV12</stp>
        <stp>CDISH1U5 Curncy</stp>
        <stp>CDS_FLAT_SPREAD</stp>
        <stp>[CDX_Analytics_v2.xlsx]S24_CDX_Ratings&amp;Members!R45C8</stp>
        <tr r="H45" s="6"/>
        <tr r="H45" s="6"/>
      </tp>
      <tp t="s">
        <v>US001546AL46</v>
        <stp/>
        <stp>##V3_BDPV12</stp>
        <stp>CAKS1U5 Curncy</stp>
        <stp>SW_PRIMARY_REF_OBLIGATION_ISIN</stp>
        <stp>[CDX_Analytics_v2.xlsx]S22_CDX_Ratings&amp;Members!R11C7</stp>
        <tr r="G11" s="4"/>
        <tr r="G11" s="4"/>
      </tp>
      <tp t="s">
        <v>FR0011301480</v>
        <stp/>
        <stp>##V3_BDPV12</stp>
        <stp>CCASG1E5 Curncy</stp>
        <stp>SW_PRIMARY_REF_OBLIGATION_ISIN</stp>
        <stp>[CDX_Analytics_v2.xlsx]S24_ITRX_Ratings&amp;Members!R22C7</stp>
        <tr r="G22" s="7"/>
        <tr r="G22" s="7"/>
      </tp>
      <tp t="s">
        <v>US929160AM18</v>
        <stp/>
        <stp>##V3_BDPV12</stp>
        <stp>CT424185 Curncy</stp>
        <stp>SW_PRIMARY_REF_OBLIGATION_ISIN</stp>
        <stp>[CDX_Analytics_v2.xlsx]S24_CDX_Ratings&amp;Members!R117C7</stp>
        <tr r="G117" s="6"/>
        <tr r="G117" s="6"/>
      </tp>
      <tp t="s">
        <v>US126650BU33</v>
        <stp/>
        <stp>##V3_BDPV12</stp>
        <stp>CCVS1U5 Curncy</stp>
        <stp>SW_PRIMARY_REF_OBLIGATION_ISIN</stp>
        <stp>[CDX_Analytics_v2.xlsx]S25_CDX IG_Ratings&amp;Members!R54C7</stp>
        <tr r="G54" s="12"/>
        <tr r="G54" s="12"/>
      </tp>
      <tp t="s">
        <v>US500255AR59</v>
        <stp/>
        <stp>##V3_BDPV12</stp>
        <stp>CKSS1U5 Curncy</stp>
        <stp>SW_PRIMARY_REF_OBLIGATION_ISIN</stp>
        <stp>[CDX_Analytics_v2.xlsx]S24_CDX IG_Ratings&amp;Members!R81C7</stp>
        <tr r="G81" s="9"/>
        <tr r="G81" s="9"/>
      </tp>
      <tp t="s">
        <v>US126650BU33</v>
        <stp/>
        <stp>##V3_BDPV12</stp>
        <stp>CCVS1U5 Curncy</stp>
        <stp>SW_PRIMARY_REF_OBLIGATION_ISIN</stp>
        <stp>[CDX_Analytics_v2.xlsx]S24_CDX IG_Ratings&amp;Members!R54C7</stp>
        <tr r="G54" s="9"/>
        <tr r="G54" s="9"/>
      </tp>
      <tp t="s">
        <v>B2</v>
        <stp/>
        <stp>##V3_BDPV12</stp>
        <stp>US640204AB95 Corp</stp>
        <stp>RTG_MOODY</stp>
        <stp>[CDX_Analytics_v2.xlsx]S22_CDX_Ratings&amp;Members!R100C8</stp>
        <tr r="H100" s="4"/>
        <tr r="H100" s="4"/>
      </tp>
      <tp t="s">
        <v>B2 /*-</v>
        <stp/>
        <stp>##V3_BDPV12</stp>
        <stp>US912909AD03 Corp</stp>
        <stp>RTG_MOODY</stp>
        <stp>[CDX_Analytics_v2.xlsx]S22_CDX_Ratings&amp;Members!R106C8</stp>
        <tr r="H106" s="4"/>
        <tr r="H106" s="4"/>
      </tp>
      <tp t="s">
        <v>Caa1</v>
        <stp/>
        <stp>##V3_BDPV12</stp>
        <stp>US893647AT46 Corp</stp>
        <stp>RTG_MOODY</stp>
        <stp>[CDX_Analytics_v2.xlsx]S25_CDX_Ratings&amp;Members!R107C9</stp>
        <tr r="I107" s="13"/>
        <tr r="I107" s="13"/>
      </tp>
      <tp t="s">
        <v>#N/A Invalid Security</v>
        <stp/>
        <stp>##V3_BDPV12</stp>
        <stp>US85375CBD20 Corp</stp>
        <stp>RTG_MOODY</stp>
        <stp>[CDX_Analytics_v2.xlsx]S24_CDX_Ratings&amp;Members!R100C9</stp>
        <tr r="I100" s="6"/>
      </tp>
      <tp t="s">
        <v>Ba3</v>
        <stp/>
        <stp>##V3_BDPV12</stp>
        <stp>US94707VAC46 Corp</stp>
        <stp>RTG_MOODY</stp>
        <stp>[CDX_Analytics_v2.xlsx]S25_CDX_Ratings&amp;Members!R115C9</stp>
        <tr r="I115" s="13"/>
        <tr r="I115" s="13"/>
      </tp>
      <tp t="s">
        <v>US892335AL43</v>
        <stp/>
        <stp>##V3_BDPV12</stp>
        <stp>CTOY1U5 Curncy</stp>
        <stp>SW_PRIMARY_REF_OBLIGATION_ISIN</stp>
        <stp>[CDX_Analytics_v2.xlsx]S24_CDX_Ratings&amp;Members!R112C7</stp>
        <tr r="G112" s="6"/>
        <tr r="G112" s="6"/>
      </tp>
      <tp t="s">
        <v>US459745GF62</v>
        <stp/>
        <stp>##V3_BDPV12</stp>
        <stp>CILFC1U5 Curncy</stp>
        <stp>SW_PRIMARY_REF_OBLIGATION_ISIN</stp>
        <stp>[CDX_Analytics_v2.xlsx]S25_CDX_Ratings&amp;Members!R56C7</stp>
        <tr r="G56" s="13"/>
        <tr r="G56" s="13"/>
      </tp>
      <tp t="s">
        <v>US868536AV55</v>
        <stp/>
        <stp>##V3_BDPV12</stp>
        <stp>CSVU1U5 Curncy</stp>
        <stp>SW_PRIMARY_REF_OBLIGATION_ISIN</stp>
        <stp>[CDX_Analytics_v2.xlsx]S24_CDX_Ratings&amp;Members!R102C7</stp>
        <tr r="G102" s="6"/>
        <tr r="G102" s="6"/>
      </tp>
      <tp t="s">
        <v>US85375CBD20</v>
        <stp/>
        <stp>##V3_BDPV12</stp>
        <stp>CSPF1U5 Curncy</stp>
        <stp>SW_PRIMARY_REF_OBLIGATION_ISIN</stp>
        <stp>[CDX_Analytics_v2.xlsx]S22_CDX_Ratings&amp;Members!R102C7</stp>
        <tr r="G102" s="4"/>
        <tr r="G102" s="4"/>
      </tp>
      <tp t="s">
        <v>US428040CD99</v>
        <stp/>
        <stp>##V3_BDPV12</stp>
        <stp>CHTZ1U5 Curncy</stp>
        <stp>SW_PRIMARY_REF_OBLIGATION_ISIN</stp>
        <stp>[CDX_Analytics_v2.xlsx]S25_CDX_Ratings&amp;Members!R102C7</stp>
        <tr r="G102" s="13"/>
        <tr r="G102" s="13"/>
      </tp>
      <tp t="s">
        <v>US054303AW29</v>
        <stp/>
        <stp>##V3_BDPV12</stp>
        <stp>CAVP1U5 Curncy</stp>
        <stp>SW_PRIMARY_REF_OBLIGATION_ISIN</stp>
        <stp>[CDX_Analytics_v2.xlsx]S24_CDX_Ratings&amp;Members!R27C7</stp>
        <tr r="G27" s="6"/>
        <tr r="G27" s="6"/>
      </tp>
      <tp t="s">
        <v>US480081AK44</v>
        <stp/>
        <stp>##V3_BDPV12</stp>
        <stp>CJNY1U5 Curncy</stp>
        <stp>SW_PRIMARY_REF_OBLIGATION_ISIN</stp>
        <stp>[CDX_Analytics_v2.xlsx]S22_CDX_Ratings&amp;Members!R98C7</stp>
        <tr r="G98" s="4"/>
        <tr r="G98" s="4"/>
      </tp>
      <tp t="s">
        <v>US546347AH88</v>
        <stp/>
        <stp>##V3_BDPV12</stp>
        <stp>CLPX1U5 Curncy</stp>
        <stp>SW_PRIMARY_REF_OBLIGATION_ISIN</stp>
        <stp>[CDX_Analytics_v2.xlsx]S22_CDX_Ratings&amp;Members!R59C7</stp>
        <tr r="G59" s="4"/>
        <tr r="G59" s="4"/>
      </tp>
      <tp t="s">
        <v>#N/A Field Not Applicable</v>
        <stp/>
        <stp>##V3_BDPV12</stp>
        <stp>CCIRI1E5 Curncy</stp>
        <stp>SW_PRIMARY_REF_OBLIGATION_ISIN</stp>
        <stp>[CDX_Analytics_v2.xlsx]S22_ITRX_Ratings&amp;Members!R23C7</stp>
        <tr r="G23" s="5"/>
      </tp>
      <tp t="s">
        <v>US428236BV43</v>
        <stp/>
        <stp>##V3_BDPV12</stp>
        <stp>CHWP1U5 Curncy</stp>
        <stp>SW_PRIMARY_REF_OBLIGATION_ISIN</stp>
        <stp>[CDX_Analytics_v2.xlsx]S24_CDX IG_Ratings&amp;Members!R74C7</stp>
        <tr r="G74" s="9"/>
        <tr r="G74" s="9"/>
      </tp>
      <tp t="s">
        <v>Ba1</v>
        <stp/>
        <stp>##V3_BDPV12</stp>
        <stp>US913903AP52 Corp</stp>
        <stp>RTG_MOODY</stp>
        <stp>[CDX_Analytics_v2.xlsx]S25_CDX_Ratings&amp;Members!R112C9</stp>
        <tr r="I112" s="13"/>
        <tr r="I112" s="13"/>
      </tp>
      <tp t="s">
        <v>US540424AP38</v>
        <stp/>
        <stp>##V3_BDPV12</stp>
        <stp>CLTR1U5 Curncy</stp>
        <stp>SW_PRIMARY_REF_OBLIGATION_ISIN</stp>
        <stp>[CDX_Analytics_v2.xlsx]S25_CDX IG_Ratings&amp;Members!R87C7</stp>
        <tr r="G87" s="12"/>
        <tr r="G87" s="12"/>
      </tp>
      <tp t="s">
        <v>B2</v>
        <stp/>
        <stp>##V3_BDPV12</stp>
        <stp>US909214BP20 Corp</stp>
        <stp>RTG_MOODY</stp>
        <stp>[CDX_Analytics_v2.xlsx]S22_CDX_Ratings&amp;Members!R104C8</stp>
        <tr r="H104" s="4"/>
        <tr r="H104" s="4"/>
      </tp>
      <tp t="s">
        <v>B2</v>
        <stp/>
        <stp>##V3_BDPV12</stp>
        <stp>US428040CD99 Corp</stp>
        <stp>RTG_MOODY</stp>
        <stp>[CDX_Analytics_v2.xlsx]S24_CDX_Ratings&amp;Members!R107C9</stp>
        <tr r="I107" s="6"/>
        <tr r="I107" s="6"/>
      </tp>
      <tp t="s">
        <v>#N/A Invalid Security</v>
        <stp/>
        <stp>##V3_BDPV12</stp>
        <stp>US85375CBD20 Corp</stp>
        <stp>RTG_MOODY</stp>
        <stp>[CDX_Analytics_v2.xlsx]S24_CDX_Ratings&amp;Members!R111C9</stp>
        <tr r="I111" s="6"/>
      </tp>
      <tp t="s">
        <v>US892335AL43</v>
        <stp/>
        <stp>##V3_BDPV12</stp>
        <stp>CTOY1U5 Curncy</stp>
        <stp>SW_PRIMARY_REF_OBLIGATION_ISIN</stp>
        <stp>[CDX_Analytics_v2.xlsx]S22_CDX_Ratings&amp;Members!R103C7</stp>
        <tr r="G103" s="4"/>
        <tr r="G103" s="4"/>
      </tp>
      <tp t="s">
        <v>US88033GAV23</v>
        <stp/>
        <stp>##V3_BDPV12</stp>
        <stp>CTHC1U5 Curncy</stp>
        <stp>SW_PRIMARY_REF_OBLIGATION_ISIN</stp>
        <stp>[CDX_Analytics_v2.xlsx]S24_CDX_Ratings&amp;Members!R103C7</stp>
        <tr r="G103" s="6"/>
        <tr r="G103" s="6"/>
      </tp>
      <tp>
        <v>835.52042526825926</v>
        <stp/>
        <stp>##V3_BDPV12</stp>
        <stp>CBOMB1U5 Curncy</stp>
        <stp>CDS_FLAT_SPREAD</stp>
        <stp>[CDX_Analytics_v2.xlsx]S25_CDX_Ratings&amp;Members!R30C8</stp>
        <tr r="H30" s="13"/>
        <tr r="H30" s="13"/>
      </tp>
      <tp>
        <v>395</v>
        <stp/>
        <stp>##V3_BDPV12</stp>
        <stp>CDISH1U5 Curncy</stp>
        <stp>CDS_FLAT_SPREAD</stp>
        <stp>[CDX_Analytics_v2.xlsx]S25_CDX_Ratings&amp;Members!R46C8</stp>
        <tr r="H46" s="13"/>
        <tr r="H46" s="13"/>
      </tp>
      <tp t="s">
        <v>US054303AW29</v>
        <stp/>
        <stp>##V3_BDPV12</stp>
        <stp>CAVP1U5 Curncy</stp>
        <stp>SW_PRIMARY_REF_OBLIGATION_ISIN</stp>
        <stp>[CDX_Analytics_v2.xlsx]S25_CDX_Ratings&amp;Members!R27C7</stp>
        <tr r="G27" s="13"/>
        <tr r="G27" s="13"/>
      </tp>
      <tp t="s">
        <v>US868536AV55</v>
        <stp/>
        <stp>##V3_BDPV12</stp>
        <stp>CSVU1U5 Curncy</stp>
        <stp>SW_PRIMARY_REF_OBLIGATION_ISIN</stp>
        <stp>[CDX_Analytics_v2.xlsx]S25_CDX_Ratings&amp;Members!R92C7</stp>
        <tr r="G92" s="13"/>
        <tr r="G92" s="13"/>
      </tp>
      <tp t="s">
        <v>XS1000918018</v>
        <stp/>
        <stp>##V3_BDPV12</stp>
        <stp>CY189038 Curncy</stp>
        <stp>SW_PRIMARY_REF_OBLIGATION_ISIN</stp>
        <stp>[CDX_Analytics_v2.xlsx]S24_ITRX_Ratings&amp;Members!R47C7</stp>
        <tr r="G47" s="7"/>
        <tr r="G47" s="7"/>
      </tp>
      <tp t="s">
        <v>XS1028956222</v>
        <stp/>
        <stp>##V3_BDPV12</stp>
        <stp>CY191121 Curncy</stp>
        <stp>SW_PRIMARY_REF_OBLIGATION_ISIN</stp>
        <stp>[CDX_Analytics_v2.xlsx]S24_ITRX_Ratings&amp;Members!R56C7</stp>
        <tr r="G56" s="7"/>
        <tr r="G56" s="7"/>
      </tp>
      <tp t="s">
        <v>US571748AK86</v>
        <stp/>
        <stp>##V3_BDPV12</stp>
        <stp>CMMC1U5 Curncy</stp>
        <stp>SW_PRIMARY_REF_OBLIGATION_ISIN</stp>
        <stp>[CDX_Analytics_v2.xlsx]S25_CDX IG_Ratings&amp;Members!R91C7</stp>
        <tr r="G91" s="12"/>
        <tr r="G91" s="12"/>
      </tp>
      <tp t="s">
        <v>XS1094674642</v>
        <stp/>
        <stp>##V3_BDPV12</stp>
        <stp>CY284534 Curncy</stp>
        <stp>SW_PRIMARY_REF_OBLIGATION_ISIN</stp>
        <stp>[CDX_Analytics_v2.xlsx]S22_ITRX_Ratings&amp;Members!R42C7</stp>
        <tr r="G42" s="5"/>
        <tr r="G42" s="5"/>
      </tp>
      <tp t="s">
        <v>XS0783934911</v>
        <stp/>
        <stp>##V3_BDPV12</stp>
        <stp>CY174660 Curncy</stp>
        <stp>SW_PRIMARY_REF_OBLIGATION_ISIN</stp>
        <stp>[CDX_Analytics_v2.xlsx]S22_ITRX_Ratings&amp;Members!R71C7</stp>
        <tr r="G71" s="5"/>
        <tr r="G71" s="5"/>
      </tp>
      <tp t="s">
        <v>US140420NH93</v>
        <stp/>
        <stp>##V3_BDPV12</stp>
        <stp>CCOF1U5 Curncy</stp>
        <stp>SW_PRIMARY_REF_OBLIGATION_ISIN</stp>
        <stp>[CDX_Analytics_v2.xlsx]S24_CDX IG_Ratings&amp;Members!R43C7</stp>
        <tr r="G43" s="9"/>
        <tr r="G43" s="9"/>
      </tp>
      <tp t="s">
        <v>XS1244815111</v>
        <stp/>
        <stp>##V3_BDPV12</stp>
        <stp>CX760539 Curncy</stp>
        <stp>SW_PRIMARY_REF_OBLIGATION_ISIN</stp>
        <stp>[CDX_Analytics_v2.xlsx]S24_ITRX_Ratings&amp;Members!R23C7</stp>
        <tr r="G23" s="7"/>
        <tr r="G23" s="7"/>
      </tp>
      <tp t="s">
        <v>US026874AZ07</v>
        <stp/>
        <stp>##V3_BDPV12</stp>
        <stp>CAIG1U5 Curncy</stp>
        <stp>SW_PRIMARY_REF_OBLIGATION_ISIN</stp>
        <stp>[CDX_Analytics_v2.xlsx]S24_CDX IG_Ratings&amp;Members!R25C7</stp>
        <tr r="G25" s="9"/>
        <tr r="G25" s="9"/>
      </tp>
      <tp t="s">
        <v>XS1054087496</v>
        <stp/>
        <stp>##V3_BDPV12</stp>
        <stp>CY284775 Curncy</stp>
        <stp>SW_PRIMARY_REF_OBLIGATION_ISIN</stp>
        <stp>[CDX_Analytics_v2.xlsx]S22_ITRX_Ratings&amp;Members!R30C7</stp>
        <tr r="G30" s="5"/>
        <tr r="G30" s="5"/>
      </tp>
      <tp t="s">
        <v>XS1054087496</v>
        <stp/>
        <stp>##V3_BDPV12</stp>
        <stp>CY284775 Curncy</stp>
        <stp>SW_PRIMARY_REF_OBLIGATION_ISIN</stp>
        <stp>[CDX_Analytics_v2.xlsx]S24_ITRX_Ratings&amp;Members!R30C7</stp>
        <tr r="G30" s="7"/>
        <tr r="G30" s="7"/>
      </tp>
      <tp t="s">
        <v>XS1071420027</v>
        <stp/>
        <stp>##V3_BDPV12</stp>
        <stp>CY284582 Curncy</stp>
        <stp>SW_PRIMARY_REF_OBLIGATION_ISIN</stp>
        <stp>[CDX_Analytics_v2.xlsx]S22_ITRX_Ratings&amp;Members!R32C7</stp>
        <tr r="G32" s="5"/>
        <tr r="G32" s="5"/>
      </tp>
      <tp t="s">
        <v>XS1071420027</v>
        <stp/>
        <stp>##V3_BDPV12</stp>
        <stp>CY284582 Curncy</stp>
        <stp>SW_PRIMARY_REF_OBLIGATION_ISIN</stp>
        <stp>[CDX_Analytics_v2.xlsx]S24_ITRX_Ratings&amp;Members!R32C7</stp>
        <tr r="G32" s="7"/>
        <tr r="G32" s="7"/>
      </tp>
      <tp t="s">
        <v>#N/A N/A</v>
        <stp/>
        <stp>##V3_BDPV12</stp>
        <stp>FR0011301480 Corp</stp>
        <stp>RTG_MOODY_NO_WATCH</stp>
        <stp>[CDX_Analytics_v2.xlsx]S24_ITRX_Ratings&amp;Members!R22C8</stp>
        <tr r="H22" s="7"/>
      </tp>
      <tp t="s">
        <v>XS1074396927</v>
        <stp/>
        <stp>##V3_BDPV12</stp>
        <stp>CY101284 Curncy</stp>
        <stp>SW_PRIMARY_REF_OBLIGATION_ISIN</stp>
        <stp>[CDX_Analytics_v2.xlsx]S22_ITRX_Ratings&amp;Members!R65C7</stp>
        <tr r="G65" s="5"/>
        <tr r="G65" s="5"/>
      </tp>
      <tp t="s">
        <v>#N/A N/A</v>
        <stp/>
        <stp>##V3_BDPV12</stp>
        <stp>XS0909782921 Corp</stp>
        <stp>RTG_MOODY</stp>
        <stp>[CDX_Analytics_v2.xlsx]S22_ITRX_Ratings&amp;Members!R46C8</stp>
        <tr r="H46" s="5"/>
      </tp>
      <tp t="s">
        <v>Caa1</v>
        <stp/>
        <stp>##V3_BDPV12</stp>
        <stp>XS0547019777 Corp</stp>
        <stp>RTG_MOODY</stp>
        <stp>[CDX_Analytics_v2.xlsx]S22_ITRX_Ratings&amp;Members!R14C8</stp>
        <tr r="H14" s="5"/>
        <tr r="H14" s="5"/>
      </tp>
      <tp t="s">
        <v>Ba1</v>
        <stp/>
        <stp>##V3_BDPV12</stp>
        <stp>XS0184373925 Corp</stp>
        <stp>RTG_MOODY</stp>
        <stp>[CDX_Analytics_v2.xlsx]S22_ITRX_Ratings&amp;Members!R72C8</stp>
        <tr r="H72" s="5"/>
        <tr r="H72" s="5"/>
      </tp>
      <tp t="s">
        <v>US620076AH21</v>
        <stp/>
        <stp>##V3_BDPV12</stp>
        <stp>CMOT1U5 Curncy</stp>
        <stp>SW_PRIMARY_REF_OBLIGATION_ISIN</stp>
        <stp>[CDX_Analytics_v2.xlsx]S24_CDX IG_Ratings&amp;Members!R93C7</stp>
        <tr r="G93" s="9"/>
        <tr r="G93" s="9"/>
      </tp>
      <tp t="s">
        <v>Ba2</v>
        <stp/>
        <stp>##V3_BDPV12</stp>
        <stp>XS0604641034 Corp</stp>
        <stp>RTG_MOODY_NO_WATCH</stp>
        <stp>[CDX_Analytics_v2.xlsx]S24_ITRX_Ratings&amp;Members!R24C8</stp>
        <tr r="H24" s="7"/>
        <tr r="H24" s="7"/>
      </tp>
      <tp t="s">
        <v>B2</v>
        <stp/>
        <stp>##V3_BDPV12</stp>
        <stp>XS0305093311 Corp</stp>
        <stp>RTG_MOODY_NO_WATCH</stp>
        <stp>[CDX_Analytics_v2.xlsx]S24_ITRX_Ratings&amp;Members!R29C8</stp>
        <tr r="H29" s="7"/>
        <tr r="H29" s="7"/>
      </tp>
      <tp t="s">
        <v>B2</v>
        <stp/>
        <stp>##V3_BDPV12</stp>
        <stp>XS1087777295 Corp</stp>
        <stp>RTG_MOODY_NO_WATCH</stp>
        <stp>[CDX_Analytics_v2.xlsx]S24_ITRX_Ratings&amp;Members!R40C8</stp>
        <tr r="H40" s="7"/>
        <tr r="H40" s="7"/>
      </tp>
      <tp t="s">
        <v>BBB</v>
        <stp/>
        <stp>##V3_BDPV12</stp>
        <stp>US724479AH32 Corp</stp>
        <stp>RTG_SP</stp>
        <stp>[CDX_Analytics_v2.xlsx]S25_CDX IG_Ratings&amp;Members!R107C10</stp>
        <tr r="J107" s="12"/>
        <tr r="J107" s="12"/>
      </tp>
      <tp t="s">
        <v>BBB</v>
        <stp/>
        <stp>##V3_BDPV12</stp>
        <stp>US724479AH32 Corp</stp>
        <stp>RTG_SP</stp>
        <stp>[CDX_Analytics_v2.xlsx]S24_CDX IG_Ratings&amp;Members!R103C10</stp>
        <tr r="J103" s="9"/>
        <tr r="J103" s="9"/>
      </tp>
      <tp t="s">
        <v>BBB+</v>
        <stp/>
        <stp>##V3_BDPV12</stp>
        <stp>US655844AE88 Corp</stp>
        <stp>RTG_SP</stp>
        <stp>[CDX_Analytics_v2.xlsx]S25_CDX IG_Ratings&amp;Members!R102C10</stp>
        <tr r="J102" s="12"/>
        <tr r="J102" s="12"/>
      </tp>
      <tp t="s">
        <v>A-</v>
        <stp/>
        <stp>##V3_BDPV12</stp>
        <stp>US020002AH49 Corp</stp>
        <stp>RTG_SP</stp>
        <stp>[CDX_Analytics_v2.xlsx]S25_CDX IG_Ratings&amp;Members!R119C10</stp>
        <tr r="J119" s="12"/>
        <tr r="J119" s="12"/>
      </tp>
      <tp t="s">
        <v>A-</v>
        <stp/>
        <stp>##V3_BDPV12</stp>
        <stp>US020002AH49 Corp</stp>
        <stp>RTG_SP</stp>
        <stp>[CDX_Analytics_v2.xlsx]S24_CDX IG_Ratings&amp;Members!R116C10</stp>
        <tr r="J116" s="9"/>
        <tr r="J116" s="9"/>
      </tp>
      <tp>
        <v>98</v>
        <stp/>
        <stp>##V3_BDPV12</stp>
        <stp>CT357677 Curncy</stp>
        <stp>CDS_FLAT_SPREAD</stp>
        <stp>[CDX_Analytics_v2.xlsx]S24_CDX_Ratings&amp;Members!R116C8</stp>
        <tr r="H116" s="6"/>
        <tr r="H116" s="6"/>
      </tp>
      <tp>
        <v>864.99999999999989</v>
        <stp/>
        <stp>##V3_BDPV12</stp>
        <stp>CT357681 Curncy</stp>
        <stp>CDS_FLAT_SPREAD</stp>
        <stp>[CDX_Analytics_v2.xlsx]S25_CDX_Ratings&amp;Members!R109C8</stp>
        <tr r="H109" s="13"/>
        <tr r="H109" s="13"/>
      </tp>
      <tp>
        <v>751.97728484200741</v>
        <stp/>
        <stp>##V3_BDPV12</stp>
        <stp>CX376424 Curncy</stp>
        <stp>CDS_FLAT_SPREAD</stp>
        <stp>[CDX_Analytics_v2.xlsx]S25_CDX_Ratings&amp;Members!R40C8</stp>
        <tr r="H40" s="13"/>
        <tr r="H40" s="13"/>
      </tp>
      <tp>
        <v>879.98507946416726</v>
        <stp/>
        <stp>##V3_BDPV12</stp>
        <stp>CY183711 Curncy</stp>
        <stp>CDS_FLAT_SPREAD</stp>
        <stp>[CDX_Analytics_v2.xlsx]S25_CDX_Ratings&amp;Members!R52C8</stp>
        <tr r="H52" s="13"/>
        <tr r="H52" s="13"/>
      </tp>
      <tp>
        <v>254.99999999999997</v>
        <stp/>
        <stp>##V3_BDPV12</stp>
        <stp>CX404670 Curncy</stp>
        <stp>CDS_FLAT_SPREAD</stp>
        <stp>[CDX_Analytics_v2.xlsx]S25_CDX_Ratings&amp;Members!R82C8</stp>
        <tr r="H82" s="13"/>
        <tr r="H82" s="13"/>
      </tp>
      <tp>
        <v>190</v>
        <stp/>
        <stp>##V3_BDPV12</stp>
        <stp>CX374716 Curncy</stp>
        <stp>CDS_FLAT_SPREAD</stp>
        <stp>[CDX_Analytics_v2.xlsx]S25_CDX_Ratings&amp;Members!R43C8</stp>
        <tr r="H43" s="13"/>
        <tr r="H43" s="13"/>
      </tp>
      <tp>
        <v>150</v>
        <stp/>
        <stp>##V3_BDPV12</stp>
        <stp>CY169099 Curncy</stp>
        <stp>CDS_FLAT_SPREAD</stp>
        <stp>[CDX_Analytics_v2.xlsx]S25_CDX_Ratings&amp;Members!R35C8</stp>
        <tr r="H35" s="13"/>
        <tr r="H35" s="13"/>
      </tp>
      <tp>
        <v>160</v>
        <stp/>
        <stp>##V3_BDPV12</stp>
        <stp>CY316690 Curncy</stp>
        <stp>CDS_FLAT_SPREAD</stp>
        <stp>[CDX_Analytics_v2.xlsx]S25_CDX_Ratings&amp;Members!R93C8</stp>
        <tr r="H93" s="13"/>
        <tr r="H93" s="13"/>
      </tp>
      <tp t="s">
        <v>US17453BAJ08</v>
        <stp/>
        <stp>##V3_BDPV12</stp>
        <stp>CCZN1U5 Curncy</stp>
        <stp>SW_PRIMARY_REF_OBLIGATION_ISIN</stp>
        <stp>[CDX_Analytics_v2.xlsx]S22_CDX_Ratings&amp;Members!R41C7</stp>
        <tr r="G41" s="4"/>
        <tr r="G41" s="4"/>
      </tp>
      <tp t="s">
        <v>US48666KAP49</v>
        <stp/>
        <stp>##V3_BDPV12</stp>
        <stp>CKBH1U5 Curncy</stp>
        <stp>SW_PRIMARY_REF_OBLIGATION_ISIN</stp>
        <stp>[CDX_Analytics_v2.xlsx]S25_CDX_Ratings&amp;Members!R60C7</stp>
        <tr r="G60" s="13"/>
        <tr r="G60" s="13"/>
      </tp>
      <tp t="s">
        <v>US680665AH97</v>
        <stp/>
        <stp>##V3_BDPV12</stp>
        <stp>COLN1U5 Curncy</stp>
        <stp>SW_PRIMARY_REF_OBLIGATION_ISIN</stp>
        <stp>[CDX_Analytics_v2.xlsx]S24_CDX_Ratings&amp;Members!R77C7</stp>
        <tr r="G77" s="6"/>
        <tr r="G77" s="6"/>
      </tp>
      <tp t="s">
        <v>US73179PAK21</v>
        <stp/>
        <stp>##V3_BDPV12</stp>
        <stp>CPOL1U5 Curncy</stp>
        <stp>SW_PRIMARY_REF_OBLIGATION_ISIN</stp>
        <stp>[CDX_Analytics_v2.xlsx]S22_CDX_Ratings&amp;Members!R73C7</stp>
        <tr r="G73" s="4"/>
        <tr r="G73" s="4"/>
      </tp>
      <tp t="s">
        <v>US812404BE03</v>
        <stp/>
        <stp>##V3_BDPV12</stp>
        <stp>CSRA1U5 Curncy</stp>
        <stp>SW_PRIMARY_REF_OBLIGATION_ISIN</stp>
        <stp>[CDX_Analytics_v2.xlsx]S25_CDX_Ratings&amp;Members!R89C7</stp>
        <tr r="G89" s="13"/>
        <tr r="G89" s="13"/>
      </tp>
      <tp t="s">
        <v>US85375CBD20</v>
        <stp/>
        <stp>##V3_BDPV12</stp>
        <stp>CSPF1U5 Curncy</stp>
        <stp>SW_PRIMARY_REF_OBLIGATION_ISIN</stp>
        <stp>[CDX_Analytics_v2.xlsx]S22_CDX_Ratings&amp;Members!R89C7</stp>
        <tr r="G89" s="4"/>
        <tr r="G89" s="4"/>
      </tp>
      <tp t="s">
        <v>#N/A Field Not Applicable</v>
        <stp/>
        <stp>##V3_BDPV12</stp>
        <stp>CRSH1U5 Curncy</stp>
        <stp>SW_PRIMARY_REF_OBLIGATION_ISIN</stp>
        <stp>[CDX_Analytics_v2.xlsx]S22_CDX_Ratings&amp;Members!R77C7</stp>
        <tr r="G77" s="4"/>
      </tp>
      <tp t="s">
        <v>US780153AU63</v>
        <stp/>
        <stp>##V3_BDPV12</stp>
        <stp>CRCL1U5 Curncy</stp>
        <stp>SW_PRIMARY_REF_OBLIGATION_ISIN</stp>
        <stp>[CDX_Analytics_v2.xlsx]S25_CDX_Ratings&amp;Members!R84C7</stp>
        <tr r="G84" s="13"/>
        <tr r="G84" s="13"/>
      </tp>
      <tp t="s">
        <v>US750236AM34</v>
        <stp/>
        <stp>##V3_BDPV12</stp>
        <stp>CRDN1U5 Curncy</stp>
        <stp>SW_PRIMARY_REF_OBLIGATION_ISIN</stp>
        <stp>[CDX_Analytics_v2.xlsx]S24_CDX_Ratings&amp;Members!R87C7</stp>
        <tr r="G87" s="6"/>
        <tr r="G87" s="6"/>
      </tp>
      <tp t="s">
        <v>B2 /*-</v>
        <stp/>
        <stp>##V3_BDPV12</stp>
        <stp>XS0285176458 Corp</stp>
        <stp>RTG_MOODY</stp>
        <stp>[CDX_Analytics_v2.xlsx]S22_ITRX_Ratings&amp;Members!R66C8</stp>
        <tr r="H66" s="5"/>
        <tr r="H66" s="5"/>
      </tp>
      <tp t="s">
        <v>B2</v>
        <stp/>
        <stp>##V3_BDPV12</stp>
        <stp>XS0889942990 Corp</stp>
        <stp>RTG_MOODY</stp>
        <stp>[CDX_Analytics_v2.xlsx]S22_ITRX_Ratings&amp;Members!R82C8</stp>
        <tr r="H82" s="5"/>
        <tr r="H82" s="5"/>
      </tp>
      <tp t="s">
        <v>Ba1</v>
        <stp/>
        <stp>##V3_BDPV12</stp>
        <stp>XS0458685913 Corp</stp>
        <stp>RTG_MOODY</stp>
        <stp>[CDX_Analytics_v2.xlsx]S22_ITRX_Ratings&amp;Members!R35C8</stp>
        <tr r="H35" s="5"/>
        <tr r="H35" s="5"/>
      </tp>
      <tp t="s">
        <v>XS1025866119</v>
        <stp/>
        <stp>##V3_BDPV12</stp>
        <stp>CY101209 Curncy</stp>
        <stp>SW_PRIMARY_REF_OBLIGATION_ISIN</stp>
        <stp>[CDX_Analytics_v2.xlsx]S24_ITRX_Ratings&amp;Members!R44C7</stp>
        <tr r="G44" s="7"/>
        <tr r="G44" s="7"/>
      </tp>
      <tp t="s">
        <v>US026874AZ07</v>
        <stp/>
        <stp>##V3_BDPV12</stp>
        <stp>CAIG1U5 Curncy</stp>
        <stp>SW_PRIMARY_REF_OBLIGATION_ISIN</stp>
        <stp>[CDX_Analytics_v2.xlsx]S25_CDX IG_Ratings&amp;Members!R24C7</stp>
        <tr r="G24" s="12"/>
        <tr r="G24" s="12"/>
      </tp>
      <tp t="s">
        <v>B2</v>
        <stp/>
        <stp>##V3_BDPV12</stp>
        <stp>XS1074935229 Corp</stp>
        <stp>RTG_MOODY</stp>
        <stp>[CDX_Analytics_v2.xlsx]S22_ITRX_Ratings&amp;Members!R48C8</stp>
        <tr r="H48" s="5"/>
        <tr r="H48" s="5"/>
      </tp>
      <tp t="s">
        <v>US140420NH93</v>
        <stp/>
        <stp>##V3_BDPV12</stp>
        <stp>CCOF1U5 Curncy</stp>
        <stp>SW_PRIMARY_REF_OBLIGATION_ISIN</stp>
        <stp>[CDX_Analytics_v2.xlsx]S25_CDX IG_Ratings&amp;Members!R42C7</stp>
        <tr r="G42" s="12"/>
        <tr r="G42" s="12"/>
      </tp>
      <tp t="s">
        <v>B2</v>
        <stp/>
        <stp>##V3_BDPV12</stp>
        <stp>XS0953085114 Corp</stp>
        <stp>RTG_MOODY</stp>
        <stp>[CDX_Analytics_v2.xlsx]S22_ITRX_Ratings&amp;Members!R83C8</stp>
        <tr r="H83" s="5"/>
        <tr r="H83" s="5"/>
      </tp>
      <tp t="s">
        <v>Baa3</v>
        <stp/>
        <stp>##V3_BDPV12</stp>
        <stp>FR0011531631 Corp</stp>
        <stp>RTG_MOODY_NO_WATCH</stp>
        <stp>[CDX_Analytics_v2.xlsx]S24_ITRX_Ratings&amp;Members!R11C8</stp>
        <tr r="H11" s="7"/>
        <tr r="H11" s="7"/>
      </tp>
      <tp t="s">
        <v>B1</v>
        <stp/>
        <stp>##V3_BDPV12</stp>
        <stp>XS1067864881 Corp</stp>
        <stp>RTG_MOODY</stp>
        <stp>[CDX_Analytics_v2.xlsx]S22_ITRX_Ratings&amp;Members!R63C8</stp>
        <tr r="H63" s="5"/>
        <tr r="H63" s="5"/>
      </tp>
      <tp t="s">
        <v>XS0875624925</v>
        <stp/>
        <stp>##V3_BDPV12</stp>
        <stp>CY088684 Curncy</stp>
        <stp>SW_PRIMARY_REF_OBLIGATION_ISIN</stp>
        <stp>[CDX_Analytics_v2.xlsx]S22_ITRX_Ratings&amp;Members!R10C7</stp>
        <tr r="G10" s="5"/>
        <tr r="G10" s="5"/>
      </tp>
      <tp t="s">
        <v>XS0982709494</v>
        <stp/>
        <stp>##V3_BDPV12</stp>
        <stp>CY189086 Curncy</stp>
        <stp>SW_PRIMARY_REF_OBLIGATION_ISIN</stp>
        <stp>[CDX_Analytics_v2.xlsx]S22_ITRX_Ratings&amp;Members!R56C7</stp>
        <tr r="G56" s="5"/>
        <tr r="G56" s="5"/>
      </tp>
      <tp t="s">
        <v>Caa2</v>
        <stp/>
        <stp>##V3_BDPV12</stp>
        <stp>XS1070709313 Corp</stp>
        <stp>RTG_MOODY</stp>
        <stp>[CDX_Analytics_v2.xlsx]S22_ITRX_Ratings&amp;Members!R45C8</stp>
        <tr r="H45" s="5"/>
        <tr r="H45" s="5"/>
      </tp>
      <tp t="s">
        <v>B2</v>
        <stp/>
        <stp>##V3_BDPV12</stp>
        <stp>XS1028950886 Corp</stp>
        <stp>RTG_MOODY</stp>
        <stp>[CDX_Analytics_v2.xlsx]S22_ITRX_Ratings&amp;Members!R52C8</stp>
        <tr r="H52" s="5"/>
        <tr r="H52" s="5"/>
      </tp>
      <tp t="s">
        <v>US494550BL94</v>
        <stp/>
        <stp>##V3_BDPV12</stp>
        <stp>CKMP1U5 Curncy</stp>
        <stp>SW_PRIMARY_REF_OBLIGATION_ISIN</stp>
        <stp>[CDX_Analytics_v2.xlsx]S24_CDX IG_Ratings&amp;Members!R80C7</stp>
        <tr r="G80" s="9"/>
        <tr r="G80" s="9"/>
      </tp>
      <tp t="s">
        <v>B2</v>
        <stp/>
        <stp>##V3_BDPV12</stp>
        <stp>XS1043621090 Corp</stp>
        <stp>RTG_MOODY_NO_WATCH</stp>
        <stp>[CDX_Analytics_v2.xlsx]S24_ITRX_Ratings&amp;Members!R61C8</stp>
        <tr r="H61" s="7"/>
        <tr r="H61" s="7"/>
      </tp>
      <tp t="s">
        <v>Caa1</v>
        <stp/>
        <stp>##V3_BDPV12</stp>
        <stp>XS1268471494 Corp</stp>
        <stp>RTG_MOODY_NO_WATCH</stp>
        <stp>[CDX_Analytics_v2.xlsx]S24_ITRX_Ratings&amp;Members!R72C8</stp>
        <tr r="H72" s="7"/>
        <tr r="H72" s="7"/>
      </tp>
      <tp t="s">
        <v>B1</v>
        <stp/>
        <stp>##V3_BDPV12</stp>
        <stp>XS1067864881 Corp</stp>
        <stp>RTG_MOODY_NO_WATCH</stp>
        <stp>[CDX_Analytics_v2.xlsx]S24_ITRX_Ratings&amp;Members!R64C8</stp>
        <tr r="H64" s="7"/>
        <tr r="H64" s="7"/>
      </tp>
      <tp t="s">
        <v>US224044AN72</v>
        <stp/>
        <stp>##V3_BDPV12</stp>
        <stp>CCOX1U5 Curncy</stp>
        <stp>SW_PRIMARY_REF_OBLIGATION_ISIN</stp>
        <stp>[CDX_Analytics_v2.xlsx]S24_CDX IG_Ratings&amp;Members!R52C7</stp>
        <tr r="G52" s="9"/>
        <tr r="G52" s="9"/>
      </tp>
      <tp t="s">
        <v>Caa1</v>
        <stp/>
        <stp>##V3_BDPV12</stp>
        <stp>XS1094674642 Corp</stp>
        <stp>RTG_MOODY_NO_WATCH</stp>
        <stp>[CDX_Analytics_v2.xlsx]S24_ITRX_Ratings&amp;Members!R46C8</stp>
        <tr r="H46" s="7"/>
        <tr r="H46" s="7"/>
      </tp>
      <tp t="s">
        <v>US110122AB49</v>
        <stp/>
        <stp>##V3_BDPV12</stp>
        <stp>CBMY1U5 Curncy</stp>
        <stp>SW_PRIMARY_REF_OBLIGATION_ISIN</stp>
        <stp>[CDX_Analytics_v2.xlsx]S24_CDX IG_Ratings&amp;Members!R40C7</stp>
        <tr r="G40" s="9"/>
        <tr r="G40" s="9"/>
      </tp>
      <tp t="s">
        <v>US224044AN72</v>
        <stp/>
        <stp>##V3_BDPV12</stp>
        <stp>CCOX1U5 Curncy</stp>
        <stp>SW_PRIMARY_REF_OBLIGATION_ISIN</stp>
        <stp>[CDX_Analytics_v2.xlsx]S25_CDX IG_Ratings&amp;Members!R52C7</stp>
        <tr r="G52" s="12"/>
        <tr r="G52" s="12"/>
      </tp>
      <tp t="s">
        <v>Ba1</v>
        <stp/>
        <stp>##V3_BDPV12</stp>
        <stp>XS0182242247 Corp</stp>
        <stp>RTG_MOODY_NO_WATCH</stp>
        <stp>[CDX_Analytics_v2.xlsx]S24_ITRX_Ratings&amp;Members!R31C8</stp>
        <tr r="H31" s="7"/>
        <tr r="H31" s="7"/>
      </tp>
      <tp t="s">
        <v>AA /*-</v>
        <stp/>
        <stp>##V3_BDPV12</stp>
        <stp>US717081AQ68 Corp</stp>
        <stp>RTG_SP</stp>
        <stp>[CDX_Analytics_v2.xlsx]S25_CDX IG_Ratings&amp;Members!R106C10</stp>
        <tr r="J106" s="12"/>
        <tr r="J106" s="12"/>
      </tp>
      <tp t="s">
        <v>AA /*-</v>
        <stp/>
        <stp>##V3_BDPV12</stp>
        <stp>US717081AQ68 Corp</stp>
        <stp>RTG_SP</stp>
        <stp>[CDX_Analytics_v2.xlsx]S24_CDX IG_Ratings&amp;Members!R102C10</stp>
        <tr r="J102" s="9"/>
        <tr r="J102" s="9"/>
      </tp>
      <tp t="s">
        <v>Ba3</v>
        <stp/>
        <stp>##V3_BDPV12</stp>
        <stp>USG03762CE22 Corp</stp>
        <stp>RTG_MOODY_NO_WATCH</stp>
        <stp>[CDX_Analytics_v2.xlsx]S24_ITRX_Ratings&amp;Members!R13C8</stp>
        <tr r="H13" s="7"/>
        <tr r="H13" s="7"/>
      </tp>
      <tp>
        <v>360</v>
        <stp/>
        <stp>##V3_BDPV12</stp>
        <stp>CY169005 Curncy</stp>
        <stp>CDS_FLAT_SPREAD</stp>
        <stp>[CDX_Analytics_v2.xlsx]S25_CDX_Ratings&amp;Members!R34C8</stp>
        <tr r="H34" s="13"/>
        <tr r="H34" s="13"/>
      </tp>
      <tp>
        <v>605</v>
        <stp/>
        <stp>##V3_BDPV12</stp>
        <stp>CX356683 Curncy</stp>
        <stp>CDS_FLAT_SPREAD</stp>
        <stp>[CDX_Analytics_v2.xlsx]S24_CDX_Ratings&amp;Members!R82C8</stp>
        <tr r="H82" s="6"/>
        <tr r="H82" s="6"/>
      </tp>
      <tp t="s">
        <v>US156700AL08</v>
        <stp/>
        <stp>##V3_BDPV12</stp>
        <stp>CCTL1U5 Curncy</stp>
        <stp>SW_PRIMARY_REF_OBLIGATION_ISIN</stp>
        <stp>[CDX_Analytics_v2.xlsx]S24_CDX_Ratings&amp;Members!R34C7</stp>
        <tr r="G34" s="6"/>
        <tr r="G34" s="6"/>
      </tp>
      <tp t="s">
        <v>US23331ABF57</v>
        <stp/>
        <stp>##V3_BDPV12</stp>
        <stp>CDHI1U5 Curncy</stp>
        <stp>SW_PRIMARY_REF_OBLIGATION_ISIN</stp>
        <stp>[CDX_Analytics_v2.xlsx]S24_CDX_Ratings&amp;Members!R41C7</stp>
        <tr r="G41" s="6"/>
        <tr r="G41" s="6"/>
      </tp>
      <tp t="s">
        <v>US48666KAP49</v>
        <stp/>
        <stp>##V3_BDPV12</stp>
        <stp>CKBH1U5 Curncy</stp>
        <stp>SW_PRIMARY_REF_OBLIGATION_ISIN</stp>
        <stp>[CDX_Analytics_v2.xlsx]S24_CDX_Ratings&amp;Members!R60C7</stp>
        <tr r="G60" s="6"/>
        <tr r="G60" s="6"/>
      </tp>
      <tp t="s">
        <v>US745867AM30</v>
        <stp/>
        <stp>##V3_BDPV12</stp>
        <stp>CPHM1U5 Curncy</stp>
        <stp>SW_PRIMARY_REF_OBLIGATION_ISIN</stp>
        <stp>[CDX_Analytics_v2.xlsx]S24_CDX_Ratings&amp;Members!R85C7</stp>
        <tr r="G85" s="6"/>
        <tr r="G85" s="6"/>
      </tp>
      <tp t="s">
        <v>A1</v>
        <stp/>
        <stp>##V3_BDPV12</stp>
        <stp>US36962G3H54 Corp</stp>
        <stp>RTG_MOODY</stp>
        <stp>[CDX_Analytics_v2.xlsx]S25_CDX IG_Ratings&amp;Members!R69C9</stp>
        <tr r="I69" s="12"/>
        <tr r="I69" s="12"/>
      </tp>
      <tp t="s">
        <v>B1</v>
        <stp/>
        <stp>##V3_BDPV12</stp>
        <stp xml:space="preserve">XS1000393899 Corp </stp>
        <stp>RTG_MOODY_NO_WATCH</stp>
        <stp>[CDX_Analytics_v2.xlsx]S24_ITRX_Ratings&amp;Members!R16C8</stp>
        <tr r="H16" s="7"/>
        <tr r="H16" s="7"/>
      </tp>
      <tp t="s">
        <v>XS1076527875</v>
        <stp/>
        <stp>##V3_BDPV12</stp>
        <stp>CY283303 Curncy</stp>
        <stp>SW_PRIMARY_REF_OBLIGATION_ISIN</stp>
        <stp>[CDX_Analytics_v2.xlsx]S24_ITRX_Ratings&amp;Members!R26C7</stp>
        <tr r="G26" s="7"/>
        <tr r="G26" s="7"/>
      </tp>
      <tp t="s">
        <v>XS1076527875</v>
        <stp/>
        <stp>##V3_BDPV12</stp>
        <stp>CY283303 Curncy</stp>
        <stp>SW_PRIMARY_REF_OBLIGATION_ISIN</stp>
        <stp>[CDX_Analytics_v2.xlsx]S22_ITRX_Ratings&amp;Members!R26C7</stp>
        <tr r="G26" s="5"/>
        <tr r="G26" s="5"/>
      </tp>
      <tp t="s">
        <v>XS1082473395</v>
        <stp/>
        <stp>##V3_BDPV12</stp>
        <stp>CY283207 Curncy</stp>
        <stp>SW_PRIMARY_REF_OBLIGATION_ISIN</stp>
        <stp>[CDX_Analytics_v2.xlsx]S22_ITRX_Ratings&amp;Members!R17C7</stp>
        <tr r="G17" s="5"/>
        <tr r="G17" s="5"/>
      </tp>
      <tp t="s">
        <v>USD85456AB30</v>
        <stp/>
        <stp>##V3_BDPV12</stp>
        <stp>CT355114 Curncy</stp>
        <stp>SW_PRIMARY_REF_OBLIGATION_ISIN</stp>
        <stp>[CDX_Analytics_v2.xlsx]S22_ITRX_Ratings&amp;Members!R79C7</stp>
        <tr r="G79" s="5"/>
        <tr r="G79" s="5"/>
      </tp>
      <tp t="s">
        <v>US925524AU41</v>
        <stp/>
        <stp>##V3_BDPV12</stp>
        <stp>CVIA1U5 Curncy</stp>
        <stp>SW_PRIMARY_REF_OBLIGATION_ISIN</stp>
        <stp>[CDX_Analytics_v2.xlsx]S24_CDX IG_Ratings&amp;Members!R47C7</stp>
        <tr r="G47" s="9"/>
        <tr r="G47" s="9"/>
      </tp>
      <tp t="s">
        <v>US20825CAF14</v>
        <stp/>
        <stp>##V3_BDPV12</stp>
        <stp>CCOC1U5 Curncy</stp>
        <stp>SW_PRIMARY_REF_OBLIGATION_ISIN</stp>
        <stp>[CDX_Analytics_v2.xlsx]S25_CDX IG_Ratings&amp;Members!R51C7</stp>
        <tr r="G51" s="12"/>
        <tr r="G51" s="12"/>
      </tp>
      <tp t="s">
        <v>US03938LAF13</v>
        <stp/>
        <stp>##V3_BDPV12</stp>
        <stp>CX375736 Curncy</stp>
        <stp>SW_PRIMARY_REF_OBLIGATION_ISIN</stp>
        <stp>[CDX_Analytics_v2.xlsx]S22_ITRX_Ratings&amp;Members!R13C7</stp>
        <tr r="G13" s="5"/>
        <tr r="G13" s="5"/>
      </tp>
      <tp t="s">
        <v>US20825CAF14</v>
        <stp/>
        <stp>##V3_BDPV12</stp>
        <stp>CCOC1U5 Curncy</stp>
        <stp>SW_PRIMARY_REF_OBLIGATION_ISIN</stp>
        <stp>[CDX_Analytics_v2.xlsx]S24_CDX IG_Ratings&amp;Members!R51C7</stp>
        <tr r="G51" s="9"/>
        <tr r="G51" s="9"/>
      </tp>
      <tp t="s">
        <v>XS0909769407</v>
        <stp/>
        <stp>##V3_BDPV12</stp>
        <stp>CT352145 Curncy</stp>
        <stp>SW_PRIMARY_REF_OBLIGATION_ISIN</stp>
        <stp>[CDX_Analytics_v2.xlsx]S24_ITRX_Ratings&amp;Members!R79C7</stp>
        <tr r="G79" s="7"/>
        <tr r="G79" s="7"/>
      </tp>
      <tp t="s">
        <v>XS0783934911</v>
        <stp/>
        <stp>##V3_BDPV12</stp>
        <stp>CY174660 Curncy</stp>
        <stp>SW_PRIMARY_REF_OBLIGATION_ISIN</stp>
        <stp>[CDX_Analytics_v2.xlsx]S24_ITRX_Ratings&amp;Members!R73C7</stp>
        <tr r="G73" s="7"/>
        <tr r="G73" s="7"/>
      </tp>
      <tp t="s">
        <v>Caa1</v>
        <stp/>
        <stp>##V3_BDPV12</stp>
        <stp>XS1094674642 Corp</stp>
        <stp>RTG_MOODY</stp>
        <stp>[CDX_Analytics_v2.xlsx]S22_ITRX_Ratings&amp;Members!R42C8</stp>
        <tr r="H42" s="5"/>
        <tr r="H42" s="5"/>
      </tp>
      <tp t="s">
        <v>XS1028950886</v>
        <stp/>
        <stp>##V3_BDPV12</stp>
        <stp>CY283783 Curncy</stp>
        <stp>SW_PRIMARY_REF_OBLIGATION_ISIN</stp>
        <stp>[CDX_Analytics_v2.xlsx]S22_ITRX_Ratings&amp;Members!R52C7</stp>
        <tr r="G52" s="5"/>
        <tr r="G52" s="5"/>
      </tp>
      <tp t="s">
        <v>Ba2</v>
        <stp/>
        <stp>##V3_BDPV12</stp>
        <stp>XS0604641034 Corp</stp>
        <stp>RTG_MOODY</stp>
        <stp>[CDX_Analytics_v2.xlsx]S22_ITRX_Ratings&amp;Members!R24C8</stp>
        <tr r="H24" s="5"/>
        <tr r="H24" s="5"/>
      </tp>
      <tp t="s">
        <v>US478160BS27</v>
        <stp/>
        <stp>##V3_BDPV12</stp>
        <stp>CJNJ1U5 Curncy</stp>
        <stp>SW_PRIMARY_REF_OBLIGATION_ISIN</stp>
        <stp>[CDX_Analytics_v2.xlsx]S25_CDX IG_Ratings&amp;Members!R80C7</stp>
        <tr r="G80" s="12"/>
        <tr r="G80" s="12"/>
      </tp>
      <tp t="s">
        <v>#N/A Invalid Security</v>
        <stp/>
        <stp>##V3_BDPV12</stp>
        <stp>XSNOREFOBL00 Corp</stp>
        <stp>RTG_MOODY</stp>
        <stp>[CDX_Analytics_v2.xlsx]S22_ITRX_Ratings&amp;Members!R49C8</stp>
        <tr r="H49" s="5"/>
      </tp>
      <tp t="s">
        <v>Ca</v>
        <stp/>
        <stp>##V3_BDPV12</stp>
        <stp>XS0307552355 Corp</stp>
        <stp>RTG_MOODY</stp>
        <stp>[CDX_Analytics_v2.xlsx]S22_ITRX_Ratings&amp;Members!R51C8</stp>
        <tr r="H51" s="5"/>
        <tr r="H51" s="5"/>
      </tp>
      <tp t="s">
        <v>US277432AD23</v>
        <stp/>
        <stp>##V3_BDPV12</stp>
        <stp>CEMN1U5 Curncy</stp>
        <stp>SW_PRIMARY_REF_OBLIGATION_ISIN</stp>
        <stp>[CDX_Analytics_v2.xlsx]S24_CDX IG_Ratings&amp;Members!R63C7</stp>
        <tr r="G63" s="9"/>
        <tr r="G63" s="9"/>
      </tp>
      <tp t="s">
        <v>A</v>
        <stp/>
        <stp>##V3_BDPV12</stp>
        <stp>US907818CF33 Corp</stp>
        <stp>RTG_SP</stp>
        <stp>[CDX_Analytics_v2.xlsx]S24_CDX IG_Ratings&amp;Members!R131C10</stp>
        <tr r="J131" s="9"/>
        <tr r="J131" s="9"/>
      </tp>
      <tp t="s">
        <v>A</v>
        <stp/>
        <stp>##V3_BDPV12</stp>
        <stp>US907818CF33 Corp</stp>
        <stp>RTG_SP</stp>
        <stp>[CDX_Analytics_v2.xlsx]S25_CDX IG_Ratings&amp;Members!R132C10</stp>
        <tr r="J132" s="12"/>
        <tr r="J132" s="12"/>
      </tp>
      <tp>
        <v>57.999999999999993</v>
        <stp/>
        <stp>##V3_BDPV12</stp>
        <stp>CT374564 Curncy</stp>
        <stp>CDS_FLAT_SPREAD</stp>
        <stp>[CDX_Analytics_v2.xlsx]S25_CDX_Ratings&amp;Members!R105C8</stp>
        <tr r="H105" s="13"/>
        <tr r="H105" s="13"/>
      </tp>
      <tp>
        <v>1363.8600933952212</v>
        <stp/>
        <stp>##V3_BDPV12</stp>
        <stp>CY316756 Curncy</stp>
        <stp>CDS_FLAT_SPREAD</stp>
        <stp>[CDX_Analytics_v2.xlsx]S25_CDX_Ratings&amp;Members!R116C8</stp>
        <tr r="H116" s="13"/>
        <tr r="H116" s="13"/>
      </tp>
      <tp t="s">
        <v>B</v>
        <stp/>
        <stp>##V3_BDPV12</stp>
        <stp>US966387AP71 Corp</stp>
        <stp>RTG_SP</stp>
        <stp>[CDX_Analytics_v2.xlsx]S25_CDX_Ratings&amp;Members!R116C10</stp>
        <tr r="J116" s="13"/>
        <tr r="J116" s="13"/>
      </tp>
      <tp>
        <v>879.98507946416726</v>
        <stp/>
        <stp>##V3_BDPV12</stp>
        <stp>CY183711 Curncy</stp>
        <stp>CDS_FLAT_SPREAD</stp>
        <stp>[CDX_Analytics_v2.xlsx]S24_CDX_Ratings&amp;Members!R51C8</stp>
        <tr r="H51" s="6"/>
        <tr r="H51" s="6"/>
      </tp>
      <tp>
        <v>95</v>
        <stp/>
        <stp>##V3_BDPV12</stp>
        <stp>CT355312 Curncy</stp>
        <stp>CDS_FLAT_SPREAD</stp>
        <stp>[CDX_Analytics_v2.xlsx]S24_CDX_Ratings&amp;Members!R38C8</stp>
        <tr r="H38" s="6"/>
        <tr r="H38" s="6"/>
      </tp>
      <tp>
        <v>1228.4446841699364</v>
        <stp/>
        <stp>##V3_BDPV12</stp>
        <stp>CT355268 Curncy</stp>
        <stp>CDS_FLAT_SPREAD</stp>
        <stp>[CDX_Analytics_v2.xlsx]S24_CDX_Ratings&amp;Members!R19C8</stp>
        <tr r="H19" s="6"/>
        <tr r="H19" s="6"/>
      </tp>
      <tp>
        <v>565</v>
        <stp/>
        <stp>##V3_BDPV12</stp>
        <stp>CX403610 Curncy</stp>
        <stp>CDS_FLAT_SPREAD</stp>
        <stp>[CDX_Analytics_v2.xlsx]S25_CDX_Ratings&amp;Members!R90C8</stp>
        <tr r="H90" s="13"/>
        <tr r="H90" s="13"/>
      </tp>
      <tp>
        <v>170</v>
        <stp/>
        <stp>##V3_BDPV12</stp>
        <stp>CX404586 Curncy</stp>
        <stp>CDS_FLAT_SPREAD</stp>
        <stp>[CDX_Analytics_v2.xlsx]S25_CDX_Ratings&amp;Members!R63C8</stp>
        <tr r="H63" s="13"/>
        <tr r="H63" s="13"/>
      </tp>
      <tp t="s">
        <v>US549463AC10</v>
        <stp/>
        <stp>##V3_BDPV12</stp>
        <stp>CLU1U5 Curncy</stp>
        <stp>SW_PRIMARY_REF_OBLIGATION_ISIN</stp>
        <stp>[CDX_Analytics_v2.xlsx]S25_CDX_Ratings&amp;Members!R21C7</stp>
        <tr r="G21" s="13"/>
        <tr r="G21" s="13"/>
      </tp>
      <tp t="s">
        <v>US156700AL08</v>
        <stp/>
        <stp>##V3_BDPV12</stp>
        <stp>CCTL1U5 Curncy</stp>
        <stp>SW_PRIMARY_REF_OBLIGATION_ISIN</stp>
        <stp>[CDX_Analytics_v2.xlsx]S25_CDX_Ratings&amp;Members!R36C7</stp>
        <tr r="G36" s="13"/>
        <tr r="G36" s="13"/>
      </tp>
      <tp t="s">
        <v>US165167CF27</v>
        <stp/>
        <stp>##V3_BDPV12</stp>
        <stp>CCHK1U5 Curncy</stp>
        <stp>SW_PRIMARY_REF_OBLIGATION_ISIN</stp>
        <stp>[CDX_Analytics_v2.xlsx]S22_CDX_Ratings&amp;Members!R26C7</stp>
        <tr r="G26" s="4"/>
        <tr r="G26" s="4"/>
      </tp>
      <tp t="s">
        <v>US767754AJ35</v>
        <stp/>
        <stp>##V3_BDPV12</stp>
        <stp>CRAD1U5 Curncy</stp>
        <stp>SW_PRIMARY_REF_OBLIGATION_ISIN</stp>
        <stp>[CDX_Analytics_v2.xlsx]S22_CDX_Ratings&amp;Members!R79C7</stp>
        <tr r="G79" s="4"/>
        <tr r="G79" s="4"/>
      </tp>
      <tp t="s">
        <v>US925524AU41</v>
        <stp/>
        <stp>##V3_BDPV12</stp>
        <stp>CVIA1U5 Curncy</stp>
        <stp>SW_PRIMARY_REF_OBLIGATION_ISIN</stp>
        <stp>[CDX_Analytics_v2.xlsx]S25_CDX IG_Ratings&amp;Members!R46C7</stp>
        <tr r="G46" s="12"/>
        <tr r="G46" s="12"/>
      </tp>
      <tp t="s">
        <v>USD85456AB30</v>
        <stp/>
        <stp>##V3_BDPV12</stp>
        <stp>CT355114 Curncy</stp>
        <stp>SW_PRIMARY_REF_OBLIGATION_ISIN</stp>
        <stp>[CDX_Analytics_v2.xlsx]S24_ITRX_Ratings&amp;Members!R78C7</stp>
        <tr r="G78" s="7"/>
        <tr r="G78" s="7"/>
      </tp>
      <tp t="s">
        <v>XS1074935229</v>
        <stp/>
        <stp>##V3_BDPV12</stp>
        <stp>CY283735 Curncy</stp>
        <stp>SW_PRIMARY_REF_OBLIGATION_ISIN</stp>
        <stp>[CDX_Analytics_v2.xlsx]S24_ITRX_Ratings&amp;Members!R53C7</stp>
        <tr r="G53" s="7"/>
        <tr r="G53" s="7"/>
      </tp>
      <tp t="s">
        <v>XS1248518158</v>
        <stp/>
        <stp>##V3_BDPV12</stp>
        <stp>CY316052 Curncy</stp>
        <stp>SW_PRIMARY_REF_OBLIGATION_ISIN</stp>
        <stp>[CDX_Analytics_v2.xlsx]S24_ITRX_Ratings&amp;Members!R54C7</stp>
        <tr r="G54" s="7"/>
        <tr r="G54" s="7"/>
      </tp>
      <tp t="s">
        <v>B3</v>
        <stp/>
        <stp>##V3_BDPV12</stp>
        <stp>XS0568044555 Corp</stp>
        <stp>RTG_MOODY</stp>
        <stp>[CDX_Analytics_v2.xlsx]S22_ITRX_Ratings&amp;Members!R25C8</stp>
        <tr r="H25" s="5"/>
        <tr r="H25" s="5"/>
      </tp>
      <tp t="s">
        <v>XS1067602331</v>
        <stp/>
        <stp>##V3_BDPV12</stp>
        <stp>CY283495 Curncy</stp>
        <stp>SW_PRIMARY_REF_OBLIGATION_ISIN</stp>
        <stp>[CDX_Analytics_v2.xlsx]S22_ITRX_Ratings&amp;Members!R60C7</stp>
        <tr r="G60" s="5"/>
        <tr r="G60" s="5"/>
      </tp>
      <tp t="s">
        <v>XS1067864881</v>
        <stp/>
        <stp>##V3_BDPV12</stp>
        <stp>CY168796 Curncy</stp>
        <stp>SW_PRIMARY_REF_OBLIGATION_ISIN</stp>
        <stp>[CDX_Analytics_v2.xlsx]S22_ITRX_Ratings&amp;Members!R63C7</stp>
        <tr r="G63" s="5"/>
        <tr r="G63" s="5"/>
      </tp>
      <tp t="s">
        <v>XS1074396927</v>
        <stp/>
        <stp>##V3_BDPV12</stp>
        <stp>CY101284 Curncy</stp>
        <stp>SW_PRIMARY_REF_OBLIGATION_ISIN</stp>
        <stp>[CDX_Analytics_v2.xlsx]S24_ITRX_Ratings&amp;Members!R66C7</stp>
        <tr r="G66" s="7"/>
        <tr r="G66" s="7"/>
      </tp>
      <tp t="s">
        <v>#N/A N/A</v>
        <stp/>
        <stp>##V3_BDPV12</stp>
        <stp>FR0011965177 Corp</stp>
        <stp>RTG_MOODY_NO_WATCH</stp>
        <stp>[CDX_Analytics_v2.xlsx]S24_ITRX_Ratings&amp;Members!R10C8</stp>
        <tr r="H10" s="7"/>
      </tp>
      <tp t="s">
        <v>US277432AD23</v>
        <stp/>
        <stp>##V3_BDPV12</stp>
        <stp>CEMN1U5 Curncy</stp>
        <stp>SW_PRIMARY_REF_OBLIGATION_ISIN</stp>
        <stp>[CDX_Analytics_v2.xlsx]S25_CDX IG_Ratings&amp;Members!R62C7</stp>
        <tr r="G62" s="12"/>
        <tr r="G62" s="12"/>
      </tp>
      <tp t="s">
        <v>B1</v>
        <stp/>
        <stp>##V3_BDPV12</stp>
        <stp>XS1028956222 Corp</stp>
        <stp>RTG_MOODY_NO_WATCH</stp>
        <stp>[CDX_Analytics_v2.xlsx]S24_ITRX_Ratings&amp;Members!R56C8</stp>
        <tr r="H56" s="7"/>
        <tr r="H56" s="7"/>
      </tp>
      <tp t="s">
        <v>US637432CT02</v>
        <stp/>
        <stp>##V3_BDPV12</stp>
        <stp>CNRUC1U5 Curncy</stp>
        <stp>SW_PRIMARY_REF_OBLIGATION_ISIN</stp>
        <stp>[CDX_Analytics_v2.xlsx]S24_CDX IG_Ratings&amp;Members!R95C7</stp>
        <tr r="G95" s="9"/>
        <tr r="G95" s="9"/>
      </tp>
      <tp t="s">
        <v>Caa1</v>
        <stp/>
        <stp>##V3_BDPV12</stp>
        <stp>XS1055940206 Corp</stp>
        <stp>RTG_MOODY_NO_WATCH</stp>
        <stp>[CDX_Analytics_v2.xlsx]S24_ITRX_Ratings&amp;Members!R83C8</stp>
        <tr r="H83" s="7"/>
        <tr r="H83" s="7"/>
      </tp>
      <tp t="s">
        <v>US494550BL94</v>
        <stp/>
        <stp>##V3_BDPV12</stp>
        <stp>CKMP1U5 Curncy</stp>
        <stp>SW_PRIMARY_REF_OBLIGATION_ISIN</stp>
        <stp>[CDX_Analytics_v2.xlsx]S25_CDX IG_Ratings&amp;Members!R82C7</stp>
        <tr r="G82" s="12"/>
        <tr r="G82" s="12"/>
      </tp>
      <tp t="s">
        <v>B1</v>
        <stp/>
        <stp>##V3_BDPV12</stp>
        <stp>XS1076527875 Corp</stp>
        <stp>RTG_MOODY_NO_WATCH</stp>
        <stp>[CDX_Analytics_v2.xlsx]S24_ITRX_Ratings&amp;Members!R26C8</stp>
        <tr r="H26" s="7"/>
        <tr r="H26" s="7"/>
      </tp>
      <tp t="s">
        <v>US539830AT67</v>
        <stp/>
        <stp>##V3_BDPV12</stp>
        <stp>CLMT1U5 Curncy</stp>
        <stp>SW_PRIMARY_REF_OBLIGATION_ISIN</stp>
        <stp>[CDX_Analytics_v2.xlsx]S24_CDX IG_Ratings&amp;Members!R82C7</stp>
        <tr r="G82" s="9"/>
        <tr r="G82" s="9"/>
      </tp>
      <tp t="s">
        <v>Ba3</v>
        <stp/>
        <stp>##V3_BDPV12</stp>
        <stp>XS0908821639 Corp</stp>
        <stp>RTG_MOODY_NO_WATCH</stp>
        <stp>[CDX_Analytics_v2.xlsx]S24_ITRX_Ratings&amp;Members!R63C8</stp>
        <tr r="H63" s="7"/>
        <tr r="H63" s="7"/>
      </tp>
      <tp t="s">
        <v>B3</v>
        <stp/>
        <stp>##V3_BDPV12</stp>
        <stp>XS1244815111 Corp</stp>
        <stp>RTG_MOODY_NO_WATCH</stp>
        <stp>[CDX_Analytics_v2.xlsx]S24_ITRX_Ratings&amp;Members!R23C8</stp>
        <tr r="H23" s="7"/>
        <tr r="H23" s="7"/>
      </tp>
      <tp t="s">
        <v>B3</v>
        <stp/>
        <stp>##V3_BDPV12</stp>
        <stp>XS0568044555 Corp</stp>
        <stp>RTG_MOODY_NO_WATCH</stp>
        <stp>[CDX_Analytics_v2.xlsx]S24_ITRX_Ratings&amp;Members!R25C8</stp>
        <tr r="H25" s="7"/>
        <tr r="H25" s="7"/>
      </tp>
      <tp t="s">
        <v>#N/A N/A</v>
        <stp/>
        <stp>##V3_BDPV12</stp>
        <stp>XS0909782921 Corp</stp>
        <stp>RTG_MOODY_NO_WATCH</stp>
        <stp>[CDX_Analytics_v2.xlsx]S24_ITRX_Ratings&amp;Members!R51C8</stp>
        <tr r="H51" s="7"/>
      </tp>
      <tp t="s">
        <v>B2</v>
        <stp/>
        <stp>##V3_BDPV12</stp>
        <stp>XS1170079443 Corp</stp>
        <stp>RTG_MOODY_NO_WATCH</stp>
        <stp>[CDX_Analytics_v2.xlsx]S24_ITRX_Ratings&amp;Members!R84C8</stp>
        <tr r="H84" s="7"/>
        <tr r="H84" s="7"/>
      </tp>
      <tp t="s">
        <v>B2</v>
        <stp/>
        <stp>##V3_BDPV12</stp>
        <stp>XS0909769407 Corp</stp>
        <stp>RTG_MOODY_NO_WATCH</stp>
        <stp>[CDX_Analytics_v2.xlsx]S24_ITRX_Ratings&amp;Members!R79C8</stp>
        <tr r="H79" s="7"/>
        <tr r="H79" s="7"/>
      </tp>
      <tp t="s">
        <v>Ba2</v>
        <stp/>
        <stp>##V3_BDPV12</stp>
        <stp>XS0830688411 Corp</stp>
        <stp>RTG_MOODY_NO_WATCH</stp>
        <stp>[CDX_Analytics_v2.xlsx]S24_ITRX_Ratings&amp;Members!R70C8</stp>
        <tr r="H70" s="7"/>
        <tr r="H70" s="7"/>
      </tp>
      <tp t="s">
        <v>BB+</v>
        <stp/>
        <stp>##V3_BDPV12</stp>
        <stp>US94707VAC46 Corp</stp>
        <stp>RTG_SP</stp>
        <stp>[CDX_Analytics_v2.xlsx]S25_CDX_Ratings&amp;Members!R115C10</stp>
        <tr r="J115" s="13"/>
        <tr r="J115" s="13"/>
      </tp>
      <tp>
        <v>405</v>
        <stp/>
        <stp>##V3_BDPV12</stp>
        <stp>CT358302 Curncy</stp>
        <stp>CDS_FLAT_SPREAD</stp>
        <stp>[CDX_Analytics_v2.xlsx]S24_CDX_Ratings&amp;Members!R79C8</stp>
        <tr r="H79" s="6"/>
        <tr r="H79" s="6"/>
      </tp>
      <tp>
        <v>305</v>
        <stp/>
        <stp>##V3_BDPV12</stp>
        <stp>CY169139 Curncy</stp>
        <stp>CDS_FLAT_SPREAD</stp>
        <stp>[CDX_Analytics_v2.xlsx]S24_CDX_Ratings&amp;Members!R36C8</stp>
        <tr r="H36" s="6"/>
        <tr r="H36" s="6"/>
      </tp>
      <tp>
        <v>1228.4446841699364</v>
        <stp/>
        <stp>##V3_BDPV12</stp>
        <stp>CT355268 Curncy</stp>
        <stp>CDS_FLAT_SPREAD</stp>
        <stp>[CDX_Analytics_v2.xlsx]S25_CDX_Ratings&amp;Members!R19C8</stp>
        <tr r="H19" s="13"/>
        <tr r="H19" s="13"/>
      </tp>
      <tp>
        <v>535</v>
        <stp/>
        <stp>##V3_BDPV12</stp>
        <stp>CX359760 Curncy</stp>
        <stp>CDS_FLAT_SPREAD</stp>
        <stp>[CDX_Analytics_v2.xlsx]S25_CDX_Ratings&amp;Members!R80C8</stp>
        <tr r="H80" s="13"/>
        <tr r="H80" s="13"/>
      </tp>
      <tp>
        <v>170</v>
        <stp/>
        <stp>##V3_BDPV12</stp>
        <stp>CX404586 Curncy</stp>
        <stp>CDS_FLAT_SPREAD</stp>
        <stp>[CDX_Analytics_v2.xlsx]S24_CDX_Ratings&amp;Members!R63C8</stp>
        <tr r="H63" s="6"/>
        <tr r="H63" s="6"/>
      </tp>
      <tp t="s">
        <v>US216831AB38</v>
        <stp/>
        <stp>##V3_BDPV12</stp>
        <stp>CCOOP1U5 Curncy</stp>
        <stp>SW_PRIMARY_REF_OBLIGATION_ISIN</stp>
        <stp>[CDX_Analytics_v2.xlsx]S24_CDX_Ratings&amp;Members!R39C7</stp>
        <tr r="G39" s="6"/>
        <tr r="G39" s="6"/>
      </tp>
      <tp t="s">
        <v>US382550AD35</v>
        <stp/>
        <stp>##V3_BDPV12</stp>
        <stp>CGT1U5 Curncy</stp>
        <stp>SW_PRIMARY_REF_OBLIGATION_ISIN</stp>
        <stp>[CDX_Analytics_v2.xlsx]S22_CDX_Ratings&amp;Members!R96C7</stp>
        <tr r="G96" s="4"/>
        <tr r="G96" s="4"/>
      </tp>
      <tp t="s">
        <v>US549463AC10</v>
        <stp/>
        <stp>##V3_BDPV12</stp>
        <stp>CLU1U5 Curncy</stp>
        <stp>SW_PRIMARY_REF_OBLIGATION_ISIN</stp>
        <stp>[CDX_Analytics_v2.xlsx]S24_CDX_Ratings&amp;Members!R21C7</stp>
        <tr r="G21" s="6"/>
        <tr r="G21" s="6"/>
      </tp>
      <tp t="s">
        <v>US59001KAD28</v>
        <stp/>
        <stp>##V3_BDPV12</stp>
        <stp>CARM1U5 Curncy</stp>
        <stp>SW_PRIMARY_REF_OBLIGATION_ISIN</stp>
        <stp>[CDX_Analytics_v2.xlsx]S22_CDX_Ratings&amp;Members!R61C7</stp>
        <tr r="G61" s="4"/>
        <tr r="G61" s="4"/>
      </tp>
      <tp t="s">
        <v>US59001KAD28</v>
        <stp/>
        <stp>##V3_BDPV12</stp>
        <stp>CARM1U5 Curncy</stp>
        <stp>SW_PRIMARY_REF_OBLIGATION_ISIN</stp>
        <stp>[CDX_Analytics_v2.xlsx]S25_CDX_Ratings&amp;Members!R66C7</stp>
        <tr r="G66" s="13"/>
        <tr r="G66" s="13"/>
      </tp>
      <tp t="s">
        <v>US23331ABF57</v>
        <stp/>
        <stp>##V3_BDPV12</stp>
        <stp>CDHI1U5 Curncy</stp>
        <stp>SW_PRIMARY_REF_OBLIGATION_ISIN</stp>
        <stp>[CDX_Analytics_v2.xlsx]S25_CDX_Ratings&amp;Members!R42C7</stp>
        <tr r="G42" s="13"/>
        <tr r="G42" s="13"/>
      </tp>
      <tp t="s">
        <v>US780153AU63</v>
        <stp/>
        <stp>##V3_BDPV12</stp>
        <stp>CRCL1U5 Curncy</stp>
        <stp>SW_PRIMARY_REF_OBLIGATION_ISIN</stp>
        <stp>[CDX_Analytics_v2.xlsx]S22_CDX_Ratings&amp;Members!R80C7</stp>
        <tr r="G80" s="4"/>
        <tr r="G80" s="4"/>
      </tp>
      <tp t="s">
        <v>US881609AY73</v>
        <stp/>
        <stp>##V3_BDPV12</stp>
        <stp>CTSO1U5 Curncy</stp>
        <stp>SW_PRIMARY_REF_OBLIGATION_ISIN</stp>
        <stp>[CDX_Analytics_v2.xlsx]S22_CDX_Ratings&amp;Members!R93C7</stp>
        <tr r="G93" s="4"/>
        <tr r="G93" s="4"/>
      </tp>
      <tp t="s">
        <v>US88033GAV23</v>
        <stp/>
        <stp>##V3_BDPV12</stp>
        <stp>CTHC1U5 Curncy</stp>
        <stp>SW_PRIMARY_REF_OBLIGATION_ISIN</stp>
        <stp>[CDX_Analytics_v2.xlsx]S25_CDX_Ratings&amp;Members!R98C7</stp>
        <tr r="G98" s="13"/>
        <tr r="G98" s="13"/>
      </tp>
      <tp t="s">
        <v>XS0908821639</v>
        <stp/>
        <stp>##V3_BDPV12</stp>
        <stp>CY189134 Curncy</stp>
        <stp>SW_PRIMARY_REF_OBLIGATION_ISIN</stp>
        <stp>[CDX_Analytics_v2.xlsx]S22_ITRX_Ratings&amp;Members!R62C7</stp>
        <tr r="G62" s="5"/>
        <tr r="G62" s="5"/>
      </tp>
      <tp t="s">
        <v>XS1000918018</v>
        <stp/>
        <stp>##V3_BDPV12</stp>
        <stp>CY189038 Curncy</stp>
        <stp>SW_PRIMARY_REF_OBLIGATION_ISIN</stp>
        <stp>[CDX_Analytics_v2.xlsx]S22_ITRX_Ratings&amp;Members!R43C7</stp>
        <tr r="G43" s="5"/>
        <tr r="G43" s="5"/>
      </tp>
      <tp t="s">
        <v>XS1084823548</v>
        <stp/>
        <stp>##V3_BDPV12</stp>
        <stp>CY284211 Curncy</stp>
        <stp>SW_PRIMARY_REF_OBLIGATION_ISIN</stp>
        <stp>[CDX_Analytics_v2.xlsx]S22_ITRX_Ratings&amp;Members!R21C7</stp>
        <tr r="G21" s="5"/>
        <tr r="G21" s="5"/>
      </tp>
      <tp t="s">
        <v>XS1084823548</v>
        <stp/>
        <stp>##V3_BDPV12</stp>
        <stp>CY284211 Curncy</stp>
        <stp>SW_PRIMARY_REF_OBLIGATION_ISIN</stp>
        <stp>[CDX_Analytics_v2.xlsx]S24_ITRX_Ratings&amp;Members!R21C7</stp>
        <tr r="G21" s="7"/>
        <tr r="G21" s="7"/>
      </tp>
      <tp>
        <v>570</v>
        <stp/>
        <stp>##V3_BDPV12</stp>
        <stp>CJCP1U5 Curncy</stp>
        <stp>CDS_FLAT_SPREAD</stp>
        <stp>[CDX_Analytics_v2.xlsx]S25_CDX_Ratings&amp;Members!R58C8</stp>
        <tr r="H58" s="13"/>
        <tr r="H58" s="13"/>
      </tp>
      <tp t="s">
        <v>USN6651LAB38</v>
        <stp/>
        <stp>##V3_BDPV12</stp>
        <stp>CX404642 Curncy</stp>
        <stp>SW_PRIMARY_REF_OBLIGATION_ISIN</stp>
        <stp>[CDX_Analytics_v2.xlsx]S22_ITRX_Ratings&amp;Members!R54C7</stp>
        <tr r="G54" s="5"/>
        <tr r="G54" s="5"/>
      </tp>
      <tp t="s">
        <v>XS1094674642</v>
        <stp/>
        <stp>##V3_BDPV12</stp>
        <stp>CY284534 Curncy</stp>
        <stp>SW_PRIMARY_REF_OBLIGATION_ISIN</stp>
        <stp>[CDX_Analytics_v2.xlsx]S24_ITRX_Ratings&amp;Members!R46C7</stp>
        <tr r="G46" s="7"/>
        <tr r="G46" s="7"/>
      </tp>
      <tp t="s">
        <v>XS1075833860</v>
        <stp/>
        <stp>##V3_BDPV12</stp>
        <stp>CY283447 Curncy</stp>
        <stp>SW_PRIMARY_REF_OBLIGATION_ISIN</stp>
        <stp>[CDX_Analytics_v2.xlsx]S22_ITRX_Ratings&amp;Members!R37C7</stp>
        <tr r="G37" s="5"/>
        <tr r="G37" s="5"/>
      </tp>
      <tp t="s">
        <v>B2</v>
        <stp/>
        <stp>##V3_BDPV12</stp>
        <stp>XS0909769407 Corp</stp>
        <stp>RTG_MOODY</stp>
        <stp>[CDX_Analytics_v2.xlsx]S22_ITRX_Ratings&amp;Members!R80C8</stp>
        <tr r="H80" s="5"/>
        <tr r="H80" s="5"/>
      </tp>
      <tp>
        <v>240</v>
        <stp/>
        <stp>##V3_BDPV12</stp>
        <stp>CMGG1U5 Curncy</stp>
        <stp>CDS_FLAT_SPREAD</stp>
        <stp>[CDX_Analytics_v2.xlsx]S25_CDX_Ratings&amp;Members!R68C8</stp>
        <tr r="H68" s="13"/>
        <tr r="H68" s="13"/>
      </tp>
      <tp t="s">
        <v>US031162BU36</v>
        <stp/>
        <stp>##V3_BDPV12</stp>
        <stp>CAMG1U5 Curncy</stp>
        <stp>SW_PRIMARY_REF_OBLIGATION_ISIN</stp>
        <stp>[CDX_Analytics_v2.xlsx]S25_CDX IG_Ratings&amp;Members!R25C7</stp>
        <tr r="G25" s="12"/>
        <tr r="G25" s="12"/>
      </tp>
      <tp t="s">
        <v>XS1070709313</v>
        <stp/>
        <stp>##V3_BDPV12</stp>
        <stp>CY283687 Curncy</stp>
        <stp>SW_PRIMARY_REF_OBLIGATION_ISIN</stp>
        <stp>[CDX_Analytics_v2.xlsx]S22_ITRX_Ratings&amp;Members!R45C7</stp>
        <tr r="G45" s="5"/>
        <tr r="G45" s="5"/>
      </tp>
      <tp t="s">
        <v>XS1067864881</v>
        <stp/>
        <stp>##V3_BDPV12</stp>
        <stp>CY168796 Curncy</stp>
        <stp>SW_PRIMARY_REF_OBLIGATION_ISIN</stp>
        <stp>[CDX_Analytics_v2.xlsx]S24_ITRX_Ratings&amp;Members!R64C7</stp>
        <tr r="G64" s="7"/>
        <tr r="G64" s="7"/>
      </tp>
      <tp t="s">
        <v>XS0953085114</v>
        <stp/>
        <stp>##V3_BDPV12</stp>
        <stp>CY189182 Curncy</stp>
        <stp>SW_PRIMARY_REF_OBLIGATION_ISIN</stp>
        <stp>[CDX_Analytics_v2.xlsx]S24_ITRX_Ratings&amp;Members!R82C7</stp>
        <tr r="G82" s="7"/>
        <tr r="G82" s="7"/>
      </tp>
      <tp t="s">
        <v>XS0954674668</v>
        <stp/>
        <stp>##V3_BDPV12</stp>
        <stp>CY188589 Curncy</stp>
        <stp>SW_PRIMARY_REF_OBLIGATION_ISIN</stp>
        <stp>[CDX_Analytics_v2.xlsx]S22_ITRX_Ratings&amp;Members!R76C7</stp>
        <tr r="G76" s="5"/>
        <tr r="G76" s="5"/>
      </tp>
      <tp t="s">
        <v>Ba1</v>
        <stp/>
        <stp>##V3_BDPV12</stp>
        <stp>XS0182242247 Corp</stp>
        <stp>RTG_MOODY</stp>
        <stp>[CDX_Analytics_v2.xlsx]S22_ITRX_Ratings&amp;Members!R31C8</stp>
        <tr r="H31" s="5"/>
        <tr r="H31" s="5"/>
      </tp>
      <tp>
        <v>155</v>
        <stp/>
        <stp>##V3_BDPV12</stp>
        <stp>CGCI1U5 Curncy</stp>
        <stp>CDS_FLAT_SPREAD</stp>
        <stp>[CDX_Analytics_v2.xlsx]S24_CDX_Ratings&amp;Members!R49C8</stp>
        <tr r="H49" s="6"/>
        <tr r="H49" s="6"/>
      </tp>
      <tp t="s">
        <v>XS0830688411</v>
        <stp/>
        <stp>##V3_BDPV12</stp>
        <stp>CSTOR1E5 Curncy</stp>
        <stp>SW_PRIMARY_REF_OBLIGATION_ISIN</stp>
        <stp>[CDX_Analytics_v2.xlsx]S22_ITRX_Ratings&amp;Members!R68C7</stp>
        <tr r="G68" s="5"/>
        <tr r="G68" s="5"/>
      </tp>
      <tp t="s">
        <v>B1</v>
        <stp/>
        <stp>##V3_BDPV12</stp>
        <stp>XS0050504306 Corp</stp>
        <stp>RTG_MOODY_NO_WATCH</stp>
        <stp>[CDX_Analytics_v2.xlsx]S24_ITRX_Ratings&amp;Members!R20C8</stp>
        <tr r="H20" s="7"/>
        <tr r="H20" s="7"/>
      </tp>
      <tp t="s">
        <v>B2</v>
        <stp/>
        <stp>##V3_BDPV12</stp>
        <stp>XS1028950886 Corp</stp>
        <stp>RTG_MOODY_NO_WATCH</stp>
        <stp>[CDX_Analytics_v2.xlsx]S24_ITRX_Ratings&amp;Members!R55C8</stp>
        <tr r="H55" s="7"/>
        <tr r="H55" s="7"/>
      </tp>
      <tp t="s">
        <v>B2</v>
        <stp/>
        <stp>##V3_BDPV12</stp>
        <stp>XS1078234330 Corp</stp>
        <stp>RTG_MOODY_NO_WATCH</stp>
        <stp>[CDX_Analytics_v2.xlsx]S24_ITRX_Ratings&amp;Members!R65C8</stp>
        <tr r="H65" s="7"/>
        <tr r="H65" s="7"/>
      </tp>
      <tp t="s">
        <v>Ba3</v>
        <stp/>
        <stp>##V3_BDPV12</stp>
        <stp>XS0783934911 Corp</stp>
        <stp>RTG_MOODY_NO_WATCH</stp>
        <stp>[CDX_Analytics_v2.xlsx]S24_ITRX_Ratings&amp;Members!R73C8</stp>
        <tr r="H73" s="7"/>
        <tr r="H73" s="7"/>
      </tp>
      <tp>
        <v>160</v>
        <stp/>
        <stp>##V3_BDPV12</stp>
        <stp>CPOL1U5 Curncy</stp>
        <stp>CDS_FLAT_SPREAD</stp>
        <stp>[CDX_Analytics_v2.xlsx]S25_CDX_Ratings&amp;Members!R78C8</stp>
        <tr r="H78" s="13"/>
        <tr r="H78" s="13"/>
      </tp>
      <tp t="s">
        <v>Caa1</v>
        <stp/>
        <stp>##V3_BDPV12</stp>
        <stp>XS0547019777 Corp</stp>
        <stp>RTG_MOODY_NO_WATCH</stp>
        <stp>[CDX_Analytics_v2.xlsx]S24_ITRX_Ratings&amp;Members!R15C8</stp>
        <tr r="H15" s="7"/>
        <tr r="H15" s="7"/>
      </tp>
      <tp>
        <v>155</v>
        <stp/>
        <stp>##V3_BDPV12</stp>
        <stp>CRAD1U5 Curncy</stp>
        <stp>CDS_FLAT_SPREAD</stp>
        <stp>[CDX_Analytics_v2.xlsx]S24_CDX_Ratings&amp;Members!R89C8</stp>
        <tr r="H89" s="6"/>
        <tr r="H89" s="6"/>
      </tp>
      <tp>
        <v>120</v>
        <stp/>
        <stp>##V3_BDPV12</stp>
        <stp>CSEE1U5 Curncy</stp>
        <stp>CDS_FLAT_SPREAD</stp>
        <stp>[CDX_Analytics_v2.xlsx]S25_CDX_Ratings&amp;Members!R88C8</stp>
        <tr r="H88" s="13"/>
        <tr r="H88" s="13"/>
      </tp>
      <tp>
        <v>545</v>
        <stp/>
        <stp>##V3_BDPV12</stp>
        <stp>CTHC1U5 Curncy</stp>
        <stp>CDS_FLAT_SPREAD</stp>
        <stp>[CDX_Analytics_v2.xlsx]S25_CDX_Ratings&amp;Members!R98C8</stp>
        <tr r="H98" s="13"/>
        <tr r="H98" s="13"/>
      </tp>
      <tp t="s">
        <v>BBB</v>
        <stp/>
        <stp>##V3_BDPV12</stp>
        <stp>US695156AP42 Corp</stp>
        <stp>RTG_SP</stp>
        <stp>[CDX_Analytics_v2.xlsx]S25_CDX IG_Ratings&amp;Members!R105C10</stp>
        <tr r="J105" s="12"/>
        <tr r="J105" s="12"/>
      </tp>
      <tp t="s">
        <v>A+</v>
        <stp/>
        <stp>##V3_BDPV12</stp>
        <stp>US911308AB04 Corp</stp>
        <stp>RTG_SP</stp>
        <stp>[CDX_Analytics_v2.xlsx]S24_CDX IG_Ratings&amp;Members!R132C10</stp>
        <tr r="J132" s="9"/>
        <tr r="J132" s="9"/>
      </tp>
      <tp t="s">
        <v>A+</v>
        <stp/>
        <stp>##V3_BDPV12</stp>
        <stp>US911308AB04 Corp</stp>
        <stp>RTG_SP</stp>
        <stp>[CDX_Analytics_v2.xlsx]S25_CDX IG_Ratings&amp;Members!R133C10</stp>
        <tr r="J133" s="12"/>
        <tr r="J133" s="12"/>
      </tp>
      <tp t="s">
        <v>BBB-</v>
        <stp/>
        <stp>##V3_BDPV12</stp>
        <stp>US761713AX48 Corp</stp>
        <stp>RTG_SP</stp>
        <stp>[CDX_Analytics_v2.xlsx]S24_CDX IG_Ratings&amp;Members!R107C10</stp>
        <tr r="J107" s="9"/>
        <tr r="J107" s="9"/>
      </tp>
      <tp t="s">
        <v>BBB-</v>
        <stp/>
        <stp>##V3_BDPV12</stp>
        <stp>US761713AX48 Corp</stp>
        <stp>RTG_SP</stp>
        <stp>[CDX_Analytics_v2.xlsx]S25_CDX IG_Ratings&amp;Members!R111C10</stp>
        <tr r="J111" s="12"/>
        <tr r="J111" s="12"/>
      </tp>
      <tp t="s">
        <v>B-</v>
        <stp/>
        <stp>##V3_BDPV12</stp>
        <stp>US640204AB95 Corp</stp>
        <stp>RTG_SP</stp>
        <stp>[CDX_Analytics_v2.xlsx]S24_CDX_Ratings&amp;Members!R109C10</stp>
        <tr r="J109" s="6"/>
        <tr r="J109" s="6"/>
      </tp>
      <tp t="s">
        <v>B-</v>
        <stp/>
        <stp>##V3_BDPV12</stp>
        <stp>US640204AB95 Corp</stp>
        <stp>RTG_SP</stp>
        <stp>[CDX_Analytics_v2.xlsx]S25_CDX_Ratings&amp;Members!R104C10</stp>
        <tr r="J104" s="13"/>
        <tr r="J104" s="13"/>
      </tp>
      <tp t="s">
        <v>#N/A Invalid Security</v>
        <stp/>
        <stp>##V3_BDPV12</stp>
        <stp>US85375CBD20 Corp</stp>
        <stp>RTG_SP</stp>
        <stp>[CDX_Analytics_v2.xlsx]S24_CDX_Ratings&amp;Members!R100C10</stp>
        <tr r="J100" s="6"/>
      </tp>
      <tp t="s">
        <v>#N/A Invalid Security</v>
        <stp/>
        <stp>##V3_BDPV12</stp>
        <stp>US85375CBD20 Corp</stp>
        <stp>RTG_SP</stp>
        <stp>[CDX_Analytics_v2.xlsx]S24_CDX_Ratings&amp;Members!R111C10</stp>
        <tr r="J111" s="6"/>
      </tp>
      <tp t="s">
        <v>B3</v>
        <stp/>
        <stp>##V3_BDPV12</stp>
        <stp>USD85456AB30 Corp</stp>
        <stp>RTG_MOODY_NO_WATCH</stp>
        <stp>[CDX_Analytics_v2.xlsx]S24_ITRX_Ratings&amp;Members!R78C8</stp>
        <tr r="H78" s="7"/>
        <tr r="H78" s="7"/>
      </tp>
      <tp t="s">
        <v>BB</v>
        <stp/>
        <stp>##V3_BDPV12</stp>
        <stp>US650111AG26 Corp</stp>
        <stp>RTG_SP</stp>
        <stp>[CDX_Analytics_v2.xlsx]S25_CDX_Ratings&amp;Members!R105C10</stp>
        <tr r="J105" s="13"/>
        <tr r="J105" s="13"/>
      </tp>
      <tp t="s">
        <v>BB</v>
        <stp/>
        <stp>##V3_BDPV12</stp>
        <stp>US650111AG26 Corp</stp>
        <stp>RTG_SP</stp>
        <stp>[CDX_Analytics_v2.xlsx]S24_CDX_Ratings&amp;Members!R110C10</stp>
        <tr r="J110" s="6"/>
        <tr r="J110" s="6"/>
      </tp>
      <tp>
        <v>205</v>
        <stp/>
        <stp>##V3_BDPV12</stp>
        <stp>CY325820 Curncy</stp>
        <stp>CDS_FLAT_SPREAD</stp>
        <stp>[CDX_Analytics_v2.xlsx]S25_CDX_Ratings&amp;Members!R107C8</stp>
        <tr r="H107" s="13"/>
        <tr r="H107" s="13"/>
      </tp>
      <tp>
        <v>98</v>
        <stp/>
        <stp>##V3_BDPV12</stp>
        <stp>CT357677 Curncy</stp>
        <stp>CDS_FLAT_SPREAD</stp>
        <stp>[CDX_Analytics_v2.xlsx]S25_CDX_Ratings&amp;Members!R112C8</stp>
        <tr r="H112" s="13"/>
        <tr r="H112" s="13"/>
      </tp>
      <tp t="s">
        <v>CCC+</v>
        <stp/>
        <stp>##V3_BDPV12</stp>
        <stp>US88033GAV23 Corp</stp>
        <stp>RTG_SP</stp>
        <stp>[CDX_Analytics_v2.xlsx]S24_CDX_Ratings&amp;Members!R103C10</stp>
        <tr r="J103" s="6"/>
        <tr r="J103" s="6"/>
      </tp>
      <tp>
        <v>1228.4446841699364</v>
        <stp/>
        <stp>##V3_BDPV12</stp>
        <stp>CT357422 Curncy</stp>
        <stp>CDS_FLAT_SPREAD</stp>
        <stp>[CDX_Analytics_v2.xlsx]S24_CDX_Ratings&amp;Members!R99C8</stp>
        <tr r="H99" s="6"/>
        <tr r="H99" s="6"/>
      </tp>
      <tp>
        <v>535</v>
        <stp/>
        <stp>##V3_BDPV12</stp>
        <stp>CX359760 Curncy</stp>
        <stp>CDS_FLAT_SPREAD</stp>
        <stp>[CDX_Analytics_v2.xlsx]S24_CDX_Ratings&amp;Members!R86C8</stp>
        <tr r="H86" s="6"/>
        <tr r="H86" s="6"/>
      </tp>
      <tp>
        <v>120</v>
        <stp/>
        <stp>##V3_BDPV12</stp>
        <stp>CX356575 Curncy</stp>
        <stp>CDS_FLAT_SPREAD</stp>
        <stp>[CDX_Analytics_v2.xlsx]S24_CDX_Ratings&amp;Members!R94C8</stp>
        <tr r="H94" s="6"/>
        <tr r="H94" s="6"/>
      </tp>
      <tp>
        <v>579</v>
        <stp/>
        <stp>##V3_BDPV12</stp>
        <stp>CY325977 Curncy</stp>
        <stp>CDS_FLAT_SPREAD</stp>
        <stp>[CDX_Analytics_v2.xlsx]S25_CDX_Ratings&amp;Members!R48C8</stp>
        <tr r="H48" s="13"/>
        <tr r="H48" s="13"/>
      </tp>
      <tp t="s">
        <v>US165167CF27</v>
        <stp/>
        <stp>##V3_BDPV12</stp>
        <stp>CCHK1U5 Curncy</stp>
        <stp>SW_PRIMARY_REF_OBLIGATION_ISIN</stp>
        <stp>[CDX_Analytics_v2.xlsx]S25_CDX_Ratings&amp;Members!R37C7</stp>
        <tr r="G37" s="13"/>
        <tr r="G37" s="13"/>
      </tp>
      <tp t="s">
        <v>US23331ABF57</v>
        <stp/>
        <stp>##V3_BDPV12</stp>
        <stp>CDHI1U5 Curncy</stp>
        <stp>SW_PRIMARY_REF_OBLIGATION_ISIN</stp>
        <stp>[CDX_Analytics_v2.xlsx]S22_CDX_Ratings&amp;Members!R32C7</stp>
        <tr r="G32" s="4"/>
        <tr r="G32" s="4"/>
      </tp>
      <tp t="s">
        <v>USU36473AJ20</v>
        <stp/>
        <stp>##V3_BDPV12</stp>
        <stp>CGCI1U5 Curncy</stp>
        <stp>SW_PRIMARY_REF_OBLIGATION_ISIN</stp>
        <stp>[CDX_Analytics_v2.xlsx]S22_CDX_Ratings&amp;Members!R42C7</stp>
        <tr r="G42" s="4"/>
        <tr r="G42" s="4"/>
      </tp>
      <tp t="s">
        <v>US526057BJ20</v>
        <stp/>
        <stp>##V3_BDPV12</stp>
        <stp>CLEN1U5 Curncy</stp>
        <stp>SW_PRIMARY_REF_OBLIGATION_ISIN</stp>
        <stp>[CDX_Analytics_v2.xlsx]S25_CDX_Ratings&amp;Members!R62C7</stp>
        <tr r="G62" s="13"/>
        <tr r="G62" s="13"/>
      </tp>
      <tp t="s">
        <v>US526057BJ20</v>
        <stp/>
        <stp>##V3_BDPV12</stp>
        <stp>CLEN1U5 Curncy</stp>
        <stp>SW_PRIMARY_REF_OBLIGATION_ISIN</stp>
        <stp>[CDX_Analytics_v2.xlsx]S22_CDX_Ratings&amp;Members!R55C7</stp>
        <tr r="G55" s="4"/>
        <tr r="G55" s="4"/>
      </tp>
      <tp t="s">
        <v>US767754AJ35</v>
        <stp/>
        <stp>##V3_BDPV12</stp>
        <stp>CRAD1U5 Curncy</stp>
        <stp>SW_PRIMARY_REF_OBLIGATION_ISIN</stp>
        <stp>[CDX_Analytics_v2.xlsx]S24_CDX_Ratings&amp;Members!R89C7</stp>
        <tr r="G89" s="6"/>
        <tr r="G89" s="6"/>
      </tp>
      <tp t="s">
        <v>XS0929666070</v>
        <stp/>
        <stp>##V3_BDPV12</stp>
        <stp>CY183530 Curncy</stp>
        <stp>SW_PRIMARY_REF_OBLIGATION_ISIN</stp>
        <stp>[CDX_Analytics_v2.xlsx]S24_ITRX_Ratings&amp;Members!R77C7</stp>
        <tr r="G77" s="7"/>
        <tr r="G77" s="7"/>
      </tp>
      <tp t="s">
        <v>XS0908821639</v>
        <stp/>
        <stp>##V3_BDPV12</stp>
        <stp>CY189134 Curncy</stp>
        <stp>SW_PRIMARY_REF_OBLIGATION_ISIN</stp>
        <stp>[CDX_Analytics_v2.xlsx]S24_ITRX_Ratings&amp;Members!R63C7</stp>
        <tr r="G63" s="7"/>
        <tr r="G63" s="7"/>
      </tp>
      <tp t="s">
        <v>XS1028956222</v>
        <stp/>
        <stp>##V3_BDPV12</stp>
        <stp>CY191121 Curncy</stp>
        <stp>SW_PRIMARY_REF_OBLIGATION_ISIN</stp>
        <stp>[CDX_Analytics_v2.xlsx]S22_ITRX_Ratings&amp;Members!R53C7</stp>
        <tr r="G53" s="5"/>
        <tr r="G53" s="5"/>
      </tp>
      <tp>
        <v>570</v>
        <stp/>
        <stp>##V3_BDPV12</stp>
        <stp>CJCP1U5 Curncy</stp>
        <stp>CDS_FLAT_SPREAD</stp>
        <stp>[CDX_Analytics_v2.xlsx]S24_CDX_Ratings&amp;Members!R58C8</stp>
        <tr r="H58" s="6"/>
        <tr r="H58" s="6"/>
      </tp>
      <tp t="s">
        <v>US03938LAF13</v>
        <stp/>
        <stp>##V3_BDPV12</stp>
        <stp>CX375736 Curncy</stp>
        <stp>SW_PRIMARY_REF_OBLIGATION_ISIN</stp>
        <stp>[CDX_Analytics_v2.xlsx]S24_ITRX_Ratings&amp;Members!R14C7</stp>
        <tr r="G14" s="7"/>
        <tr r="G14" s="7"/>
      </tp>
      <tp t="s">
        <v>XS1025866119</v>
        <stp/>
        <stp>##V3_BDPV12</stp>
        <stp>CY101209 Curncy</stp>
        <stp>SW_PRIMARY_REF_OBLIGATION_ISIN</stp>
        <stp>[CDX_Analytics_v2.xlsx]S22_ITRX_Ratings&amp;Members!R40C7</stp>
        <tr r="G40" s="5"/>
        <tr r="G40" s="5"/>
      </tp>
      <tp t="s">
        <v>Ba2</v>
        <stp/>
        <stp>##V3_BDPV12</stp>
        <stp>FI4000085550 Corp</stp>
        <stp>RTG_MOODY</stp>
        <stp>[CDX_Analytics_v2.xlsx]S22_ITRX_Ratings&amp;Members!R47C8</stp>
        <tr r="H47" s="5"/>
        <tr r="H47" s="5"/>
      </tp>
      <tp t="s">
        <v>XS0050504306</v>
        <stp/>
        <stp>##V3_BDPV12</stp>
        <stp>CY068257 Curncy</stp>
        <stp>SW_PRIMARY_REF_OBLIGATION_ISIN</stp>
        <stp>[CDX_Analytics_v2.xlsx]S24_ITRX_Ratings&amp;Members!R20C7</stp>
        <tr r="G20" s="7"/>
        <tr r="G20" s="7"/>
      </tp>
      <tp t="s">
        <v>XS0050504306</v>
        <stp/>
        <stp>##V3_BDPV12</stp>
        <stp>CY068257 Curncy</stp>
        <stp>SW_PRIMARY_REF_OBLIGATION_ISIN</stp>
        <stp>[CDX_Analytics_v2.xlsx]S22_ITRX_Ratings&amp;Members!R20C7</stp>
        <tr r="G20" s="5"/>
        <tr r="G20" s="5"/>
      </tp>
      <tp t="s">
        <v>XS1028950886</v>
        <stp/>
        <stp>##V3_BDPV12</stp>
        <stp>CY283783 Curncy</stp>
        <stp>SW_PRIMARY_REF_OBLIGATION_ISIN</stp>
        <stp>[CDX_Analytics_v2.xlsx]S24_ITRX_Ratings&amp;Members!R55C7</stp>
        <tr r="G55" s="7"/>
        <tr r="G55" s="7"/>
      </tp>
      <tp>
        <v>590</v>
        <stp/>
        <stp>##V3_BDPV12</stp>
        <stp>CARM1U5 Curncy</stp>
        <stp>CDS_FLAT_SPREAD</stp>
        <stp>[CDX_Analytics_v2.xlsx]S24_CDX_Ratings&amp;Members!R68C8</stp>
        <tr r="H68" s="6"/>
        <tr r="H68" s="6"/>
      </tp>
      <tp>
        <v>883.54543877884748</v>
        <stp/>
        <stp>##V3_BDPV12</stp>
        <stp>CBZH1U5 Curncy</stp>
        <stp>CDS_FLAT_SPREAD</stp>
        <stp>[CDX_Analytics_v2.xlsx]S24_CDX_Ratings&amp;Members!R28C8</stp>
        <tr r="H28" s="6"/>
        <tr r="H28" s="6"/>
      </tp>
      <tp>
        <v>883.54543877884748</v>
        <stp/>
        <stp>##V3_BDPV12</stp>
        <stp>CBZH1U5 Curncy</stp>
        <stp>CDS_FLAT_SPREAD</stp>
        <stp>[CDX_Analytics_v2.xlsx]S25_CDX_Ratings&amp;Members!R29C8</stp>
        <tr r="H29" s="13"/>
        <tr r="H29" s="13"/>
      </tp>
      <tp t="s">
        <v>Ba2</v>
        <stp/>
        <stp>##V3_BDPV12</stp>
        <stp>FR0011439975 Corp</stp>
        <stp>RTG_MOODY</stp>
        <stp>[CDX_Analytics_v2.xlsx]S22_ITRX_Ratings&amp;Members!R55C8</stp>
        <tr r="H55" s="5"/>
        <tr r="H55" s="5"/>
      </tp>
      <tp t="s">
        <v>Ba2</v>
        <stp/>
        <stp>##V3_BDPV12</stp>
        <stp>XS0954674668 Corp</stp>
        <stp>RTG_MOODY</stp>
        <stp>[CDX_Analytics_v2.xlsx]S22_ITRX_Ratings&amp;Members!R76C8</stp>
        <tr r="H76" s="5"/>
        <tr r="H76" s="5"/>
      </tp>
      <tp>
        <v>640</v>
        <stp/>
        <stp>##V3_BDPV12</stp>
        <stp>CCZN1U5 Curncy</stp>
        <stp>CDS_FLAT_SPREAD</stp>
        <stp>[CDX_Analytics_v2.xlsx]S24_CDX_Ratings&amp;Members!R48C8</stp>
        <tr r="H48" s="6"/>
        <tr r="H48" s="6"/>
      </tp>
      <tp t="s">
        <v>XS1000393899</v>
        <stp/>
        <stp>##V3_BDPV12</stp>
        <stp>CY188480 Curncy</stp>
        <stp>SW_PRIMARY_REF_OBLIGATION_ISIN</stp>
        <stp>[CDX_Analytics_v2.xlsx]S24_ITRX_Ratings&amp;Members!R16C7</stp>
        <tr r="G16" s="7"/>
        <tr r="G16" s="7"/>
      </tp>
      <tp t="s">
        <v>XS0953085114</v>
        <stp/>
        <stp>##V3_BDPV12</stp>
        <stp>CY189182 Curncy</stp>
        <stp>SW_PRIMARY_REF_OBLIGATION_ISIN</stp>
        <stp>[CDX_Analytics_v2.xlsx]S22_ITRX_Ratings&amp;Members!R83C7</stp>
        <tr r="G83" s="5"/>
        <tr r="G83" s="5"/>
      </tp>
      <tp t="s">
        <v>B2</v>
        <stp/>
        <stp>##V3_BDPV12</stp>
        <stp>XS1087777295 Corp</stp>
        <stp>RTG_MOODY</stp>
        <stp>[CDX_Analytics_v2.xlsx]S22_ITRX_Ratings&amp;Members!R69C8</stp>
        <tr r="H69" s="5"/>
        <tr r="H69" s="5"/>
      </tp>
      <tp t="s">
        <v>B2</v>
        <stp/>
        <stp>##V3_BDPV12</stp>
        <stp>XS1043621090 Corp</stp>
        <stp>RTG_MOODY</stp>
        <stp>[CDX_Analytics_v2.xlsx]S22_ITRX_Ratings&amp;Members!R58C8</stp>
        <tr r="H58" s="5"/>
        <tr r="H58" s="5"/>
      </tp>
      <tp t="s">
        <v>Caa1</v>
        <stp/>
        <stp>##V3_BDPV12</stp>
        <stp>XS1219475792 Corp</stp>
        <stp>RTG_MOODY_NO_WATCH</stp>
        <stp>[CDX_Analytics_v2.xlsx]S24_ITRX_Ratings&amp;Members!R50C8</stp>
        <tr r="H50" s="7"/>
        <tr r="H50" s="7"/>
      </tp>
      <tp t="s">
        <v>Baa3</v>
        <stp/>
        <stp>##V3_BDPV12</stp>
        <stp>XS0103214762 Corp</stp>
        <stp>RTG_MOODY_NO_WATCH</stp>
        <stp>[CDX_Analytics_v2.xlsx]S24_ITRX_Ratings&amp;Members!R35C8</stp>
        <tr r="H35" s="7"/>
        <tr r="H35" s="7"/>
      </tp>
      <tp t="s">
        <v>US370334BM56</v>
        <stp/>
        <stp>##V3_BDPV12</stp>
        <stp>CGIS1U5 Curncy</stp>
        <stp>SW_PRIMARY_REF_OBLIGATION_ISIN</stp>
        <stp>[CDX_Analytics_v2.xlsx]S25_CDX IG_Ratings&amp;Members!R70C7</stp>
        <tr r="G70" s="12"/>
        <tr r="G70" s="12"/>
      </tp>
      <tp t="s">
        <v>Caa1</v>
        <stp/>
        <stp>##V3_BDPV12</stp>
        <stp>XS1071420027 Corp</stp>
        <stp>RTG_MOODY_NO_WATCH</stp>
        <stp>[CDX_Analytics_v2.xlsx]S24_ITRX_Ratings&amp;Members!R32C8</stp>
        <tr r="H32" s="7"/>
        <tr r="H32" s="7"/>
      </tp>
      <tp t="s">
        <v>#N/A N/A</v>
        <stp/>
        <stp>##V3_BDPV12</stp>
        <stp>XS1019171427 Corp</stp>
        <stp>RTG_MOODY_NO_WATCH</stp>
        <stp>[CDX_Analytics_v2.xlsx]S24_ITRX_Ratings&amp;Members!R17C8</stp>
        <tr r="H17" s="7"/>
      </tp>
      <tp t="s">
        <v>B2</v>
        <stp/>
        <stp>##V3_BDPV12</stp>
        <stp>XS0953085114 Corp</stp>
        <stp>RTG_MOODY_NO_WATCH</stp>
        <stp>[CDX_Analytics_v2.xlsx]S24_ITRX_Ratings&amp;Members!R82C8</stp>
        <tr r="H82" s="7"/>
        <tr r="H82" s="7"/>
      </tp>
      <tp t="s">
        <v>Ba3</v>
        <stp/>
        <stp>##V3_BDPV12</stp>
        <stp>XS0133582147 Corp</stp>
        <stp>RTG_MOODY_NO_WATCH</stp>
        <stp>[CDX_Analytics_v2.xlsx]S24_ITRX_Ratings&amp;Members!R19C8</stp>
        <tr r="H19" s="7"/>
        <tr r="H19" s="7"/>
      </tp>
      <tp t="s">
        <v>US620076AH21</v>
        <stp/>
        <stp>##V3_BDPV12</stp>
        <stp>CMOT1U5 Curncy</stp>
        <stp>SW_PRIMARY_REF_OBLIGATION_ISIN</stp>
        <stp>[CDX_Analytics_v2.xlsx]S25_CDX IG_Ratings&amp;Members!R96C7</stp>
        <tr r="G96" s="12"/>
        <tr r="G96" s="12"/>
      </tp>
      <tp t="s">
        <v>B2</v>
        <stp/>
        <stp>##V3_BDPV12</stp>
        <stp>XS1054987216 Corp</stp>
        <stp>RTG_MOODY_NO_WATCH</stp>
        <stp>[CDX_Analytics_v2.xlsx]S24_ITRX_Ratings&amp;Members!R69C8</stp>
        <tr r="H69" s="7"/>
        <tr r="H69" s="7"/>
      </tp>
      <tp>
        <v>180</v>
        <stp/>
        <stp>##V3_BDPV12</stp>
        <stp>CPHM1U5 Curncy</stp>
        <stp>CDS_FLAT_SPREAD</stp>
        <stp>[CDX_Analytics_v2.xlsx]S25_CDX_Ratings&amp;Members!R79C8</stp>
        <tr r="H79" s="13"/>
        <tr r="H79" s="13"/>
      </tp>
      <tp>
        <v>1994.7364870431343</v>
        <stp/>
        <stp>##V3_BDPV12</stp>
        <stp>CSRA1U5 Curncy</stp>
        <stp>CDS_FLAT_SPREAD</stp>
        <stp>[CDX_Analytics_v2.xlsx]S25_CDX_Ratings&amp;Members!R89C8</stp>
        <tr r="H89" s="13"/>
        <tr r="H89" s="13"/>
      </tp>
      <tp>
        <v>300</v>
        <stp/>
        <stp>##V3_BDPV12</stp>
        <stp>CTSO1U5 Curncy</stp>
        <stp>CDS_FLAT_SPREAD</stp>
        <stp>[CDX_Analytics_v2.xlsx]S25_CDX_Ratings&amp;Members!R99C8</stp>
        <tr r="H99" s="13"/>
        <tr r="H99" s="13"/>
      </tp>
      <tp t="s">
        <v>Ba1</v>
        <stp/>
        <stp>##V3_BDPV12</stp>
        <stp>XS0184373925 Corp</stp>
        <stp>RTG_MOODY_NO_WATCH</stp>
        <stp>[CDX_Analytics_v2.xlsx]S24_ITRX_Ratings&amp;Members!R74C8</stp>
        <tr r="H74" s="7"/>
        <tr r="H74" s="7"/>
      </tp>
      <tp t="s">
        <v>B3</v>
        <stp/>
        <stp>##V3_BDPV12</stp>
        <stp>XS0928189777 Corp</stp>
        <stp>RTG_MOODY_NO_WATCH</stp>
        <stp>[CDX_Analytics_v2.xlsx]S24_ITRX_Ratings&amp;Members!R41C8</stp>
        <tr r="H41" s="7"/>
        <tr r="H41" s="7"/>
      </tp>
      <tp t="s">
        <v>A</v>
        <stp/>
        <stp>##V3_BDPV12</stp>
        <stp>US437076AS19 Corp</stp>
        <stp>RTG_SP</stp>
        <stp>[CDX_Analytics_v2.xlsx]S25_CDX IG_Ratings&amp;Members!R124C10</stp>
        <tr r="J124" s="12"/>
        <tr r="J124" s="12"/>
      </tp>
      <tp t="s">
        <v>A</v>
        <stp/>
        <stp>##V3_BDPV12</stp>
        <stp>US437076AS19 Corp</stp>
        <stp>RTG_SP</stp>
        <stp>[CDX_Analytics_v2.xlsx]S24_CDX IG_Ratings&amp;Members!R122C10</stp>
        <tr r="J122" s="9"/>
        <tr r="J122" s="9"/>
      </tp>
      <tp t="s">
        <v>BB- /*-</v>
        <stp/>
        <stp>##V3_BDPV12</stp>
        <stp>US00101JAL08 Corp</stp>
        <stp>RTG_SP</stp>
        <stp>[CDX_Analytics_v2.xlsx]S25_CDX_Ratings&amp;Members!R100C10</stp>
        <tr r="J100" s="13"/>
        <tr r="J100" s="13"/>
      </tp>
      <tp t="s">
        <v>BBB</v>
        <stp/>
        <stp>##V3_BDPV12</stp>
        <stp>US651639AE60 Corp</stp>
        <stp>RTG_SP</stp>
        <stp>[CDX_Analytics_v2.xlsx]S25_CDX IG_Ratings&amp;Members!R100C10</stp>
        <tr r="J100" s="12"/>
        <tr r="J100" s="12"/>
      </tp>
      <tp t="s">
        <v>BBB</v>
        <stp/>
        <stp>##V3_BDPV12</stp>
        <stp>US961548AY02 Corp</stp>
        <stp>RTG_SP</stp>
        <stp>[CDX_Analytics_v2.xlsx]S25_CDX IG_Ratings&amp;Members!R139C10</stp>
        <tr r="J139" s="12"/>
        <tr r="J139" s="12"/>
      </tp>
      <tp>
        <v>1462.7717118271987</v>
        <stp/>
        <stp>##V3_BDPV12</stp>
        <stp>CY015140 Curncy</stp>
        <stp>CDS_FLAT_SPREAD</stp>
        <stp>[CDX_Analytics_v2.xlsx]S25_CDX_Ratings&amp;Members!R103C8</stp>
        <tr r="H103" s="13"/>
        <tr r="H103" s="13"/>
      </tp>
      <tp t="s">
        <v>BB-</v>
        <stp/>
        <stp>##V3_BDPV12</stp>
        <stp>US911365AX24 Corp</stp>
        <stp>RTG_SP</stp>
        <stp>[CDX_Analytics_v2.xlsx]S25_CDX_Ratings&amp;Members!R110C10</stp>
        <tr r="J110" s="13"/>
        <tr r="J110" s="13"/>
      </tp>
      <tp t="s">
        <v>BB-</v>
        <stp/>
        <stp>##V3_BDPV12</stp>
        <stp>US911365AX24 Corp</stp>
        <stp>RTG_SP</stp>
        <stp>[CDX_Analytics_v2.xlsx]S24_CDX_Ratings&amp;Members!R114C10</stp>
        <tr r="J114" s="6"/>
        <tr r="J114" s="6"/>
      </tp>
      <tp t="s">
        <v>BB+</v>
        <stp/>
        <stp>##V3_BDPV12</stp>
        <stp>US881609AY73 Corp</stp>
        <stp>RTG_SP</stp>
        <stp>[CDX_Analytics_v2.xlsx]S24_CDX_Ratings&amp;Members!R104C10</stp>
        <tr r="J104" s="6"/>
        <tr r="J104" s="6"/>
      </tp>
      <tp>
        <v>105</v>
        <stp/>
        <stp>##V3_BDPV12</stp>
        <stp>CX356919 Curncy</stp>
        <stp>CDS_FLAT_SPREAD</stp>
        <stp>[CDX_Analytics_v2.xlsx]S25_CDX_Ratings&amp;Members!R28C8</stp>
        <tr r="H28" s="13"/>
        <tr r="H28" s="13"/>
      </tp>
      <tp>
        <v>605</v>
        <stp/>
        <stp>##V3_BDPV12</stp>
        <stp>CX356683 Curncy</stp>
        <stp>CDS_FLAT_SPREAD</stp>
        <stp>[CDX_Analytics_v2.xlsx]S25_CDX_Ratings&amp;Members!R77C8</stp>
        <tr r="H77" s="13"/>
        <tr r="H77" s="13"/>
      </tp>
      <tp>
        <v>225</v>
        <stp/>
        <stp>##V3_BDPV12</stp>
        <stp>CY316492 Curncy</stp>
        <stp>CDS_FLAT_SPREAD</stp>
        <stp>[CDX_Analytics_v2.xlsx]S25_CDX_Ratings&amp;Members!R54C8</stp>
        <tr r="H54" s="13"/>
        <tr r="H54" s="13"/>
      </tp>
      <tp t="s">
        <v>US48666KAP49</v>
        <stp/>
        <stp>##V3_BDPV12</stp>
        <stp>CKBH1U5 Curncy</stp>
        <stp>SW_PRIMARY_REF_OBLIGATION_ISIN</stp>
        <stp>[CDX_Analytics_v2.xlsx]S22_CDX_Ratings&amp;Members!R52C7</stp>
        <tr r="G52" s="4"/>
        <tr r="G52" s="4"/>
      </tp>
      <tp t="s">
        <v>US49456BAE11</v>
        <stp/>
        <stp>##V3_BDPV12</stp>
        <stp>CKMI1U5 Curncy</stp>
        <stp>SW_PRIMARY_REF_OBLIGATION_ISIN</stp>
        <stp>[CDX_Analytics_v2.xlsx]S22_CDX_Ratings&amp;Members!R53C7</stp>
        <tr r="G53" s="4"/>
        <tr r="G53" s="4"/>
      </tp>
      <tp t="s">
        <v>US526057BJ20</v>
        <stp/>
        <stp>##V3_BDPV12</stp>
        <stp>CLEN1U5 Curncy</stp>
        <stp>SW_PRIMARY_REF_OBLIGATION_ISIN</stp>
        <stp>[CDX_Analytics_v2.xlsx]S24_CDX_Ratings&amp;Members!R62C7</stp>
        <tr r="G62" s="6"/>
        <tr r="G62" s="6"/>
      </tp>
      <tp t="s">
        <v>US530715AD31</v>
        <stp/>
        <stp>##V3_BDPV12</stp>
        <stp>CLIB1U5 Curncy</stp>
        <stp>SW_PRIMARY_REF_OBLIGATION_ISIN</stp>
        <stp>[CDX_Analytics_v2.xlsx]S22_CDX_Ratings&amp;Members!R58C7</stp>
        <tr r="G58" s="4"/>
        <tr r="G58" s="4"/>
      </tp>
      <tp t="s">
        <v>US680665AH97</v>
        <stp/>
        <stp>##V3_BDPV12</stp>
        <stp>COLN1U5 Curncy</stp>
        <stp>SW_PRIMARY_REF_OBLIGATION_ISIN</stp>
        <stp>[CDX_Analytics_v2.xlsx]S25_CDX_Ratings&amp;Members!R73C7</stp>
        <tr r="G73" s="13"/>
        <tr r="G73" s="13"/>
      </tp>
      <tp t="s">
        <v>US81211KAK60</v>
        <stp/>
        <stp>##V3_BDPV12</stp>
        <stp>CSEE1U5 Curncy</stp>
        <stp>SW_PRIMARY_REF_OBLIGATION_ISIN</stp>
        <stp>[CDX_Analytics_v2.xlsx]S25_CDX_Ratings&amp;Members!R88C7</stp>
        <tr r="G88" s="13"/>
        <tr r="G88" s="13"/>
      </tp>
      <tp t="s">
        <v>US780153AU63</v>
        <stp/>
        <stp>##V3_BDPV12</stp>
        <stp>CRCL1U5 Curncy</stp>
        <stp>SW_PRIMARY_REF_OBLIGATION_ISIN</stp>
        <stp>[CDX_Analytics_v2.xlsx]S24_CDX_Ratings&amp;Members!R90C7</stp>
        <tr r="G90" s="6"/>
        <tr r="G90" s="6"/>
      </tp>
      <tp t="s">
        <v>XS0929666070</v>
        <stp/>
        <stp>##V3_BDPV12</stp>
        <stp>CY183530 Curncy</stp>
        <stp>SW_PRIMARY_REF_OBLIGATION_ISIN</stp>
        <stp>[CDX_Analytics_v2.xlsx]S22_ITRX_Ratings&amp;Members!R74C7</stp>
        <tr r="G74" s="5"/>
        <tr r="G74" s="5"/>
      </tp>
      <tp t="s">
        <v>FR0011965177</v>
        <stp/>
        <stp>##V3_BDPV12</stp>
        <stp>CX358019 Curncy</stp>
        <stp>SW_PRIMARY_REF_OBLIGATION_ISIN</stp>
        <stp>[CDX_Analytics_v2.xlsx]S24_ITRX_Ratings&amp;Members!R10C7</stp>
        <tr r="G10" s="7"/>
        <tr r="G10" s="7"/>
      </tp>
      <tp t="s">
        <v>#N/A Field Not Applicable</v>
        <stp/>
        <stp>##V3_BDPV12</stp>
        <stp>CY168923 Curncy</stp>
        <stp>SW_PRIMARY_REF_OBLIGATION_ISIN</stp>
        <stp>[CDX_Analytics_v2.xlsx]S22_ITRX_Ratings&amp;Members!R28C7</stp>
        <tr r="G28" s="5"/>
      </tp>
      <tp t="s">
        <v>Ba3</v>
        <stp/>
        <stp>##V3_BDPV12</stp>
        <stp>XS0929666070 Corp</stp>
        <stp>RTG_MOODY</stp>
        <stp>[CDX_Analytics_v2.xlsx]S22_ITRX_Ratings&amp;Members!R74C8</stp>
        <tr r="H74" s="5"/>
        <tr r="H74" s="5"/>
      </tp>
      <tp t="s">
        <v>XS1308316568</v>
        <stp/>
        <stp>##V3_BDPV12</stp>
        <stp>CY325530 Curncy</stp>
        <stp>SW_PRIMARY_REF_OBLIGATION_ISIN</stp>
        <stp>[CDX_Analytics_v2.xlsx]S24_ITRX_Ratings&amp;Members!R34C7</stp>
        <tr r="G34" s="7"/>
        <tr r="G34" s="7"/>
      </tp>
      <tp t="s">
        <v>Ba1</v>
        <stp/>
        <stp>##V3_BDPV12</stp>
        <stp>XS1074396927 Corp</stp>
        <stp>RTG_MOODY</stp>
        <stp>[CDX_Analytics_v2.xlsx]S22_ITRX_Ratings&amp;Members!R65C8</stp>
        <tr r="H65" s="5"/>
        <tr r="H65" s="5"/>
      </tp>
      <tp t="s">
        <v>US571748AK86</v>
        <stp/>
        <stp>##V3_BDPV12</stp>
        <stp>CMMC1U5 Curncy</stp>
        <stp>SW_PRIMARY_REF_OBLIGATION_ISIN</stp>
        <stp>[CDX_Analytics_v2.xlsx]S24_CDX IG_Ratings&amp;Members!R87C7</stp>
        <tr r="G87" s="9"/>
        <tr r="G87" s="9"/>
      </tp>
      <tp t="s">
        <v>XS1204434028</v>
        <stp/>
        <stp>##V3_BDPV12</stp>
        <stp>CY316358 Curncy</stp>
        <stp>SW_PRIMARY_REF_OBLIGATION_ISIN</stp>
        <stp>[CDX_Analytics_v2.xlsx]S24_ITRX_Ratings&amp;Members!R42C7</stp>
        <tr r="G42" s="7"/>
        <tr r="G42" s="7"/>
      </tp>
      <tp t="s">
        <v>XS1046702293</v>
        <stp/>
        <stp>##V3_BDPV12</stp>
        <stp>CY283543 Curncy</stp>
        <stp>SW_PRIMARY_REF_OBLIGATION_ISIN</stp>
        <stp>[CDX_Analytics_v2.xlsx]S22_ITRX_Ratings&amp;Members!R34C7</stp>
        <tr r="G34" s="5"/>
        <tr r="G34" s="5"/>
      </tp>
      <tp t="s">
        <v>XS1054987216</v>
        <stp/>
        <stp>##V3_BDPV12</stp>
        <stp>CY284679 Curncy</stp>
        <stp>SW_PRIMARY_REF_OBLIGATION_ISIN</stp>
        <stp>[CDX_Analytics_v2.xlsx]S22_ITRX_Ratings&amp;Members!R67C7</stp>
        <tr r="G67" s="5"/>
        <tr r="G67" s="5"/>
      </tp>
      <tp t="s">
        <v>Caa1</v>
        <stp/>
        <stp>##V3_BDPV12</stp>
        <stp>XS1071420027 Corp</stp>
        <stp>RTG_MOODY</stp>
        <stp>[CDX_Analytics_v2.xlsx]S22_ITRX_Ratings&amp;Members!R32C8</stp>
        <tr r="H32" s="5"/>
        <tr r="H32" s="5"/>
      </tp>
      <tp t="s">
        <v>US478366AG24</v>
        <stp/>
        <stp>##V3_BDPV12</stp>
        <stp>CJCI1U5 Curncy</stp>
        <stp>SW_PRIMARY_REF_OBLIGATION_ISIN</stp>
        <stp>[CDX_Analytics_v2.xlsx]S24_CDX IG_Ratings&amp;Members!R79C7</stp>
        <tr r="G79" s="9"/>
        <tr r="G79" s="9"/>
      </tp>
      <tp t="s">
        <v>B1</v>
        <stp/>
        <stp>##V3_BDPV12</stp>
        <stp>XS1076527875 Corp</stp>
        <stp>RTG_MOODY</stp>
        <stp>[CDX_Analytics_v2.xlsx]S22_ITRX_Ratings&amp;Members!R26C8</stp>
        <tr r="H26" s="5"/>
        <tr r="H26" s="5"/>
      </tp>
      <tp t="s">
        <v>DE000A1TM5X8</v>
        <stp/>
        <stp>##V3_BDPV12</stp>
        <stp>CY188990 Curncy</stp>
        <stp>SW_PRIMARY_REF_OBLIGATION_ISIN</stp>
        <stp>[CDX_Analytics_v2.xlsx]S22_ITRX_Ratings&amp;Members!R38C7</stp>
        <tr r="G38" s="5"/>
        <tr r="G38" s="5"/>
      </tp>
      <tp t="s">
        <v>B1</v>
        <stp/>
        <stp>##V3_BDPV12</stp>
        <stp>XS0050504306 Corp</stp>
        <stp>RTG_MOODY</stp>
        <stp>[CDX_Analytics_v2.xlsx]S22_ITRX_Ratings&amp;Members!R20C8</stp>
        <tr r="H20" s="5"/>
        <tr r="H20" s="5"/>
      </tp>
      <tp t="s">
        <v>US581557AM75</v>
        <stp/>
        <stp>##V3_BDPV12</stp>
        <stp>CMCK1U5 Curncy</stp>
        <stp>SW_PRIMARY_REF_OBLIGATION_ISIN</stp>
        <stp>[CDX_Analytics_v2.xlsx]S24_CDX IG_Ratings&amp;Members!R89C7</stp>
        <tr r="G89" s="9"/>
        <tr r="G89" s="9"/>
      </tp>
      <tp t="s">
        <v>XS1000393899</v>
        <stp/>
        <stp>##V3_BDPV12</stp>
        <stp>CY188480 Curncy</stp>
        <stp>SW_PRIMARY_REF_OBLIGATION_ISIN</stp>
        <stp>[CDX_Analytics_v2.xlsx]S22_ITRX_Ratings&amp;Members!R15C7</stp>
        <tr r="G15" s="5"/>
        <tr r="G15" s="5"/>
      </tp>
      <tp t="s">
        <v>US459200GJ41</v>
        <stp/>
        <stp>##V3_BDPV12</stp>
        <stp>CIBM1U5 Curncy</stp>
        <stp>SW_PRIMARY_REF_OBLIGATION_ISIN</stp>
        <stp>[CDX_Analytics_v2.xlsx]S25_CDX IG_Ratings&amp;Members!R78C7</stp>
        <tr r="G78" s="12"/>
        <tr r="G78" s="12"/>
      </tp>
      <tp t="s">
        <v>US438516AR73</v>
        <stp/>
        <stp>##V3_BDPV12</stp>
        <stp>CHON1U5 Curncy</stp>
        <stp>SW_PRIMARY_REF_OBLIGATION_ISIN</stp>
        <stp>[CDX_Analytics_v2.xlsx]S24_CDX IG_Ratings&amp;Members!R75C7</stp>
        <tr r="G75" s="9"/>
        <tr r="G75" s="9"/>
      </tp>
      <tp t="s">
        <v>#N/A N/A</v>
        <stp/>
        <stp>##V3_BDPV12</stp>
        <stp>XS1089828880 Corp</stp>
        <stp>RTG_MOODY</stp>
        <stp>[CDX_Analytics_v2.xlsx]S22_ITRX_Ratings&amp;Members!R44C8</stp>
        <tr r="H44" s="5"/>
      </tp>
      <tp t="s">
        <v>US90131HAE53</v>
        <stp/>
        <stp>##V3_BDPV12</stp>
        <stp>CNCP1U5 Curncy</stp>
        <stp>SW_PRIMARY_REF_OBLIGATION_ISIN</stp>
        <stp>[CDX_Analytics_v2.xlsx]S24_CDX IG_Ratings&amp;Members!R19C7</stp>
        <tr r="G19" s="9"/>
        <tr r="G19" s="9"/>
      </tp>
      <tp t="s">
        <v>US90131HAE53</v>
        <stp/>
        <stp>##V3_BDPV12</stp>
        <stp>CNCP1U5 Curncy</stp>
        <stp>SW_PRIMARY_REF_OBLIGATION_ISIN</stp>
        <stp>[CDX_Analytics_v2.xlsx]S25_CDX IG_Ratings&amp;Members!R19C7</stp>
        <tr r="G19" s="12"/>
        <tr r="G19" s="12"/>
      </tp>
      <tp t="s">
        <v>US205363AN41</v>
        <stp/>
        <stp>##V3_BDPV12</stp>
        <stp>CCCS1U5 Curncy</stp>
        <stp>SW_PRIMARY_REF_OBLIGATION_ISIN</stp>
        <stp>[CDX_Analytics_v2.xlsx]S25_CDX IG_Ratings&amp;Members!R49C7</stp>
        <tr r="G49" s="12"/>
        <tr r="G49" s="12"/>
      </tp>
      <tp t="s">
        <v>US205363AN41</v>
        <stp/>
        <stp>##V3_BDPV12</stp>
        <stp>CCCS1U5 Curncy</stp>
        <stp>SW_PRIMARY_REF_OBLIGATION_ISIN</stp>
        <stp>[CDX_Analytics_v2.xlsx]S24_CDX IG_Ratings&amp;Members!R49C7</stp>
        <tr r="G49" s="9"/>
        <tr r="G49" s="9"/>
      </tp>
      <tp t="s">
        <v>Baa3</v>
        <stp/>
        <stp>##V3_BDPV12</stp>
        <stp>PTBRIHOM0001 Corp</stp>
        <stp>RTG_MOODY</stp>
        <stp>[CDX_Analytics_v2.xlsx]S22_ITRX_Ratings&amp;Members!R18C8</stp>
        <tr r="H18" s="5"/>
        <tr r="H18" s="5"/>
      </tp>
      <tp t="s">
        <v>Ba2</v>
        <stp/>
        <stp>##V3_BDPV12</stp>
        <stp>XS0491875562 Corp</stp>
        <stp>RTG_MOODY_NO_WATCH</stp>
        <stp>[CDX_Analytics_v2.xlsx]S24_ITRX_Ratings&amp;Members!R45C8</stp>
        <tr r="H45" s="7"/>
        <tr r="H45" s="7"/>
      </tp>
      <tp t="s">
        <v>US423074AF08</v>
        <stp/>
        <stp>##V3_BDPV12</stp>
        <stp>CHNZ1U5 Curncy</stp>
        <stp>SW_PRIMARY_REF_OBLIGATION_ISIN</stp>
        <stp>[CDX_Analytics_v2.xlsx]S25_CDX IG_Ratings&amp;Members!R84C7</stp>
        <tr r="G84" s="12"/>
        <tr r="G84" s="12"/>
      </tp>
      <tp t="s">
        <v>BBB- /*-</v>
        <stp/>
        <stp>##V3_BDPV12</stp>
        <stp>US984121BW26 Corp</stp>
        <stp>RTG_SP</stp>
        <stp>[CDX_Analytics_v2.xlsx]S25_CDX IG_Ratings&amp;Members!R142C10</stp>
        <tr r="J142" s="12"/>
        <tr r="J142" s="12"/>
      </tp>
      <tp t="s">
        <v>BBB- /*-</v>
        <stp/>
        <stp>##V3_BDPV12</stp>
        <stp>US984121BW26 Corp</stp>
        <stp>RTG_SP</stp>
        <stp>[CDX_Analytics_v2.xlsx]S24_CDX IG_Ratings&amp;Members!R141C10</stp>
        <tr r="J141" s="9"/>
        <tr r="J141" s="9"/>
      </tp>
      <tp t="s">
        <v>BBB-</v>
        <stp/>
        <stp>##V3_BDPV12</stp>
        <stp>US925524AX89 Corp</stp>
        <stp>RTG_SP</stp>
        <stp>[CDX_Analytics_v2.xlsx]S24_CDX IG_Ratings&amp;Members!R136C10</stp>
        <tr r="J136" s="9"/>
        <tr r="J136" s="9"/>
      </tp>
      <tp t="s">
        <v>BBB-</v>
        <stp/>
        <stp>##V3_BDPV12</stp>
        <stp>US925524AX89 Corp</stp>
        <stp>RTG_SP</stp>
        <stp>[CDX_Analytics_v2.xlsx]S25_CDX IG_Ratings&amp;Members!R137C10</stp>
        <tr r="J137" s="12"/>
        <tr r="J137" s="12"/>
      </tp>
      <tp t="s">
        <v>B</v>
        <stp/>
        <stp>##V3_BDPV12</stp>
        <stp>US912909AD03 Corp</stp>
        <stp>RTG_SP</stp>
        <stp>[CDX_Analytics_v2.xlsx]S25_CDX_Ratings&amp;Members!R111C10</stp>
        <tr r="J111" s="13"/>
        <tr r="J111" s="13"/>
      </tp>
      <tp t="s">
        <v>B</v>
        <stp/>
        <stp>##V3_BDPV12</stp>
        <stp>US912909AD03 Corp</stp>
        <stp>RTG_SP</stp>
        <stp>[CDX_Analytics_v2.xlsx]S24_CDX_Ratings&amp;Members!R115C10</stp>
        <tr r="J115" s="6"/>
        <tr r="J115" s="6"/>
      </tp>
      <tp t="s">
        <v>CCC</v>
        <stp/>
        <stp>##V3_BDPV12</stp>
        <stp>US892335AL43 Corp</stp>
        <stp>RTG_SP</stp>
        <stp>[CDX_Analytics_v2.xlsx]S24_CDX_Ratings&amp;Members!R112C10</stp>
        <tr r="J112" s="6"/>
        <tr r="J112" s="6"/>
      </tp>
      <tp t="s">
        <v>CCC</v>
        <stp/>
        <stp>##V3_BDPV12</stp>
        <stp>US892335AL43 Corp</stp>
        <stp>RTG_SP</stp>
        <stp>[CDX_Analytics_v2.xlsx]S25_CDX_Ratings&amp;Members!R106C10</stp>
        <tr r="J106" s="13"/>
        <tr r="J106" s="13"/>
      </tp>
      <tp t="s">
        <v>BB</v>
        <stp/>
        <stp>##V3_BDPV12</stp>
        <stp>US382550AD35 Corp</stp>
        <stp>RTG_SP</stp>
        <stp>[CDX_Analytics_v2.xlsx]S24_CDX_Ratings&amp;Members!R106C10</stp>
        <tr r="J106" s="6"/>
        <tr r="J106" s="6"/>
      </tp>
      <tp t="s">
        <v>Ba1</v>
        <stp/>
        <stp>##V3_BDPV12</stp>
        <stp>US915436AF63 Corp</stp>
        <stp>RTG_MOODY_NO_WATCH</stp>
        <stp>[CDX_Analytics_v2.xlsx]S24_ITRX_Ratings&amp;Members!R80C8</stp>
        <tr r="H80" s="7"/>
        <tr r="H80" s="7"/>
      </tp>
      <tp t="s">
        <v>BB-</v>
        <stp/>
        <stp>##V3_BDPV12</stp>
        <stp>US00130HBV69 Corp</stp>
        <stp>RTG_SP</stp>
        <stp>[CDX_Analytics_v2.xlsx]S25_CDX_Ratings&amp;Members!R101C10</stp>
        <tr r="J101" s="13"/>
        <tr r="J101" s="13"/>
      </tp>
      <tp t="s">
        <v>BB-</v>
        <stp/>
        <stp>##V3_BDPV12</stp>
        <stp>US00130HBV69 Corp</stp>
        <stp>RTG_SP</stp>
        <stp>[CDX_Analytics_v2.xlsx]S24_CDX_Ratings&amp;Members!R105C10</stp>
        <tr r="J105" s="6"/>
        <tr r="J105" s="6"/>
      </tp>
      <tp>
        <v>875.41288465894752</v>
        <stp/>
        <stp>##V3_BDPV12</stp>
        <stp>CT370648 Curncy</stp>
        <stp>CDS_FLAT_SPREAD</stp>
        <stp>[CDX_Analytics_v2.xlsx]S25_CDX_Ratings&amp;Members!R113C8</stp>
        <tr r="H113" s="13"/>
        <tr r="H113" s="13"/>
      </tp>
      <tp>
        <v>751.97728484200741</v>
        <stp/>
        <stp>##V3_BDPV12</stp>
        <stp>CX376424 Curncy</stp>
        <stp>CDS_FLAT_SPREAD</stp>
        <stp>[CDX_Analytics_v2.xlsx]S24_CDX_Ratings&amp;Members!R37C8</stp>
        <tr r="H37" s="6"/>
        <tr r="H37" s="6"/>
      </tp>
      <tp>
        <v>360</v>
        <stp/>
        <stp>##V3_BDPV12</stp>
        <stp>CY169005 Curncy</stp>
        <stp>CDS_FLAT_SPREAD</stp>
        <stp>[CDX_Analytics_v2.xlsx]S24_CDX_Ratings&amp;Members!R32C8</stp>
        <tr r="H32" s="6"/>
        <tr r="H32" s="6"/>
      </tp>
      <tp>
        <v>1994.7364870431343</v>
        <stp/>
        <stp>##V3_BDPV12</stp>
        <stp>CT357624 Curncy</stp>
        <stp>CDS_FLAT_SPREAD</stp>
        <stp>[CDX_Analytics_v2.xlsx]S24_CDX_Ratings&amp;Members!R59C8</stp>
        <tr r="H59" s="6"/>
        <tr r="H59" s="6"/>
      </tp>
      <tp>
        <v>320</v>
        <stp/>
        <stp>##V3_BDPV12</stp>
        <stp>CY316624 Curncy</stp>
        <stp>CDS_FLAT_SPREAD</stp>
        <stp>[CDX_Analytics_v2.xlsx]S25_CDX_Ratings&amp;Members!R85C8</stp>
        <tr r="H85" s="13"/>
        <tr r="H85" s="13"/>
      </tp>
      <tp>
        <v>120</v>
        <stp/>
        <stp>##V3_BDPV12</stp>
        <stp>CX356575 Curncy</stp>
        <stp>CDS_FLAT_SPREAD</stp>
        <stp>[CDX_Analytics_v2.xlsx]S25_CDX_Ratings&amp;Members!R87C8</stp>
        <tr r="H87" s="13"/>
        <tr r="H87" s="13"/>
      </tp>
      <tp>
        <v>879.98507946416726</v>
        <stp/>
        <stp>##V3_BDPV12</stp>
        <stp>CX356775 Curncy</stp>
        <stp>CDS_FLAT_SPREAD</stp>
        <stp>[CDX_Analytics_v2.xlsx]S24_CDX_Ratings&amp;Members!R84C8</stp>
        <tr r="H84" s="6"/>
        <tr r="H84" s="6"/>
      </tp>
      <tp t="s">
        <v>XS1083956307</v>
        <stp/>
        <stp>##V3_BDPV12</stp>
        <stp>CSTM1E5 Curncy</stp>
        <stp>SW_PRIMARY_REF_OBLIGATION_ISIN</stp>
        <stp>[CDX_Analytics_v2.xlsx]S24_ITRX_Ratings&amp;Members!R68C7</stp>
        <tr r="G68" s="7"/>
        <tr r="G68" s="7"/>
      </tp>
      <tp>
        <v>55</v>
        <stp/>
        <stp>##V3_BDPV12</stp>
        <stp>CX355484 Curncy</stp>
        <stp>CDS_FLAT_SPREAD</stp>
        <stp>[CDX_Analytics_v2.xlsx]S24_CDX_Ratings&amp;Members!R47C8</stp>
        <tr r="H47" s="6"/>
        <tr r="H47" s="6"/>
      </tp>
      <tp t="s">
        <v>US549463AC10</v>
        <stp/>
        <stp>##V3_BDPV12</stp>
        <stp>CLU1U5 Curncy</stp>
        <stp>SW_PRIMARY_REF_OBLIGATION_ISIN</stp>
        <stp>[CDX_Analytics_v2.xlsx]S22_CDX_Ratings&amp;Members!R12C7</stp>
        <tr r="G12" s="4"/>
        <tr r="G12" s="4"/>
      </tp>
      <tp t="s">
        <v>US156700AL08</v>
        <stp/>
        <stp>##V3_BDPV12</stp>
        <stp>CCTL1U5 Curncy</stp>
        <stp>SW_PRIMARY_REF_OBLIGATION_ISIN</stp>
        <stp>[CDX_Analytics_v2.xlsx]S22_CDX_Ratings&amp;Members!R25C7</stp>
        <tr r="G25" s="4"/>
        <tr r="G25" s="4"/>
      </tp>
      <tp t="s">
        <v>USU36473AJ20</v>
        <stp/>
        <stp>##V3_BDPV12</stp>
        <stp>CGCI1U5 Curncy</stp>
        <stp>SW_PRIMARY_REF_OBLIGATION_ISIN</stp>
        <stp>[CDX_Analytics_v2.xlsx]S25_CDX_Ratings&amp;Members!R97C7</stp>
        <tr r="G97" s="13"/>
        <tr r="G97" s="13"/>
      </tp>
      <tp t="s">
        <v>US73179PAK21</v>
        <stp/>
        <stp>##V3_BDPV12</stp>
        <stp>CPOL1U5 Curncy</stp>
        <stp>SW_PRIMARY_REF_OBLIGATION_ISIN</stp>
        <stp>[CDX_Analytics_v2.xlsx]S24_CDX_Ratings&amp;Members!R83C7</stp>
        <tr r="G83" s="6"/>
        <tr r="G83" s="6"/>
      </tp>
      <tp t="s">
        <v>US745867AM30</v>
        <stp/>
        <stp>##V3_BDPV12</stp>
        <stp>CPHM1U5 Curncy</stp>
        <stp>SW_PRIMARY_REF_OBLIGATION_ISIN</stp>
        <stp>[CDX_Analytics_v2.xlsx]S22_CDX_Ratings&amp;Members!R74C7</stp>
        <tr r="G74" s="4"/>
        <tr r="G74" s="4"/>
      </tp>
      <tp t="s">
        <v>FR0011439975</v>
        <stp/>
        <stp>##V3_BDPV12</stp>
        <stp>CPEUG1E5 Curncy</stp>
        <stp>SW_PRIMARY_REF_OBLIGATION_ISIN</stp>
        <stp>[CDX_Analytics_v2.xlsx]S24_ITRX_Ratings&amp;Members!R58C7</stp>
        <tr r="G58" s="7"/>
        <tr r="G58" s="7"/>
      </tp>
      <tp t="s">
        <v>#N/A N/A</v>
        <stp/>
        <stp>##V3_BDPV12</stp>
        <stp>XS0875624925 Corp</stp>
        <stp>RTG_MOODY</stp>
        <stp>[CDX_Analytics_v2.xlsx]S22_ITRX_Ratings&amp;Members!R10C8</stp>
        <tr r="H10" s="5"/>
      </tp>
      <tp t="s">
        <v>US42809HAB33</v>
        <stp/>
        <stp>##V3_BDPV12</stp>
        <stp>CAHC1U5 Curncy</stp>
        <stp>SW_PRIMARY_REF_OBLIGATION_ISIN</stp>
        <stp>[CDX_Analytics_v2.xlsx]S25_CDX IG_Ratings&amp;Members!R73C7</stp>
        <tr r="G73" s="12"/>
        <tr r="G73" s="12"/>
      </tp>
      <tp t="s">
        <v>US534187AX79</v>
        <stp/>
        <stp>##V3_BDPV12</stp>
        <stp>CLNC1U5 Curncy</stp>
        <stp>SW_PRIMARY_REF_OBLIGATION_ISIN</stp>
        <stp>[CDX_Analytics_v2.xlsx]S25_CDX IG_Ratings&amp;Members!R85C7</stp>
        <tr r="G85" s="12"/>
        <tr r="G85" s="12"/>
      </tp>
      <tp t="s">
        <v>XS1087777295</v>
        <stp/>
        <stp>##V3_BDPV12</stp>
        <stp>CY284023 Curncy</stp>
        <stp>SW_PRIMARY_REF_OBLIGATION_ISIN</stp>
        <stp>[CDX_Analytics_v2.xlsx]S24_ITRX_Ratings&amp;Members!R40C7</stp>
        <tr r="G40" s="7"/>
        <tr r="G40" s="7"/>
      </tp>
      <tp t="s">
        <v>XS1089828880</v>
        <stp/>
        <stp>##V3_BDPV12</stp>
        <stp>CY284823 Curncy</stp>
        <stp>SW_PRIMARY_REF_OBLIGATION_ISIN</stp>
        <stp>[CDX_Analytics_v2.xlsx]S24_ITRX_Ratings&amp;Members!R48C7</stp>
        <tr r="G48" s="7"/>
        <tr r="G48" s="7"/>
      </tp>
      <tp t="s">
        <v>XS1028948047</v>
        <stp/>
        <stp>##V3_BDPV12</stp>
        <stp>CY284727 Curncy</stp>
        <stp>SW_PRIMARY_REF_OBLIGATION_ISIN</stp>
        <stp>[CDX_Analytics_v2.xlsx]S22_ITRX_Ratings&amp;Members!R77C7</stp>
        <tr r="G77" s="5"/>
        <tr r="G77" s="5"/>
      </tp>
      <tp t="s">
        <v>#N/A Field Not Applicable</v>
        <stp/>
        <stp>##V3_BDPV12</stp>
        <stp>CY175216 Curncy</stp>
        <stp>SW_PRIMARY_REF_OBLIGATION_ISIN</stp>
        <stp>[CDX_Analytics_v2.xlsx]S22_ITRX_Ratings&amp;Members!R22C7</stp>
        <tr r="G22" s="5"/>
      </tp>
      <tp t="s">
        <v>USN6651LAB38</v>
        <stp/>
        <stp>##V3_BDPV12</stp>
        <stp>CX404642 Curncy</stp>
        <stp>SW_PRIMARY_REF_OBLIGATION_ISIN</stp>
        <stp>[CDX_Analytics_v2.xlsx]S24_ITRX_Ratings&amp;Members!R57C7</stp>
        <tr r="G57" s="7"/>
        <tr r="G57" s="7"/>
      </tp>
      <tp t="s">
        <v>XS1043621090</v>
        <stp/>
        <stp>##V3_BDPV12</stp>
        <stp>CY283831 Curncy</stp>
        <stp>SW_PRIMARY_REF_OBLIGATION_ISIN</stp>
        <stp>[CDX_Analytics_v2.xlsx]S22_ITRX_Ratings&amp;Members!R58C7</stp>
        <tr r="G58" s="5"/>
        <tr r="G58" s="5"/>
      </tp>
      <tp t="s">
        <v>US58013MEB63</v>
        <stp/>
        <stp>##V3_BDPV12</stp>
        <stp>CMCD1U5 Curncy</stp>
        <stp>SW_PRIMARY_REF_OBLIGATION_ISIN</stp>
        <stp>[CDX_Analytics_v2.xlsx]S24_CDX IG_Ratings&amp;Members!R88C7</stp>
        <tr r="G88" s="9"/>
        <tr r="G88" s="9"/>
      </tp>
      <tp t="s">
        <v>PTBRIHOM0001</v>
        <stp/>
        <stp>##V3_BDPV12</stp>
        <stp>CY087844 Curncy</stp>
        <stp>SW_PRIMARY_REF_OBLIGATION_ISIN</stp>
        <stp>[CDX_Analytics_v2.xlsx]S22_ITRX_Ratings&amp;Members!R18C7</stp>
        <tr r="G18" s="5"/>
        <tr r="G18" s="5"/>
      </tp>
      <tp t="s">
        <v>US031162BU36</v>
        <stp/>
        <stp>##V3_BDPV12</stp>
        <stp>CAMG1U5 Curncy</stp>
        <stp>SW_PRIMARY_REF_OBLIGATION_ISIN</stp>
        <stp>[CDX_Analytics_v2.xlsx]S24_CDX IG_Ratings&amp;Members!R26C7</stp>
        <tr r="G26" s="9"/>
        <tr r="G26" s="9"/>
      </tp>
      <tp t="s">
        <v>DE000A1TM5X8</v>
        <stp/>
        <stp>##V3_BDPV12</stp>
        <stp>CY188990 Curncy</stp>
        <stp>SW_PRIMARY_REF_OBLIGATION_ISIN</stp>
        <stp>[CDX_Analytics_v2.xlsx]S24_ITRX_Ratings&amp;Members!R39C7</stp>
        <tr r="G39" s="7"/>
        <tr r="G39" s="7"/>
      </tp>
      <tp t="s">
        <v>XS0928189777</v>
        <stp/>
        <stp>##V3_BDPV12</stp>
        <stp>CY185193 Curncy</stp>
        <stp>SW_PRIMARY_REF_OBLIGATION_ISIN</stp>
        <stp>[CDX_Analytics_v2.xlsx]S24_ITRX_Ratings&amp;Members!R41C7</stp>
        <tr r="G41" s="7"/>
        <tr r="G41" s="7"/>
      </tp>
      <tp t="s">
        <v>XS0982709494</v>
        <stp/>
        <stp>##V3_BDPV12</stp>
        <stp>CY189086 Curncy</stp>
        <stp>SW_PRIMARY_REF_OBLIGATION_ISIN</stp>
        <stp>[CDX_Analytics_v2.xlsx]S24_ITRX_Ratings&amp;Members!R60C7</stp>
        <tr r="G60" s="7"/>
        <tr r="G60" s="7"/>
      </tp>
      <tp t="s">
        <v>B2</v>
        <stp/>
        <stp>##V3_BDPV12</stp>
        <stp>XS1067602331 Corp</stp>
        <stp>RTG_MOODY</stp>
        <stp>[CDX_Analytics_v2.xlsx]S22_ITRX_Ratings&amp;Members!R60C8</stp>
        <tr r="H60" s="5"/>
        <tr r="H60" s="5"/>
      </tp>
      <tp t="s">
        <v>#N/A N/A</v>
        <stp/>
        <stp>##V3_BDPV12</stp>
        <stp>XS1019171427 Corp</stp>
        <stp>RTG_MOODY</stp>
        <stp>[CDX_Analytics_v2.xlsx]S22_ITRX_Ratings&amp;Members!R16C8</stp>
        <tr r="H16" s="5"/>
      </tp>
      <tp t="s">
        <v>B2</v>
        <stp/>
        <stp>##V3_BDPV12</stp>
        <stp>XS1078234330 Corp</stp>
        <stp>RTG_MOODY</stp>
        <stp>[CDX_Analytics_v2.xlsx]S22_ITRX_Ratings&amp;Members!R64C8</stp>
        <tr r="H64" s="5"/>
        <tr r="H64" s="5"/>
      </tp>
      <tp t="s">
        <v>#N/A N/A</v>
        <stp/>
        <stp>##V3_BDPV12</stp>
        <stp>XS1063837741 Corp</stp>
        <stp>RTG_MOODY</stp>
        <stp>[CDX_Analytics_v2.xlsx]S22_ITRX_Ratings&amp;Members!R59C8</stp>
        <tr r="H59" s="5"/>
      </tp>
      <tp t="s">
        <v>US438516AR73</v>
        <stp/>
        <stp>##V3_BDPV12</stp>
        <stp>CHON1U5 Curncy</stp>
        <stp>SW_PRIMARY_REF_OBLIGATION_ISIN</stp>
        <stp>[CDX_Analytics_v2.xlsx]S25_CDX IG_Ratings&amp;Members!R74C7</stp>
        <tr r="G74" s="12"/>
        <tr r="G74" s="12"/>
      </tp>
      <tp t="s">
        <v>Ba1</v>
        <stp/>
        <stp>##V3_BDPV12</stp>
        <stp>XS0105244585 Corp</stp>
        <stp>RTG_MOODY_NO_WATCH</stp>
        <stp>[CDX_Analytics_v2.xlsx]S24_ITRX_Ratings&amp;Members!R75C8</stp>
        <tr r="H75" s="7"/>
        <tr r="H75" s="7"/>
      </tp>
      <tp>
        <v>-4999.2262428297399</v>
        <stp/>
        <stp>##V3_BDPV12</stp>
        <stp>CDX IG CDSI S26 5Y CORP</stp>
        <stp>SW_CNV_BPV</stp>
        <stp>[CDX_Analytics_v2.xlsx]Sheet1!R26C8</stp>
        <stp>MATURITY_x0002_CDS_QUOTED_PRICE</stp>
        <stp>6/20/2021_x0002_100.98</stp>
        <stp>SW_PAY_NOTL_AMT</stp>
        <stp>10000000</stp>
        <tr r="H26" s="1"/>
      </tp>
      <tp t="s">
        <v>US370334BM56</v>
        <stp/>
        <stp>##V3_BDPV12</stp>
        <stp>CGIS1U5 Curncy</stp>
        <stp>SW_PRIMARY_REF_OBLIGATION_ISIN</stp>
        <stp>[CDX_Analytics_v2.xlsx]S24_CDX IG_Ratings&amp;Members!R72C7</stp>
        <tr r="G72" s="9"/>
        <tr r="G72" s="9"/>
      </tp>
      <tp t="s">
        <v>#N/A Field Not Applicable</v>
        <stp/>
        <stp>##V3_BDPV12</stp>
        <stp>CRKT1U5 Curncy</stp>
        <stp>SW_PRIMARY_REF_OBLIGATION_ISIN</stp>
        <stp>[CDX_Analytics_v2.xlsx]S24_CDX IG_Ratings&amp;Members!R90C7</stp>
        <tr r="G90" s="9"/>
      </tp>
      <tp t="s">
        <v>US539830AT67</v>
        <stp/>
        <stp>##V3_BDPV12</stp>
        <stp>CLMT1U5 Curncy</stp>
        <stp>SW_PRIMARY_REF_OBLIGATION_ISIN</stp>
        <stp>[CDX_Analytics_v2.xlsx]S25_CDX IG_Ratings&amp;Members!R86C7</stp>
        <tr r="G86" s="12"/>
        <tr r="G86" s="12"/>
      </tp>
      <tp t="s">
        <v>US548661CQ89</v>
        <stp/>
        <stp>##V3_BDPV12</stp>
        <stp>CLOW1U5 Curncy</stp>
        <stp>SW_PRIMARY_REF_OBLIGATION_ISIN</stp>
        <stp>[CDX_Analytics_v2.xlsx]S24_CDX IG_Ratings&amp;Members!R84C7</stp>
        <tr r="G84" s="9"/>
        <tr r="G84" s="9"/>
      </tp>
      <tp t="s">
        <v>BBB</v>
        <stp/>
        <stp>##V3_BDPV12</stp>
        <stp>US887317AT21 Corp</stp>
        <stp>RTG_SP</stp>
        <stp>[CDX_Analytics_v2.xlsx]S24_CDX IG_Ratings&amp;Members!R128C10</stp>
        <tr r="J128" s="9"/>
        <tr r="J128" s="9"/>
      </tp>
      <tp t="s">
        <v>BBB</v>
        <stp/>
        <stp>##V3_BDPV12</stp>
        <stp>US887317AT21 Corp</stp>
        <stp>RTG_SP</stp>
        <stp>[CDX_Analytics_v2.xlsx]S25_CDX IG_Ratings&amp;Members!R130C10</stp>
        <tr r="J130" s="12"/>
        <tr r="J130" s="12"/>
      </tp>
      <tp t="s">
        <v>BBB-</v>
        <stp/>
        <stp>##V3_BDPV12</stp>
        <stp>US364760AK48 Corp</stp>
        <stp>RTG_SP</stp>
        <stp>[CDX_Analytics_v2.xlsx]S25_CDX IG_Ratings&amp;Members!R122C10</stp>
        <tr r="J122" s="12"/>
        <tr r="J122" s="12"/>
      </tp>
      <tp t="s">
        <v>BBB-</v>
        <stp/>
        <stp>##V3_BDPV12</stp>
        <stp>US364760AK48 Corp</stp>
        <stp>RTG_SP</stp>
        <stp>[CDX_Analytics_v2.xlsx]S24_CDX IG_Ratings&amp;Members!R120C10</stp>
        <tr r="J120" s="9"/>
        <tr r="J120" s="9"/>
      </tp>
      <tp t="s">
        <v>B+</v>
        <stp/>
        <stp>##V3_BDPV12</stp>
        <stp>US97381WAJ36 Corp</stp>
        <stp>RTG_SP</stp>
        <stp>[CDX_Analytics_v2.xlsx]S25_CDX_Ratings&amp;Members!R117C10</stp>
        <tr r="J117" s="13"/>
        <tr r="J117" s="13"/>
      </tp>
      <tp t="s">
        <v>B+</v>
        <stp/>
        <stp>##V3_BDPV12</stp>
        <stp>US97381WAJ36 Corp</stp>
        <stp>RTG_SP</stp>
        <stp>[CDX_Analytics_v2.xlsx]S24_CDX_Ratings&amp;Members!R118C10</stp>
        <tr r="J118" s="6"/>
        <tr r="J118" s="6"/>
      </tp>
      <tp t="s">
        <v>BB+</v>
        <stp/>
        <stp>##V3_BDPV12</stp>
        <stp>US893830AK59 Corp</stp>
        <stp>RTG_SP</stp>
        <stp>[CDX_Analytics_v2.xlsx]S25_CDX_Ratings&amp;Members!R108C10</stp>
        <tr r="J108" s="13"/>
        <tr r="J108" s="13"/>
      </tp>
      <tp t="s">
        <v>BBB-</v>
        <stp/>
        <stp>##V3_BDPV12</stp>
        <stp>US913903AP52 Corp</stp>
        <stp>RTG_SP</stp>
        <stp>[CDX_Analytics_v2.xlsx]S24_CDX_Ratings&amp;Members!R116C10</stp>
        <tr r="J116" s="6"/>
        <tr r="J116" s="6"/>
      </tp>
      <tp t="s">
        <v>BBB-</v>
        <stp/>
        <stp>##V3_BDPV12</stp>
        <stp>US913903AP52 Corp</stp>
        <stp>RTG_SP</stp>
        <stp>[CDX_Analytics_v2.xlsx]S25_CDX_Ratings&amp;Members!R112C10</stp>
        <tr r="J112" s="13"/>
        <tr r="J112" s="13"/>
      </tp>
      <tp>
        <v>57.999999999999993</v>
        <stp/>
        <stp>##V3_BDPV12</stp>
        <stp>CT374564 Curncy</stp>
        <stp>CDS_FLAT_SPREAD</stp>
        <stp>[CDX_Analytics_v2.xlsx]S24_CDX_Ratings&amp;Members!R110C8</stp>
        <tr r="H110" s="6"/>
        <tr r="H110" s="6"/>
      </tp>
      <tp>
        <v>859.30375194261387</v>
        <stp/>
        <stp>##V3_BDPV12</stp>
        <stp>CT359313 Curncy</stp>
        <stp>CDS_FLAT_SPREAD</stp>
        <stp>[CDX_Analytics_v2.xlsx]S25_CDX_Ratings&amp;Members!R117C8</stp>
        <tr r="H117" s="13"/>
        <tr r="H117" s="13"/>
      </tp>
      <tp>
        <v>325</v>
        <stp/>
        <stp>##V3_BDPV12</stp>
        <stp>CY325664 Curncy</stp>
        <stp>CDS_FLAT_SPREAD</stp>
        <stp>[CDX_Analytics_v2.xlsx]S25_CDX_Ratings&amp;Members!R100C8</stp>
        <tr r="H100" s="13"/>
        <tr r="H100" s="13"/>
      </tp>
      <tp t="s">
        <v>CCC+</v>
        <stp/>
        <stp>##V3_BDPV12</stp>
        <stp>US893647AT46 Corp</stp>
        <stp>RTG_SP</stp>
        <stp>[CDX_Analytics_v2.xlsx]S25_CDX_Ratings&amp;Members!R107C10</stp>
        <tr r="J107" s="13"/>
        <tr r="J107" s="13"/>
      </tp>
      <tp>
        <v>1994.7364870431343</v>
        <stp/>
        <stp>##V3_BDPV12</stp>
        <stp>CT357624 Curncy</stp>
        <stp>CDS_FLAT_SPREAD</stp>
        <stp>[CDX_Analytics_v2.xlsx]S25_CDX_Ratings&amp;Members!R59C8</stp>
        <tr r="H59" s="13"/>
        <tr r="H59" s="13"/>
      </tp>
      <tp>
        <v>0</v>
        <stp/>
        <stp>##V3_BDPV12</stp>
        <stp>CY316120 Curncy</stp>
        <stp>CDS_FLAT_SPREAD</stp>
        <stp>[CDX_Analytics_v2.xlsx]S25_CDX_Ratings&amp;Members!R33C8</stp>
        <tr r="H33" s="13"/>
        <tr r="H33" s="13"/>
      </tp>
      <tp>
        <v>330</v>
        <stp/>
        <stp>##V3_BDPV12</stp>
        <stp>CX357231 Curncy</stp>
        <stp>CDS_FLAT_SPREAD</stp>
        <stp>[CDX_Analytics_v2.xlsx]S24_CDX_Ratings&amp;Members!R30C8</stp>
        <tr r="H30" s="6"/>
        <tr r="H30" s="6"/>
      </tp>
      <tp>
        <v>330</v>
        <stp/>
        <stp>##V3_BDPV12</stp>
        <stp>CX357231 Curncy</stp>
        <stp>CDS_FLAT_SPREAD</stp>
        <stp>[CDX_Analytics_v2.xlsx]S25_CDX_Ratings&amp;Members!R31C8</stp>
        <tr r="H31" s="13"/>
        <tr r="H31" s="13"/>
      </tp>
      <tp>
        <v>879.98507946416726</v>
        <stp/>
        <stp>##V3_BDPV12</stp>
        <stp>CX356775 Curncy</stp>
        <stp>CDS_FLAT_SPREAD</stp>
        <stp>[CDX_Analytics_v2.xlsx]S25_CDX_Ratings&amp;Members!R94C8</stp>
        <tr r="H94" s="13"/>
        <tr r="H94" s="13"/>
      </tp>
      <tp>
        <v>150</v>
        <stp/>
        <stp>##V3_BDPV12</stp>
        <stp>CY169099 Curncy</stp>
        <stp>CDS_FLAT_SPREAD</stp>
        <stp>[CDX_Analytics_v2.xlsx]S24_CDX_Ratings&amp;Members!R33C8</stp>
        <tr r="H33" s="6"/>
        <tr r="H33" s="6"/>
      </tp>
      <tp>
        <v>715.76908070128138</v>
        <stp/>
        <stp>##V3_BDPV12</stp>
        <stp>CSLMA1U5 Curncy</stp>
        <stp>CDS_FLAT_SPREAD</stp>
        <stp>[CDX_Analytics_v2.xlsx]S25_CDX_Ratings&amp;Members!R69C8</stp>
        <tr r="H69" s="13"/>
        <tr r="H69" s="13"/>
      </tp>
      <tp t="s">
        <v>XS0133582147</v>
        <stp/>
        <stp>##V3_BDPV12</stp>
        <stp>CBAB1E5 Curncy</stp>
        <stp>SW_PRIMARY_REF_OBLIGATION_ISIN</stp>
        <stp>[CDX_Analytics_v2.xlsx]S24_ITRX_Ratings&amp;Members!R19C7</stp>
        <tr r="G19" s="7"/>
        <tr r="G19" s="7"/>
      </tp>
      <tp t="s">
        <v>XS0133582147</v>
        <stp/>
        <stp>##V3_BDPV12</stp>
        <stp>CBAB1E5 Curncy</stp>
        <stp>SW_PRIMARY_REF_OBLIGATION_ISIN</stp>
        <stp>[CDX_Analytics_v2.xlsx]S22_ITRX_Ratings&amp;Members!R19C7</stp>
        <tr r="G19" s="5"/>
        <tr r="G19" s="5"/>
      </tp>
      <tp t="s">
        <v>US17453BAJ08</v>
        <stp/>
        <stp>##V3_BDPV12</stp>
        <stp>CCZN1U5 Curncy</stp>
        <stp>SW_PRIMARY_REF_OBLIGATION_ISIN</stp>
        <stp>[CDX_Analytics_v2.xlsx]S25_CDX_Ratings&amp;Members!R51C7</stp>
        <tr r="G51" s="13"/>
        <tr r="G51" s="13"/>
      </tp>
      <tp t="s">
        <v>US165167CF27</v>
        <stp/>
        <stp>##V3_BDPV12</stp>
        <stp>CCHK1U5 Curncy</stp>
        <stp>SW_PRIMARY_REF_OBLIGATION_ISIN</stp>
        <stp>[CDX_Analytics_v2.xlsx]S24_CDX_Ratings&amp;Members!R35C7</stp>
        <tr r="G35" s="6"/>
        <tr r="G35" s="6"/>
      </tp>
      <tp t="s">
        <v>US552953BY63</v>
        <stp/>
        <stp>##V3_BDPV12</stp>
        <stp>CMGG1U5 Curncy</stp>
        <stp>SW_PRIMARY_REF_OBLIGATION_ISIN</stp>
        <stp>[CDX_Analytics_v2.xlsx]S25_CDX_Ratings&amp;Members!R68C7</stp>
        <tr r="G68" s="13"/>
        <tr r="G68" s="13"/>
      </tp>
      <tp t="s">
        <v>US750236AM34</v>
        <stp/>
        <stp>##V3_BDPV12</stp>
        <stp>CRDN1U5 Curncy</stp>
        <stp>SW_PRIMARY_REF_OBLIGATION_ISIN</stp>
        <stp>[CDX_Analytics_v2.xlsx]S22_CDX_Ratings&amp;Members!R76C7</stp>
        <tr r="G76" s="4"/>
        <tr r="G76" s="4"/>
      </tp>
      <tp t="s">
        <v>US750236AM34</v>
        <stp/>
        <stp>##V3_BDPV12</stp>
        <stp>CRDN1U5 Curncy</stp>
        <stp>SW_PRIMARY_REF_OBLIGATION_ISIN</stp>
        <stp>[CDX_Analytics_v2.xlsx]S25_CDX_Ratings&amp;Members!R81C7</stp>
        <tr r="G81" s="13"/>
        <tr r="G81" s="13"/>
      </tp>
      <tp t="s">
        <v>#N/A Field Not Applicable</v>
        <stp/>
        <stp>##V3_BDPV12</stp>
        <stp>CTXL1U5 Curncy</stp>
        <stp>SW_PRIMARY_REF_OBLIGATION_ISIN</stp>
        <stp>[CDX_Analytics_v2.xlsx]S22_CDX_Ratings&amp;Members!R94C7</stp>
        <tr r="G94" s="4"/>
      </tp>
      <tp t="s">
        <v>#N/A N/A</v>
        <stp/>
        <stp>##V3_BDPV12</stp>
        <stp>PTGALIOE0009 Corp</stp>
        <stp>RTG_MOODY</stp>
        <stp>[CDX_Analytics_v2.xlsx]S22_ITRX_Ratings&amp;Members!R33C8</stp>
        <tr r="H33" s="5"/>
      </tp>
      <tp t="s">
        <v>XS1055940206</v>
        <stp/>
        <stp>##V3_BDPV12</stp>
        <stp>CT355118 Curncy</stp>
        <stp>SW_PRIMARY_REF_OBLIGATION_ISIN</stp>
        <stp>[CDX_Analytics_v2.xlsx]S24_ITRX_Ratings&amp;Members!R83C7</stp>
        <tr r="G83" s="7"/>
        <tr r="G83" s="7"/>
      </tp>
      <tp t="s">
        <v>XS0307552355</v>
        <stp/>
        <stp>##V3_BDPV12</stp>
        <stp>CT352336 Curncy</stp>
        <stp>SW_PRIMARY_REF_OBLIGATION_ISIN</stp>
        <stp>[CDX_Analytics_v2.xlsx]S22_ITRX_Ratings&amp;Members!R51C7</stp>
        <tr r="G51" s="5"/>
        <tr r="G51" s="5"/>
      </tp>
      <tp t="s">
        <v>XS1063837741</v>
        <stp/>
        <stp>##V3_BDPV12</stp>
        <stp>CY284631 Curncy</stp>
        <stp>SW_PRIMARY_REF_OBLIGATION_ISIN</stp>
        <stp>[CDX_Analytics_v2.xlsx]S22_ITRX_Ratings&amp;Members!R59C7</stp>
        <tr r="G59" s="5"/>
        <tr r="G59" s="5"/>
      </tp>
      <tp t="s">
        <v>XS1074935229</v>
        <stp/>
        <stp>##V3_BDPV12</stp>
        <stp>CY283735 Curncy</stp>
        <stp>SW_PRIMARY_REF_OBLIGATION_ISIN</stp>
        <stp>[CDX_Analytics_v2.xlsx]S22_ITRX_Ratings&amp;Members!R48C7</stp>
        <tr r="G48" s="5"/>
        <tr r="G48" s="5"/>
      </tp>
      <tp t="s">
        <v>US00440EAC12</v>
        <stp/>
        <stp>##V3_BDPV12</stp>
        <stp>CACE1U5 Curncy</stp>
        <stp>SW_PRIMARY_REF_OBLIGATION_ISIN</stp>
        <stp>[CDX_Analytics_v2.xlsx]S25_CDX IG_Ratings&amp;Members!R47C7</stp>
        <tr r="G47" s="12"/>
        <tr r="G47" s="12"/>
      </tp>
      <tp>
        <v>210</v>
        <stp/>
        <stp>##V3_BDPV12</stp>
        <stp>CLIB1U5 Curncy</stp>
        <stp>CDS_FLAT_SPREAD</stp>
        <stp>[CDX_Analytics_v2.xlsx]S24_CDX_Ratings&amp;Members!R65C8</stp>
        <tr r="H65" s="6"/>
        <tr r="H65" s="6"/>
      </tp>
      <tp>
        <v>210</v>
        <stp/>
        <stp>##V3_BDPV12</stp>
        <stp>CLIB1U5 Curncy</stp>
        <stp>CDS_FLAT_SPREAD</stp>
        <stp>[CDX_Analytics_v2.xlsx]S25_CDX_Ratings&amp;Members!R64C8</stp>
        <tr r="H64" s="13"/>
        <tr r="H64" s="13"/>
      </tp>
      <tp>
        <v>90</v>
        <stp/>
        <stp>##V3_BDPV12</stp>
        <stp>CNCX1U5 Curncy</stp>
        <stp>CDS_FLAT_SPREAD</stp>
        <stp>[CDX_Analytics_v2.xlsx]S24_CDX_Ratings&amp;Members!R75C8</stp>
        <tr r="H75" s="6"/>
        <tr r="H75" s="6"/>
      </tp>
      <tp t="s">
        <v>XS1054987216</v>
        <stp/>
        <stp>##V3_BDPV12</stp>
        <stp>CY284679 Curncy</stp>
        <stp>SW_PRIMARY_REF_OBLIGATION_ISIN</stp>
        <stp>[CDX_Analytics_v2.xlsx]S24_ITRX_Ratings&amp;Members!R69C7</stp>
        <tr r="G69" s="7"/>
        <tr r="G69" s="7"/>
      </tp>
      <tp t="s">
        <v>XS0215828913</v>
        <stp/>
        <stp>##V3_BDPV12</stp>
        <stp>CPORT1E5 Curncy</stp>
        <stp>SW_PRIMARY_REF_OBLIGATION_ISIN</stp>
        <stp>[CDX_Analytics_v2.xlsx]S22_ITRX_Ratings&amp;Members!R57C7</stp>
        <tr r="G57" s="5"/>
        <tr r="G57" s="5"/>
      </tp>
      <tp t="s">
        <v>XS1070709313</v>
        <stp/>
        <stp>##V3_BDPV12</stp>
        <stp>CY283687 Curncy</stp>
        <stp>SW_PRIMARY_REF_OBLIGATION_ISIN</stp>
        <stp>[CDX_Analytics_v2.xlsx]S24_ITRX_Ratings&amp;Members!R49C7</stp>
        <tr r="G49" s="7"/>
        <tr r="G49" s="7"/>
      </tp>
      <tp t="s">
        <v>XS1019171427</v>
        <stp/>
        <stp>##V3_BDPV12</stp>
        <stp>CY188894 Curncy</stp>
        <stp>SW_PRIMARY_REF_OBLIGATION_ISIN</stp>
        <stp>[CDX_Analytics_v2.xlsx]S24_ITRX_Ratings&amp;Members!R17C7</stp>
        <tr r="G17" s="7"/>
        <tr r="G17" s="7"/>
      </tp>
      <tp t="s">
        <v>Ba3</v>
        <stp/>
        <stp>##V3_BDPV12</stp>
        <stp>XS1028943162 Corp</stp>
        <stp>RTG_MOODY</stp>
        <stp>[CDX_Analytics_v2.xlsx]S22_ITRX_Ratings&amp;Members!R75C8</stp>
        <tr r="H75" s="5"/>
        <tr r="H75" s="5"/>
      </tp>
      <tp>
        <v>0</v>
        <stp/>
        <stp>##V3_BDPV12</stp>
        <stp>CCHK1U5 Curncy</stp>
        <stp>CDS_FLAT_SPREAD</stp>
        <stp>[CDX_Analytics_v2.xlsx]S24_CDX_Ratings&amp;Members!R35C8</stp>
        <tr r="H35" s="6"/>
        <tr r="H35" s="6"/>
      </tp>
      <tp t="s">
        <v>6/20/2021</v>
        <stp/>
        <stp>##V3_BDPV12</stp>
        <stp>CDX IG CDSI S26 5Y CORP</stp>
        <stp>MATURITY</stp>
        <stp>[CDX_Analytics_v2.xlsx]Sheet1!R26C2</stp>
        <tr r="B26" s="1"/>
      </tp>
      <tp t="s">
        <v>Caa1</v>
        <stp/>
        <stp>##V3_BDPV12</stp>
        <stp>XS1028948047 Corp</stp>
        <stp>RTG_MOODY</stp>
        <stp>[CDX_Analytics_v2.xlsx]S22_ITRX_Ratings&amp;Members!R77C8</stp>
        <tr r="H77" s="5"/>
        <tr r="H77" s="5"/>
      </tp>
      <tp t="s">
        <v>#N/A N/A</v>
        <stp/>
        <stp>##V3_BDPV12</stp>
        <stp>XS1046702293 Corp</stp>
        <stp>RTG_MOODY</stp>
        <stp>[CDX_Analytics_v2.xlsx]S22_ITRX_Ratings&amp;Members!R34C8</stp>
        <tr r="H34" s="5"/>
      </tp>
      <tp t="s">
        <v>DE000A1R08U3</v>
        <stp/>
        <stp>##V3_BDPV12</stp>
        <stp>CTHYS1E5 Curncy</stp>
        <stp>SW_PRIMARY_REF_OBLIGATION_ISIN</stp>
        <stp>[CDX_Analytics_v2.xlsx]S22_ITRX_Ratings&amp;Members!R73C7</stp>
        <tr r="G73" s="5"/>
        <tr r="G73" s="5"/>
      </tp>
      <tp t="s">
        <v>B2</v>
        <stp/>
        <stp>##V3_BDPV12</stp>
        <stp>XS1082473395 Corp</stp>
        <stp>RTG_MOODY</stp>
        <stp>[CDX_Analytics_v2.xlsx]S22_ITRX_Ratings&amp;Members!R17C8</stp>
        <tr r="H17" s="5"/>
        <tr r="H17" s="5"/>
      </tp>
      <tp>
        <v>5.1991786447638599</v>
        <stp/>
        <stp>##V3_BDPV12</stp>
        <stp>ITRX XOVER CDSI S25 5Y CORP</stp>
        <stp>MTY_YEARS_TDY</stp>
        <stp>[CDX_Analytics_v2.xlsx]Sheet1!R24C10</stp>
        <tr r="J24" s="1"/>
      </tp>
      <tp t="s">
        <v>#N/A N/A</v>
        <stp/>
        <stp>##V3_BDPV12</stp>
        <stp>XS1089828880 Corp</stp>
        <stp>RTG_MOODY_NO_WATCH</stp>
        <stp>[CDX_Analytics_v2.xlsx]S24_ITRX_Ratings&amp;Members!R48C8</stp>
        <tr r="H48" s="7"/>
      </tp>
      <tp t="s">
        <v>US00817YAF51</v>
        <stp/>
        <stp>##V3_BDPV12</stp>
        <stp>CAET1U5 Curncy</stp>
        <stp>SW_PRIMARY_REF_OBLIGATION_ISIN</stp>
        <stp>[CDX_Analytics_v2.xlsx]S24_CDX IG_Ratings&amp;Members!R21C7</stp>
        <tr r="G21" s="9"/>
        <tr r="G21" s="9"/>
      </tp>
      <tp t="s">
        <v>US50075NAS36</v>
        <stp/>
        <stp>##V3_BDPV12</stp>
        <stp>CKFT1U5 Curncy</stp>
        <stp>SW_PRIMARY_REF_OBLIGATION_ISIN</stp>
        <stp>[CDX_Analytics_v2.xlsx]S24_CDX IG_Ratings&amp;Members!R92C7</stp>
        <tr r="G92" s="9"/>
        <tr r="G92" s="9"/>
      </tp>
      <tp t="s">
        <v>US59156RAX61</v>
        <stp/>
        <stp>##V3_BDPV12</stp>
        <stp>CMET1U5 Curncy</stp>
        <stp>SW_PRIMARY_REF_OBLIGATION_ISIN</stp>
        <stp>[CDX_Analytics_v2.xlsx]S24_CDX IG_Ratings&amp;Members!R91C7</stp>
        <tr r="G91" s="9"/>
        <tr r="G91" s="9"/>
      </tp>
      <tp t="s">
        <v>US149123BZ39</v>
        <stp/>
        <stp>##V3_BDPV12</stp>
        <stp>CCAT1U5 Curncy</stp>
        <stp>SW_PRIMARY_REF_OBLIGATION_ISIN</stp>
        <stp>[CDX_Analytics_v2.xlsx]S25_CDX IG_Ratings&amp;Members!R45C7</stp>
        <tr r="G45" s="12"/>
        <tr r="G45" s="12"/>
      </tp>
      <tp t="s">
        <v>US071813AY57</v>
        <stp/>
        <stp>##V3_BDPV12</stp>
        <stp>CBAX1U5 Curncy</stp>
        <stp>SW_PRIMARY_REF_OBLIGATION_ISIN</stp>
        <stp>[CDX_Analytics_v2.xlsx]S24_CDX IG_Ratings&amp;Members!R35C7</stp>
        <tr r="G35" s="9"/>
        <tr r="G35" s="9"/>
      </tp>
      <tp t="s">
        <v>US086516AL50</v>
        <stp/>
        <stp>##V3_BDPV12</stp>
        <stp>CBBY1U5 Curncy</stp>
        <stp>SW_PRIMARY_REF_OBLIGATION_ISIN</stp>
        <stp>[CDX_Analytics_v2.xlsx]S25_CDX IG_Ratings&amp;Members!R36C7</stp>
        <tr r="G36" s="12"/>
        <tr r="G36" s="12"/>
      </tp>
      <tp t="s">
        <v>US110122AB49</v>
        <stp/>
        <stp>##V3_BDPV12</stp>
        <stp>CBMY1U5 Curncy</stp>
        <stp>SW_PRIMARY_REF_OBLIGATION_ISIN</stp>
        <stp>[CDX_Analytics_v2.xlsx]S25_CDX IG_Ratings&amp;Members!R39C7</stp>
        <tr r="G39" s="12"/>
        <tr r="G39" s="12"/>
      </tp>
      <tp>
        <v>180</v>
        <stp/>
        <stp>##V3_BDPV12</stp>
        <stp>CPHM1U5 Curncy</stp>
        <stp>CDS_FLAT_SPREAD</stp>
        <stp>[CDX_Analytics_v2.xlsx]S24_CDX_Ratings&amp;Members!R85C8</stp>
        <tr r="H85" s="6"/>
        <tr r="H85" s="6"/>
      </tp>
      <tp t="s">
        <v>#N/A N/A</v>
        <stp/>
        <stp>##V3_BDPV12</stp>
        <stp>XS1083956307 Corp</stp>
        <stp>RTG_MOODY_NO_WATCH</stp>
        <stp>[CDX_Analytics_v2.xlsx]S24_ITRX_Ratings&amp;Members!R68C8</stp>
        <tr r="H68" s="7"/>
      </tp>
      <tp t="s">
        <v>B2</v>
        <stp/>
        <stp>##V3_BDPV12</stp>
        <stp>XS0285176458 Corp</stp>
        <stp>RTG_MOODY_NO_WATCH</stp>
        <stp>[CDX_Analytics_v2.xlsx]S24_ITRX_Ratings&amp;Members!R67C8</stp>
        <tr r="H67" s="7"/>
        <tr r="H67" s="7"/>
      </tp>
      <tp t="s">
        <v>Caa2</v>
        <stp/>
        <stp>##V3_BDPV12</stp>
        <stp>XS1070709313 Corp</stp>
        <stp>RTG_MOODY_NO_WATCH</stp>
        <stp>[CDX_Analytics_v2.xlsx]S24_ITRX_Ratings&amp;Members!R49C8</stp>
        <tr r="H49" s="7"/>
        <tr r="H49" s="7"/>
      </tp>
      <tp>
        <v>200</v>
        <stp/>
        <stp>##V3_BDPV12</stp>
        <stp>CRCL1U5 Curncy</stp>
        <stp>CDS_FLAT_SPREAD</stp>
        <stp>[CDX_Analytics_v2.xlsx]S25_CDX_Ratings&amp;Members!R84C8</stp>
        <tr r="H84" s="13"/>
        <tr r="H84" s="13"/>
      </tp>
      <tp>
        <v>120</v>
        <stp/>
        <stp>##V3_BDPV12</stp>
        <stp>CSEE1U5 Curncy</stp>
        <stp>CDS_FLAT_SPREAD</stp>
        <stp>[CDX_Analytics_v2.xlsx]S24_CDX_Ratings&amp;Members!R95C8</stp>
        <tr r="H95" s="6"/>
        <tr r="H95" s="6"/>
      </tp>
      <tp t="s">
        <v>Caa1</v>
        <stp/>
        <stp>##V3_BDPV12</stp>
        <stp>XS1028948047 Corp</stp>
        <stp>RTG_MOODY_NO_WATCH</stp>
        <stp>[CDX_Analytics_v2.xlsx]S24_ITRX_Ratings&amp;Members!R59C8</stp>
        <tr r="H59" s="7"/>
        <tr r="H59" s="7"/>
      </tp>
      <tp t="s">
        <v>B2</v>
        <stp/>
        <stp>##V3_BDPV12</stp>
        <stp>XS1082473395 Corp</stp>
        <stp>RTG_MOODY_NO_WATCH</stp>
        <stp>[CDX_Analytics_v2.xlsx]S24_ITRX_Ratings&amp;Members!R18C8</stp>
        <tr r="H18" s="7"/>
        <tr r="H18" s="7"/>
      </tp>
      <tp t="s">
        <v>BBB+</v>
        <stp/>
        <stp>##V3_BDPV12</stp>
        <stp>US816851AJ81 Corp</stp>
        <stp>RTG_SP</stp>
        <stp>[CDX_Analytics_v2.xlsx]S25_CDX IG_Ratings&amp;Members!R113C10</stp>
        <tr r="J113" s="12"/>
        <tr r="J113" s="12"/>
      </tp>
      <tp t="s">
        <v>BBB+</v>
        <stp/>
        <stp>##V3_BDPV12</stp>
        <stp>US816851AJ81 Corp</stp>
        <stp>RTG_SP</stp>
        <stp>[CDX_Analytics_v2.xlsx]S24_CDX IG_Ratings&amp;Members!R109C10</stp>
        <tr r="J109" s="9"/>
        <tr r="J109" s="9"/>
      </tp>
      <tp>
        <v>859.30375194261387</v>
        <stp/>
        <stp>##V3_BDPV12</stp>
        <stp>CT359313 Curncy</stp>
        <stp>CDS_FLAT_SPREAD</stp>
        <stp>[CDX_Analytics_v2.xlsx]S24_CDX_Ratings&amp;Members!R118C8</stp>
        <tr r="H118" s="6"/>
        <tr r="H118" s="6"/>
      </tp>
      <tp>
        <v>440</v>
        <stp/>
        <stp>##V3_BDPV12</stp>
        <stp>CT356410 Curncy</stp>
        <stp>CDS_FLAT_SPREAD</stp>
        <stp>[CDX_Analytics_v2.xlsx]S25_CDX_Ratings&amp;Members!R24C8</stp>
        <tr r="H24" s="13"/>
        <tr r="H24" s="13"/>
      </tp>
      <tp t="s">
        <v>XS0909782921</v>
        <stp/>
        <stp>##V3_BDPV12</stp>
        <stp>CSOL1E5 Curncy</stp>
        <stp>SW_PRIMARY_REF_OBLIGATION_ISIN</stp>
        <stp>[CDX_Analytics_v2.xlsx]S22_ITRX_Ratings&amp;Members!R46C7</stp>
        <tr r="G46" s="5"/>
        <tr r="G46" s="5"/>
      </tp>
      <tp>
        <v>376</v>
        <stp/>
        <stp>##V3_BDPV12</stp>
        <stp>CY325898 Curncy</stp>
        <stp>CDS_FLAT_SPREAD</stp>
        <stp>[CDX_Analytics_v2.xlsx]S25_CDX_Ratings&amp;Members!R95C8</stp>
        <tr r="H95" s="13"/>
        <tr r="H95" s="13"/>
      </tp>
      <tp>
        <v>115</v>
        <stp/>
        <stp>##V3_BDPV12</stp>
        <stp>CT371596 Curncy</stp>
        <stp>CDS_FLAT_SPREAD</stp>
        <stp>[CDX_Analytics_v2.xlsx]S25_CDX_Ratings&amp;Members!R25C8</stp>
        <tr r="H25" s="13"/>
        <tr r="H25" s="13"/>
      </tp>
      <tp>
        <v>370</v>
        <stp/>
        <stp>##V3_BDPV12</stp>
        <stp>CT370292 Curncy</stp>
        <stp>CDS_FLAT_SPREAD</stp>
        <stp>[CDX_Analytics_v2.xlsx]S24_CDX_Ratings&amp;Members!R23C8</stp>
        <tr r="H23" s="6"/>
        <tr r="H23" s="6"/>
      </tp>
      <tp t="s">
        <v>XS0458685913</v>
        <stp/>
        <stp>##V3_BDPV12</stp>
        <stp>CHEI1E5 Curncy</stp>
        <stp>SW_PRIMARY_REF_OBLIGATION_ISIN</stp>
        <stp>[CDX_Analytics_v2.xlsx]S24_ITRX_Ratings&amp;Members!R36C7</stp>
        <tr r="G36" s="7"/>
        <tr r="G36" s="7"/>
      </tp>
      <tp t="s">
        <v>XS0885718782</v>
        <stp/>
        <stp>##V3_BDPV12</stp>
        <stp>COTE1E5 Curncy</stp>
        <stp>SW_PRIMARY_REF_OBLIGATION_ISIN</stp>
        <stp>[CDX_Analytics_v2.xlsx]S22_ITRX_Ratings&amp;Members!R36C7</stp>
        <tr r="G36" s="5"/>
        <tr r="G36" s="5"/>
      </tp>
      <tp t="s">
        <v>B3</v>
        <stp/>
        <stp>##V3_BDPV12</stp>
        <stp>XS0946155693 Corp</stp>
        <stp>RTG_MOODY</stp>
        <stp>[CDX_Analytics_v2.xlsx]S22_ITRX_Ratings&amp;Members!R12C8</stp>
        <tr r="H12" s="5"/>
        <tr r="H12" s="5"/>
      </tp>
      <tp t="s">
        <v>XS1028948047</v>
        <stp/>
        <stp>##V3_BDPV12</stp>
        <stp>CY284727 Curncy</stp>
        <stp>SW_PRIMARY_REF_OBLIGATION_ISIN</stp>
        <stp>[CDX_Analytics_v2.xlsx]S24_ITRX_Ratings&amp;Members!R59C7</stp>
        <tr r="G59" s="7"/>
        <tr r="G59" s="7"/>
      </tp>
      <tp t="s">
        <v>#N/A N/A</v>
        <stp/>
        <stp>##V3_BDPV12</stp>
        <stp>XS1000918018 Corp</stp>
        <stp>RTG_MOODY</stp>
        <stp>[CDX_Analytics_v2.xlsx]S22_ITRX_Ratings&amp;Members!R43C8</stp>
        <tr r="H43" s="5"/>
      </tp>
      <tp>
        <v>150</v>
        <stp/>
        <stp>##V3_BDPV12</stp>
        <stp>CNFC1U5 Curncy</stp>
        <stp>CDS_FLAT_SPREAD</stp>
        <stp>[CDX_Analytics_v2.xlsx]S24_CDX_Ratings&amp;Members!R74C8</stp>
        <tr r="H74" s="6"/>
        <tr r="H74" s="6"/>
      </tp>
      <tp t="s">
        <v>US14149YAU29</v>
        <stp/>
        <stp>##V3_BDPV12</stp>
        <stp>CCAH1U5 Curncy</stp>
        <stp>SW_PRIMARY_REF_OBLIGATION_ISIN</stp>
        <stp>[CDX_Analytics_v2.xlsx]S24_CDX IG_Ratings&amp;Members!R44C7</stp>
        <tr r="G44" s="9"/>
        <tr r="G44" s="9"/>
      </tp>
      <tp t="s">
        <v>XS1019171427</v>
        <stp/>
        <stp>##V3_BDPV12</stp>
        <stp>CY188894 Curncy</stp>
        <stp>SW_PRIMARY_REF_OBLIGATION_ISIN</stp>
        <stp>[CDX_Analytics_v2.xlsx]S22_ITRX_Ratings&amp;Members!R16C7</stp>
        <tr r="G16" s="5"/>
        <tr r="G16" s="5"/>
      </tp>
      <tp>
        <v>0</v>
        <stp/>
        <stp>##V3_BDPV12</stp>
        <stp>CCCU1U5 Curncy</stp>
        <stp>CDS_FLAT_SPREAD</stp>
        <stp>[CDX_Analytics_v2.xlsx]S24_CDX_Ratings&amp;Members!R54C8</stp>
        <tr r="H54" s="6"/>
        <tr r="H54" s="6"/>
      </tp>
      <tp>
        <v>0</v>
        <stp/>
        <stp>##V3_BDPV12</stp>
        <stp>CCCU1U5 Curncy</stp>
        <stp>CDS_FLAT_SPREAD</stp>
        <stp>[CDX_Analytics_v2.xlsx]S25_CDX_Ratings&amp;Members!R55C8</stp>
        <tr r="H55" s="13"/>
        <tr r="H55" s="13"/>
      </tp>
      <tp>
        <v>420</v>
        <stp/>
        <stp>##V3_BDPV12</stp>
        <stp>CCTL1U5 Curncy</stp>
        <stp>CDS_FLAT_SPREAD</stp>
        <stp>[CDX_Analytics_v2.xlsx]S24_CDX_Ratings&amp;Members!R34C8</stp>
        <tr r="H34" s="6"/>
        <tr r="H34" s="6"/>
      </tp>
      <tp t="s">
        <v>US459200GJ41</v>
        <stp/>
        <stp>##V3_BDPV12</stp>
        <stp>CIBM1U5 Curncy</stp>
        <stp>SW_PRIMARY_REF_OBLIGATION_ISIN</stp>
        <stp>[CDX_Analytics_v2.xlsx]S24_CDX IG_Ratings&amp;Members!R77C7</stp>
        <tr r="G77" s="9"/>
        <tr r="G77" s="9"/>
      </tp>
      <tp t="s">
        <v>XS0184373925</v>
        <stp/>
        <stp>##V3_BDPV12</stp>
        <stp>CTIIM1E5 Curncy</stp>
        <stp>SW_PRIMARY_REF_OBLIGATION_ISIN</stp>
        <stp>[CDX_Analytics_v2.xlsx]S22_ITRX_Ratings&amp;Members!R72C7</stp>
        <tr r="G72" s="5"/>
        <tr r="G72" s="5"/>
      </tp>
      <tp t="s">
        <v>#N/A N/A</v>
        <stp/>
        <stp>##V3_BDPV12</stp>
        <stp>XS1075833860 Corp</stp>
        <stp>RTG_MOODY_NO_WATCH</stp>
        <stp>[CDX_Analytics_v2.xlsx]S24_ITRX_Ratings&amp;Members!R38C8</stp>
        <tr r="H38" s="7"/>
      </tp>
      <tp t="s">
        <v>Ba2</v>
        <stp/>
        <stp>##V3_BDPV12</stp>
        <stp>XS1025866119 Corp</stp>
        <stp>RTG_MOODY_NO_WATCH</stp>
        <stp>[CDX_Analytics_v2.xlsx]S24_ITRX_Ratings&amp;Members!R44C8</stp>
        <tr r="H44" s="7"/>
        <tr r="H44" s="7"/>
      </tp>
      <tp t="s">
        <v>Ba2</v>
        <stp/>
        <stp>##V3_BDPV12</stp>
        <stp>XS1204434028 Corp</stp>
        <stp>RTG_MOODY_NO_WATCH</stp>
        <stp>[CDX_Analytics_v2.xlsx]S24_ITRX_Ratings&amp;Members!R42C8</stp>
        <tr r="H42" s="7"/>
        <tr r="H42" s="7"/>
      </tp>
      <tp t="s">
        <v>US00817YAF51</v>
        <stp/>
        <stp>##V3_BDPV12</stp>
        <stp>CAET1U5 Curncy</stp>
        <stp>SW_PRIMARY_REF_OBLIGATION_ISIN</stp>
        <stp>[CDX_Analytics_v2.xlsx]S25_CDX IG_Ratings&amp;Members!R20C7</stp>
        <tr r="G20" s="12"/>
        <tr r="G20" s="12"/>
      </tp>
      <tp t="s">
        <v>US071813AY57</v>
        <stp/>
        <stp>##V3_BDPV12</stp>
        <stp>CBAX1U5 Curncy</stp>
        <stp>SW_PRIMARY_REF_OBLIGATION_ISIN</stp>
        <stp>[CDX_Analytics_v2.xlsx]S25_CDX IG_Ratings&amp;Members!R34C7</stp>
        <tr r="G34" s="12"/>
        <tr r="G34" s="12"/>
      </tp>
      <tp t="s">
        <v>Caa2</v>
        <stp/>
        <stp>##V3_BDPV12</stp>
        <stp>XS1084823548 Corp</stp>
        <stp>RTG_MOODY_NO_WATCH</stp>
        <stp>[CDX_Analytics_v2.xlsx]S24_ITRX_Ratings&amp;Members!R21C8</stp>
        <tr r="H21" s="7"/>
        <tr r="H21" s="7"/>
      </tp>
      <tp t="s">
        <v>BBB+</v>
        <stp/>
        <stp>##V3_BDPV12</stp>
        <stp>US666807AW21 Corp</stp>
        <stp>RTG_SP</stp>
        <stp>[CDX_Analytics_v2.xlsx]S25_CDX IG_Ratings&amp;Members!R103C10</stp>
        <tr r="J103" s="12"/>
        <tr r="J103" s="12"/>
      </tp>
      <tp t="s">
        <v>BBB+</v>
        <stp/>
        <stp>##V3_BDPV12</stp>
        <stp>US666807AW21 Corp</stp>
        <stp>RTG_SP</stp>
        <stp>[CDX_Analytics_v2.xlsx]S24_CDX IG_Ratings&amp;Members!R100C10</stp>
        <tr r="J100" s="9"/>
        <tr r="J100" s="9"/>
      </tp>
      <tp t="s">
        <v>BBB</v>
        <stp/>
        <stp>##V3_BDPV12</stp>
        <stp>US844741BB35 Corp</stp>
        <stp>RTG_SP</stp>
        <stp>[CDX_Analytics_v2.xlsx]S24_CDX IG_Ratings&amp;Members!R111C10</stp>
        <tr r="J111" s="9"/>
        <tr r="J111" s="9"/>
      </tp>
      <tp t="s">
        <v>BBB</v>
        <stp/>
        <stp>##V3_BDPV12</stp>
        <stp>US844741BB35 Corp</stp>
        <stp>RTG_SP</stp>
        <stp>[CDX_Analytics_v2.xlsx]S25_CDX IG_Ratings&amp;Members!R115C10</stp>
        <tr r="J115" s="12"/>
        <tr r="J115" s="12"/>
      </tp>
      <tp t="s">
        <v>BB+</v>
        <stp/>
        <stp>##V3_BDPV12</stp>
        <stp>US893830AK59 Corp</stp>
        <stp>RTG_SP</stp>
        <stp>[CDX_Analytics_v2.xlsx]S24_CDX IG_Ratings&amp;Members!R129C10</stp>
        <tr r="J129" s="9"/>
        <tr r="J129" s="9"/>
      </tp>
      <tp t="s">
        <v>BB</v>
        <stp/>
        <stp>##V3_BDPV12</stp>
        <stp>US988498AC50 Corp</stp>
        <stp>RTG_SP</stp>
        <stp>[CDX_Analytics_v2.xlsx]S24_CDX IG_Ratings&amp;Members!R143C10</stp>
        <tr r="J143" s="9"/>
        <tr r="J143" s="9"/>
      </tp>
      <tp t="s">
        <v>Ba2</v>
        <stp/>
        <stp>##V3_BDPV12</stp>
        <stp>US03938LAF13 Corp</stp>
        <stp>RTG_MOODY</stp>
        <stp>[CDX_Analytics_v2.xlsx]S22_ITRX_Ratings&amp;Members!R13C8</stp>
        <tr r="H13" s="5"/>
        <tr r="H13" s="5"/>
      </tp>
      <tp>
        <v>80</v>
        <stp/>
        <stp>##V3_BDPV12</stp>
        <stp>CX356791 Curncy</stp>
        <stp>CDS_FLAT_SPREAD</stp>
        <stp>[CDX_Analytics_v2.xlsx]S24_CDX_Ratings&amp;Members!R101C8</stp>
        <tr r="H101" s="6"/>
        <tr r="H101" s="6"/>
      </tp>
      <tp>
        <v>85</v>
        <stp/>
        <stp>##V3_BDPV12</stp>
        <stp>CT424185 Curncy</stp>
        <stp>CDS_FLAT_SPREAD</stp>
        <stp>[CDX_Analytics_v2.xlsx]S24_CDX_Ratings&amp;Members!R117C8</stp>
        <tr r="H117" s="6"/>
        <tr r="H117" s="6"/>
      </tp>
      <tp>
        <v>585</v>
        <stp/>
        <stp>##V3_BDPV12</stp>
        <stp>CT356322 Curncy</stp>
        <stp>CDS_FLAT_SPREAD</stp>
        <stp>[CDX_Analytics_v2.xlsx]S25_CDX_Ratings&amp;Members!R72C8</stp>
        <tr r="H72" s="13"/>
        <tr r="H72" s="13"/>
      </tp>
      <tp>
        <v>440</v>
        <stp/>
        <stp>##V3_BDPV12</stp>
        <stp>CT356410 Curncy</stp>
        <stp>CDS_FLAT_SPREAD</stp>
        <stp>[CDX_Analytics_v2.xlsx]S24_CDX_Ratings&amp;Members!R24C8</stp>
        <tr r="H24" s="6"/>
        <tr r="H24" s="6"/>
      </tp>
      <tp t="s">
        <v>US912909AD03</v>
        <stp/>
        <stp>##V3_BDPV12</stp>
        <stp>CUS1U5 Curncy</stp>
        <stp>SW_PRIMARY_REF_OBLIGATION_ISIN</stp>
        <stp>[CDX_Analytics_v2.xlsx]S24_CDX_Ratings&amp;Members!R115C7</stp>
        <tr r="G115" s="6"/>
        <tr r="G115" s="6"/>
      </tp>
      <tp>
        <v>0</v>
        <stp/>
        <stp>##V3_BDPV12</stp>
        <stp>CT371184 Curncy</stp>
        <stp>CDS_FLAT_SPREAD</stp>
        <stp>[CDX_Analytics_v2.xlsx]S24_CDX_Ratings&amp;Members!R81C8</stp>
        <tr r="H81" s="6"/>
        <tr r="H81" s="6"/>
      </tp>
      <tp>
        <v>115</v>
        <stp/>
        <stp>##V3_BDPV12</stp>
        <stp>CT371596 Curncy</stp>
        <stp>CDS_FLAT_SPREAD</stp>
        <stp>[CDX_Analytics_v2.xlsx]S24_CDX_Ratings&amp;Members!R25C8</stp>
        <tr r="H25" s="6"/>
        <tr r="H25" s="6"/>
      </tp>
      <tp>
        <v>370</v>
        <stp/>
        <stp>##V3_BDPV12</stp>
        <stp>CT370292 Curncy</stp>
        <stp>CDS_FLAT_SPREAD</stp>
        <stp>[CDX_Analytics_v2.xlsx]S25_CDX_Ratings&amp;Members!R23C8</stp>
        <tr r="H23" s="13"/>
        <tr r="H23" s="13"/>
      </tp>
      <tp t="s">
        <v>XS0885718782</v>
        <stp/>
        <stp>##V3_BDPV12</stp>
        <stp>COTE1E5 Curncy</stp>
        <stp>SW_PRIMARY_REF_OBLIGATION_ISIN</stp>
        <stp>[CDX_Analytics_v2.xlsx]S24_ITRX_Ratings&amp;Members!R37C7</stp>
        <tr r="G37" s="7"/>
        <tr r="G37" s="7"/>
      </tp>
      <tp t="s">
        <v>FI4000085550</v>
        <stp/>
        <stp>##V3_BDPV12</stp>
        <stp>CMES1E5 Curncy</stp>
        <stp>SW_PRIMARY_REF_OBLIGATION_ISIN</stp>
        <stp>[CDX_Analytics_v2.xlsx]S22_ITRX_Ratings&amp;Members!R47C7</stp>
        <tr r="G47" s="5"/>
        <tr r="G47" s="5"/>
      </tp>
      <tp t="s">
        <v>US07556QAY17</v>
        <stp/>
        <stp>##V3_BDPV12</stp>
        <stp>CBZH1U5 Curncy</stp>
        <stp>SW_PRIMARY_REF_OBLIGATION_ISIN</stp>
        <stp>[CDX_Analytics_v2.xlsx]S24_CDX_Ratings&amp;Members!R28C7</stp>
        <tr r="G28" s="6"/>
        <tr r="G28" s="6"/>
      </tp>
      <tp t="s">
        <v>US07556QAY17</v>
        <stp/>
        <stp>##V3_BDPV12</stp>
        <stp>CBZH1U5 Curncy</stp>
        <stp>SW_PRIMARY_REF_OBLIGATION_ISIN</stp>
        <stp>[CDX_Analytics_v2.xlsx]S25_CDX_Ratings&amp;Members!R29C7</stp>
        <tr r="G29" s="13"/>
        <tr r="G29" s="13"/>
      </tp>
      <tp t="s">
        <v>USU36473AJ20</v>
        <stp/>
        <stp>##V3_BDPV12</stp>
        <stp>CGCI1U5 Curncy</stp>
        <stp>SW_PRIMARY_REF_OBLIGATION_ISIN</stp>
        <stp>[CDX_Analytics_v2.xlsx]S24_CDX_Ratings&amp;Members!R49C7</stp>
        <tr r="G49" s="6"/>
        <tr r="G49" s="6"/>
      </tp>
      <tp t="s">
        <v>US680665AH97</v>
        <stp/>
        <stp>##V3_BDPV12</stp>
        <stp>COLN1U5 Curncy</stp>
        <stp>SW_PRIMARY_REF_OBLIGATION_ISIN</stp>
        <stp>[CDX_Analytics_v2.xlsx]S22_CDX_Ratings&amp;Members!R68C7</stp>
        <tr r="G68" s="4"/>
        <tr r="G68" s="4"/>
      </tp>
      <tp t="s">
        <v>US65548QAA22</v>
        <stp/>
        <stp>##V3_BDPV12</stp>
        <stp>CNFC1U5 Curncy</stp>
        <stp>SW_PRIMARY_REF_OBLIGATION_ISIN</stp>
        <stp>[CDX_Analytics_v2.xlsx]S22_CDX_Ratings&amp;Members!R65C7</stp>
        <tr r="G65" s="4"/>
        <tr r="G65" s="4"/>
      </tp>
      <tp t="s">
        <v>US81211KAK60</v>
        <stp/>
        <stp>##V3_BDPV12</stp>
        <stp>CSEE1U5 Curncy</stp>
        <stp>SW_PRIMARY_REF_OBLIGATION_ISIN</stp>
        <stp>[CDX_Analytics_v2.xlsx]S24_CDX_Ratings&amp;Members!R95C7</stp>
        <tr r="G95" s="6"/>
        <tr r="G95" s="6"/>
      </tp>
      <tp t="s">
        <v>#N/A Field Not Applicable</v>
        <stp/>
        <stp>##V3_BDPV12</stp>
        <stp>CTSG1U5 Curncy</stp>
        <stp>SW_PRIMARY_REF_OBLIGATION_ISIN</stp>
        <stp>[CDX_Analytics_v2.xlsx]S22_CDX_Ratings&amp;Members!R81C7</stp>
        <tr r="G81" s="4"/>
      </tp>
      <tp t="s">
        <v>#N/A Field Not Applicable</v>
        <stp/>
        <stp>##V3_BDPV12</stp>
        <stp>CY292403 Curncy</stp>
        <stp>SW_PRIMARY_REF_OBLIGATION_ISIN</stp>
        <stp>[CDX_Analytics_v2.xlsx]S22_ITRX_Ratings&amp;Members!R29C7</stp>
        <tr r="G29" s="5"/>
      </tp>
      <tp t="s">
        <v>XSNOREFOBL00</v>
        <stp/>
        <stp>##V3_BDPV12</stp>
        <stp>CY183434 Curncy</stp>
        <stp>SW_PRIMARY_REF_OBLIGATION_ISIN</stp>
        <stp>[CDX_Analytics_v2.xlsx]S22_ITRX_Ratings&amp;Members!R49C7</stp>
        <tr r="G49" s="5"/>
        <tr r="G49" s="5"/>
      </tp>
      <tp t="s">
        <v>FR0011439975</v>
        <stp/>
        <stp>##V3_BDPV12</stp>
        <stp>CPEUG1E5 Curncy</stp>
        <stp>SW_PRIMARY_REF_OBLIGATION_ISIN</stp>
        <stp>[CDX_Analytics_v2.xlsx]S22_ITRX_Ratings&amp;Members!R55C7</stp>
        <tr r="G55" s="5"/>
        <tr r="G55" s="5"/>
      </tp>
      <tp t="s">
        <v>XS0568044555</v>
        <stp/>
        <stp>##V3_BDPV12</stp>
        <stp>CY088818 Curncy</stp>
        <stp>SW_PRIMARY_REF_OBLIGATION_ISIN</stp>
        <stp>[CDX_Analytics_v2.xlsx]S24_ITRX_Ratings&amp;Members!R25C7</stp>
        <tr r="G25" s="7"/>
        <tr r="G25" s="7"/>
      </tp>
      <tp t="s">
        <v>XS0568044555</v>
        <stp/>
        <stp>##V3_BDPV12</stp>
        <stp>CY088818 Curncy</stp>
        <stp>SW_PRIMARY_REF_OBLIGATION_ISIN</stp>
        <stp>[CDX_Analytics_v2.xlsx]S22_ITRX_Ratings&amp;Members!R25C7</stp>
        <tr r="G25" s="5"/>
        <tr r="G25" s="5"/>
      </tp>
      <tp t="s">
        <v>XS0604641034</v>
        <stp/>
        <stp>##V3_BDPV12</stp>
        <stp>CY184970 Curncy</stp>
        <stp>SW_PRIMARY_REF_OBLIGATION_ISIN</stp>
        <stp>[CDX_Analytics_v2.xlsx]S22_ITRX_Ratings&amp;Members!R24C7</stp>
        <tr r="G24" s="5"/>
        <tr r="G24" s="5"/>
      </tp>
      <tp t="s">
        <v>XS0604641034</v>
        <stp/>
        <stp>##V3_BDPV12</stp>
        <stp>CY184970 Curncy</stp>
        <stp>SW_PRIMARY_REF_OBLIGATION_ISIN</stp>
        <stp>[CDX_Analytics_v2.xlsx]S24_ITRX_Ratings&amp;Members!R24C7</stp>
        <tr r="G24" s="7"/>
        <tr r="G24" s="7"/>
      </tp>
      <tp t="s">
        <v>XS0285176458</v>
        <stp/>
        <stp>##V3_BDPV12</stp>
        <stp>CT761604 Curncy</stp>
        <stp>SW_PRIMARY_REF_OBLIGATION_ISIN</stp>
        <stp>[CDX_Analytics_v2.xlsx]S22_ITRX_Ratings&amp;Members!R66C7</stp>
        <tr r="G66" s="5"/>
        <tr r="G66" s="5"/>
      </tp>
      <tp t="s">
        <v>Caa2</v>
        <stp/>
        <stp>##V3_BDPV12</stp>
        <stp>XS0885718782 Corp</stp>
        <stp>RTG_MOODY</stp>
        <stp>[CDX_Analytics_v2.xlsx]S22_ITRX_Ratings&amp;Members!R36C8</stp>
        <tr r="H36" s="5"/>
        <tr r="H36" s="5"/>
      </tp>
      <tp>
        <v>354.99999999999994</v>
        <stp/>
        <stp>##V3_BDPV12</stp>
        <stp>COLN1U5 Curncy</stp>
        <stp>CDS_FLAT_SPREAD</stp>
        <stp>[CDX_Analytics_v2.xlsx]S24_CDX_Ratings&amp;Members!R77C8</stp>
        <tr r="H77" s="6"/>
        <tr r="H77" s="6"/>
      </tp>
      <tp t="s">
        <v>XS0547019777</v>
        <stp/>
        <stp>##V3_BDPV12</stp>
        <stp>CY088950 Curncy</stp>
        <stp>SW_PRIMARY_REF_OBLIGATION_ISIN</stp>
        <stp>[CDX_Analytics_v2.xlsx]S22_ITRX_Ratings&amp;Members!R14C7</stp>
        <tr r="G14" s="5"/>
        <tr r="G14" s="5"/>
      </tp>
      <tp t="s">
        <v>XS1078234330</v>
        <stp/>
        <stp>##V3_BDPV12</stp>
        <stp>CY283879 Curncy</stp>
        <stp>SW_PRIMARY_REF_OBLIGATION_ISIN</stp>
        <stp>[CDX_Analytics_v2.xlsx]S24_ITRX_Ratings&amp;Members!R65C7</stp>
        <tr r="G65" s="7"/>
        <tr r="G65" s="7"/>
      </tp>
      <tp t="s">
        <v>Ba3</v>
        <stp/>
        <stp>##V3_BDPV12</stp>
        <stp>XS0783934911 Corp</stp>
        <stp>RTG_MOODY</stp>
        <stp>[CDX_Analytics_v2.xlsx]S22_ITRX_Ratings&amp;Members!R71C8</stp>
        <tr r="H71" s="5"/>
        <tr r="H71" s="5"/>
      </tp>
      <tp>
        <v>590</v>
        <stp/>
        <stp>##V3_BDPV12</stp>
        <stp>CARM1U5 Curncy</stp>
        <stp>CDS_FLAT_SPREAD</stp>
        <stp>[CDX_Analytics_v2.xlsx]S25_CDX_Ratings&amp;Members!R66C8</stp>
        <tr r="H66" s="13"/>
        <tr r="H66" s="13"/>
      </tp>
      <tp>
        <v>976.64787304236108</v>
        <stp/>
        <stp>##V3_BDPV12</stp>
        <stp>CAVP1U5 Curncy</stp>
        <stp>CDS_FLAT_SPREAD</stp>
        <stp>[CDX_Analytics_v2.xlsx]S24_CDX_Ratings&amp;Members!R27C8</stp>
        <tr r="H27" s="6"/>
        <tr r="H27" s="6"/>
      </tp>
      <tp t="s">
        <v>B1</v>
        <stp/>
        <stp>##V3_BDPV12</stp>
        <stp>XS1028956222 Corp</stp>
        <stp>RTG_MOODY</stp>
        <stp>[CDX_Analytics_v2.xlsx]S22_ITRX_Ratings&amp;Members!R53C8</stp>
        <tr r="H53" s="5"/>
        <tr r="H53" s="5"/>
      </tp>
      <tp>
        <v>420</v>
        <stp/>
        <stp>##V3_BDPV12</stp>
        <stp>CCTL1U5 Curncy</stp>
        <stp>CDS_FLAT_SPREAD</stp>
        <stp>[CDX_Analytics_v2.xlsx]S25_CDX_Ratings&amp;Members!R36C8</stp>
        <tr r="H36" s="13"/>
        <tr r="H36" s="13"/>
      </tp>
      <tp t="s">
        <v>US143658AH53</v>
        <stp/>
        <stp>##V3_BDPV12</stp>
        <stp>CCCL1U5 Curncy</stp>
        <stp>SW_PRIMARY_REF_OBLIGATION_ISIN</stp>
        <stp>[CDX_Analytics_v2.xlsx]S24_CDX IG_Ratings&amp;Members!R45C7</stp>
        <tr r="G45" s="9"/>
        <tr r="G45" s="9"/>
      </tp>
      <tp t="s">
        <v>Ba3</v>
        <stp/>
        <stp>##V3_BDPV12</stp>
        <stp>XS0908821639 Corp</stp>
        <stp>RTG_MOODY</stp>
        <stp>[CDX_Analytics_v2.xlsx]S22_ITRX_Ratings&amp;Members!R62C8</stp>
        <tr r="H62" s="5"/>
        <tr r="H62" s="5"/>
      </tp>
      <tp t="s">
        <v>Ba3</v>
        <stp/>
        <stp>##V3_BDPV12</stp>
        <stp>XS0929666070 Corp</stp>
        <stp>RTG_MOODY_NO_WATCH</stp>
        <stp>[CDX_Analytics_v2.xlsx]S24_ITRX_Ratings&amp;Members!R77C8</stp>
        <tr r="H77" s="7"/>
        <tr r="H77" s="7"/>
      </tp>
      <tp t="s">
        <v>US025537AF85</v>
        <stp/>
        <stp>##V3_BDPV12</stp>
        <stp>CAEP1U5 Curncy</stp>
        <stp>SW_PRIMARY_REF_OBLIGATION_ISIN</stp>
        <stp>[CDX_Analytics_v2.xlsx]S24_CDX IG_Ratings&amp;Members!R23C7</stp>
        <tr r="G23" s="9"/>
        <tr r="G23" s="9"/>
      </tp>
      <tp>
        <v>330.41458368016862</v>
        <stp/>
        <stp>##V3_BDPV12</stp>
        <stp>ITRX XOVER CDSI S25 5Y CORP</stp>
        <stp>CDS_FLAT_SPREAD</stp>
        <stp>[CDX_Analytics_v2.xlsx]Sheet1!R24C6</stp>
        <stp>CDS_QUOTED_PRICE</stp>
        <stp>107.78</stp>
        <tr r="F24" s="1"/>
      </tp>
      <tp t="s">
        <v>Ba1</v>
        <stp/>
        <stp>##V3_BDPV12</stp>
        <stp>XS1074396927 Corp</stp>
        <stp>RTG_MOODY_NO_WATCH</stp>
        <stp>[CDX_Analytics_v2.xlsx]S24_ITRX_Ratings&amp;Members!R66C8</stp>
        <tr r="H66" s="7"/>
        <tr r="H66" s="7"/>
      </tp>
      <tp t="s">
        <v>US915436AF63</v>
        <stp/>
        <stp>##V3_BDPV12</stp>
        <stp>CUPMK1E5 Curncy</stp>
        <stp>SW_PRIMARY_REF_OBLIGATION_ISIN</stp>
        <stp>[CDX_Analytics_v2.xlsx]S24_ITRX_Ratings&amp;Members!R80C7</stp>
        <tr r="G80" s="7"/>
        <tr r="G80" s="7"/>
      </tp>
      <tp t="s">
        <v>US067901AA64</v>
        <stp/>
        <stp>##V3_BDPV12</stp>
        <stp>CABX1U5 Curncy</stp>
        <stp>SW_PRIMARY_REF_OBLIGATION_ISIN</stp>
        <stp>[CDX_Analytics_v2.xlsx]S24_CDX IG_Ratings&amp;Members!R34C7</stp>
        <tr r="G34" s="9"/>
        <tr r="G34" s="9"/>
      </tp>
      <tp>
        <v>1145.5285111070289</v>
        <stp/>
        <stp>##V3_BDPV12</stp>
        <stp>CPKD1U5 Curncy</stp>
        <stp>CDS_FLAT_SPREAD</stp>
        <stp>[CDX_Analytics_v2.xlsx]S25_CDX_Ratings&amp;Members!R76C8</stp>
        <tr r="H76" s="13"/>
        <tr r="H76" s="13"/>
      </tp>
      <tp t="s">
        <v>Ba2</v>
        <stp/>
        <stp>##V3_BDPV12</stp>
        <stp>XS1189795591 Corp</stp>
        <stp>RTG_MOODY_NO_WATCH</stp>
        <stp>[CDX_Analytics_v2.xlsx]S24_ITRX_Ratings&amp;Members!R71C8</stp>
        <tr r="H71" s="7"/>
        <tr r="H71" s="7"/>
      </tp>
      <tp>
        <v>405</v>
        <stp/>
        <stp>##V3_BDPV12</stp>
        <stp>CRDN1U5 Curncy</stp>
        <stp>CDS_FLAT_SPREAD</stp>
        <stp>[CDX_Analytics_v2.xlsx]S24_CDX_Ratings&amp;Members!R87C8</stp>
        <tr r="H87" s="6"/>
        <tr r="H87" s="6"/>
      </tp>
      <tp>
        <v>130</v>
        <stp/>
        <stp>##V3_BDPV12</stp>
        <stp>CSFD1U5 Curncy</stp>
        <stp>CDS_FLAT_SPREAD</stp>
        <stp>[CDX_Analytics_v2.xlsx]S24_CDX_Ratings&amp;Members!R97C8</stp>
        <tr r="H97" s="6"/>
        <tr r="H97" s="6"/>
      </tp>
      <tp>
        <v>265</v>
        <stp/>
        <stp>##V3_BDPV12</stp>
        <stp>CSWY1U5 Curncy</stp>
        <stp>CDS_FLAT_SPREAD</stp>
        <stp>[CDX_Analytics_v2.xlsx]S25_CDX_Ratings&amp;Members!R86C8</stp>
        <tr r="H86" s="13"/>
        <tr r="H86" s="13"/>
      </tp>
      <tp t="s">
        <v>A</v>
        <stp/>
        <stp>##V3_BDPV12</stp>
        <stp>US097023AD79 Corp</stp>
        <stp>RTG_SP</stp>
        <stp>[CDX_Analytics_v2.xlsx]S25_CDX IG_Ratings&amp;Members!R120C10</stp>
        <tr r="J120" s="12"/>
        <tr r="J120" s="12"/>
      </tp>
      <tp t="s">
        <v>A</v>
        <stp/>
        <stp>##V3_BDPV12</stp>
        <stp>US097023AD79 Corp</stp>
        <stp>RTG_SP</stp>
        <stp>[CDX_Analytics_v2.xlsx]S24_CDX IG_Ratings&amp;Members!R117C10</stp>
        <tr r="J117" s="9"/>
        <tr r="J117" s="9"/>
      </tp>
      <tp t="s">
        <v>A /*-</v>
        <stp/>
        <stp>##V3_BDPV12</stp>
        <stp>US824348AL09 Corp</stp>
        <stp>RTG_SP</stp>
        <stp>[CDX_Analytics_v2.xlsx]S25_CDX IG_Ratings&amp;Members!R127C10</stp>
        <tr r="J127" s="12"/>
        <tr r="J127" s="12"/>
      </tp>
      <tp t="s">
        <v>A /*-</v>
        <stp/>
        <stp>##V3_BDPV12</stp>
        <stp>US824348AL09 Corp</stp>
        <stp>RTG_SP</stp>
        <stp>[CDX_Analytics_v2.xlsx]S24_CDX IG_Ratings&amp;Members!R125C10</stp>
        <tr r="J125" s="9"/>
        <tr r="J125" s="9"/>
      </tp>
      <tp t="s">
        <v>BBB-</v>
        <stp/>
        <stp>##V3_BDPV12</stp>
        <stp>US962166AS33 Corp</stp>
        <stp>RTG_SP</stp>
        <stp>[CDX_Analytics_v2.xlsx]S25_CDX IG_Ratings&amp;Members!R140C10</stp>
        <tr r="J140" s="12"/>
        <tr r="J140" s="12"/>
      </tp>
      <tp t="s">
        <v>BBB</v>
        <stp/>
        <stp>##V3_BDPV12</stp>
        <stp>US902494AT07 Corp</stp>
        <stp>RTG_SP</stp>
        <stp>[CDX_Analytics_v2.xlsx]S24_CDX IG_Ratings&amp;Members!R130C10</stp>
        <tr r="J130" s="9"/>
        <tr r="J130" s="9"/>
      </tp>
      <tp t="s">
        <v>BBB</v>
        <stp/>
        <stp>##V3_BDPV12</stp>
        <stp>US902494AT07 Corp</stp>
        <stp>RTG_SP</stp>
        <stp>[CDX_Analytics_v2.xlsx]S25_CDX IG_Ratings&amp;Members!R131C10</stp>
        <tr r="J131" s="12"/>
        <tr r="J131" s="12"/>
      </tp>
      <tp t="s">
        <v>BBB-</v>
        <stp/>
        <stp>##V3_BDPV12</stp>
        <stp>US962166AS33 Corp</stp>
        <stp>RTG_SP</stp>
        <stp>[CDX_Analytics_v2.xlsx]S24_CDX IG_Ratings&amp;Members!R139C10</stp>
        <tr r="J139" s="9"/>
        <tr r="J139" s="9"/>
      </tp>
      <tp t="s">
        <v>A</v>
        <stp/>
        <stp>##V3_BDPV12</stp>
        <stp>US828807CF26 Corp</stp>
        <stp>RTG_SP</stp>
        <stp>[CDX_Analytics_v2.xlsx]S25_CDX IG_Ratings&amp;Members!R114C10</stp>
        <tr r="J114" s="12"/>
        <tr r="J114" s="12"/>
      </tp>
      <tp t="s">
        <v>A</v>
        <stp/>
        <stp>##V3_BDPV12</stp>
        <stp>US828807CF26 Corp</stp>
        <stp>RTG_SP</stp>
        <stp>[CDX_Analytics_v2.xlsx]S24_CDX IG_Ratings&amp;Members!R110C10</stp>
        <tr r="J110" s="9"/>
        <tr r="J110" s="9"/>
      </tp>
      <tp>
        <v>864.99999999999989</v>
        <stp/>
        <stp>##V3_BDPV12</stp>
        <stp>CT357681 Curncy</stp>
        <stp>CDS_FLAT_SPREAD</stp>
        <stp>[CDX_Analytics_v2.xlsx]S24_CDX_Ratings&amp;Members!R113C8</stp>
        <tr r="H113" s="6"/>
        <tr r="H113" s="6"/>
      </tp>
      <tp>
        <v>85</v>
        <stp/>
        <stp>##V3_BDPV12</stp>
        <stp>CT424185 Curncy</stp>
        <stp>CDS_FLAT_SPREAD</stp>
        <stp>[CDX_Analytics_v2.xlsx]S25_CDX_Ratings&amp;Members!R114C8</stp>
        <tr r="H114" s="13"/>
        <tr r="H114" s="13"/>
      </tp>
      <tp t="s">
        <v>US912909AD03</v>
        <stp/>
        <stp>##V3_BDPV12</stp>
        <stp>CUS1U5 Curncy</stp>
        <stp>SW_PRIMARY_REF_OBLIGATION_ISIN</stp>
        <stp>[CDX_Analytics_v2.xlsx]S22_CDX_Ratings&amp;Members!R106C7</stp>
        <tr r="G106" s="4"/>
        <tr r="G106" s="4"/>
      </tp>
      <tp t="s">
        <v>US382550AD35</v>
        <stp/>
        <stp>##V3_BDPV12</stp>
        <stp>CGT1U5 Curncy</stp>
        <stp>SW_PRIMARY_REF_OBLIGATION_ISIN</stp>
        <stp>[CDX_Analytics_v2.xlsx]S24_CDX_Ratings&amp;Members!R106C7</stp>
        <tr r="G106" s="6"/>
        <tr r="G106" s="6"/>
      </tp>
      <tp t="s">
        <v>US126304AK02</v>
        <stp/>
        <stp>##V3_BDPV12</stp>
        <stp>CCVC1U5 Curncy</stp>
        <stp>SW_PRIMARY_REF_OBLIGATION_ISIN</stp>
        <stp>[CDX_Analytics_v2.xlsx]S24_CDX_Ratings&amp;Members!R40C7</stp>
        <tr r="G40" s="6"/>
        <tr r="G40" s="6"/>
      </tp>
      <tp t="s">
        <v>US126304AK02</v>
        <stp/>
        <stp>##V3_BDPV12</stp>
        <stp>CCVC1U5 Curncy</stp>
        <stp>SW_PRIMARY_REF_OBLIGATION_ISIN</stp>
        <stp>[CDX_Analytics_v2.xlsx]S25_CDX_Ratings&amp;Members!R41C7</stp>
        <tr r="G41" s="13"/>
        <tr r="G41" s="13"/>
      </tp>
      <tp t="s">
        <v>US404119BL22</v>
        <stp/>
        <stp>##V3_BDPV12</stp>
        <stp>CHCA1U5 Curncy</stp>
        <stp>SW_PRIMARY_REF_OBLIGATION_ISIN</stp>
        <stp>[CDX_Analytics_v2.xlsx]S25_CDX_Ratings&amp;Members!R53C7</stp>
        <tr r="G53" s="13"/>
        <tr r="G53" s="13"/>
      </tp>
      <tp t="s">
        <v>US701081AY70</v>
        <stp/>
        <stp>##V3_BDPV12</stp>
        <stp>CPKD1U5 Curncy</stp>
        <stp>SW_PRIMARY_REF_OBLIGATION_ISIN</stp>
        <stp>[CDX_Analytics_v2.xlsx]S22_CDX_Ratings&amp;Members!R71C7</stp>
        <tr r="G71" s="4"/>
        <tr r="G71" s="4"/>
      </tp>
      <tp t="s">
        <v>US701081AY70</v>
        <stp/>
        <stp>##V3_BDPV12</stp>
        <stp>CPKD1U5 Curncy</stp>
        <stp>SW_PRIMARY_REF_OBLIGATION_ISIN</stp>
        <stp>[CDX_Analytics_v2.xlsx]S25_CDX_Ratings&amp;Members!R76C7</stp>
        <tr r="G76" s="13"/>
        <tr r="G76" s="13"/>
      </tp>
      <tp t="s">
        <v>US832248AQ16</v>
        <stp/>
        <stp>##V3_BDPV12</stp>
        <stp>CSFD1U5 Curncy</stp>
        <stp>SW_PRIMARY_REF_OBLIGATION_ISIN</stp>
        <stp>[CDX_Analytics_v2.xlsx]S24_CDX_Ratings&amp;Members!R97C7</stp>
        <tr r="G97" s="6"/>
        <tr r="G97" s="6"/>
      </tp>
      <tp t="s">
        <v>B2</v>
        <stp/>
        <stp>##V3_BDPV12</stp>
        <stp>XS0982709494 Corp</stp>
        <stp>RTG_MOODY</stp>
        <stp>[CDX_Analytics_v2.xlsx]S22_ITRX_Ratings&amp;Members!R56C8</stp>
        <tr r="H56" s="5"/>
        <tr r="H56" s="5"/>
      </tp>
      <tp t="s">
        <v>B3</v>
        <stp/>
        <stp>##V3_BDPV12</stp>
        <stp>XS0943769470 Corp</stp>
        <stp>RTG_MOODY</stp>
        <stp>[CDX_Analytics_v2.xlsx]S22_ITRX_Ratings&amp;Members!R78C8</stp>
        <tr r="H78" s="5"/>
        <tr r="H78" s="5"/>
      </tp>
      <tp t="s">
        <v>Ba2</v>
        <stp/>
        <stp>##V3_BDPV12</stp>
        <stp>XS1025866119 Corp</stp>
        <stp>RTG_MOODY</stp>
        <stp>[CDX_Analytics_v2.xlsx]S22_ITRX_Ratings&amp;Members!R40C8</stp>
        <tr r="H40" s="5"/>
        <tr r="H40" s="5"/>
      </tp>
      <tp t="s">
        <v>XS1089828880</v>
        <stp/>
        <stp>##V3_BDPV12</stp>
        <stp>CY284823 Curncy</stp>
        <stp>SW_PRIMARY_REF_OBLIGATION_ISIN</stp>
        <stp>[CDX_Analytics_v2.xlsx]S22_ITRX_Ratings&amp;Members!R44C7</stp>
        <tr r="G44" s="5"/>
        <tr r="G44" s="5"/>
      </tp>
      <tp t="s">
        <v>XS1170079443</v>
        <stp/>
        <stp>##V3_BDPV12</stp>
        <stp>CY077803 Curncy</stp>
        <stp>SW_PRIMARY_REF_OBLIGATION_ISIN</stp>
        <stp>[CDX_Analytics_v2.xlsx]S24_ITRX_Ratings&amp;Members!R84C7</stp>
        <tr r="G84" s="7"/>
        <tr r="G84" s="7"/>
      </tp>
      <tp t="s">
        <v>Ba3</v>
        <stp/>
        <stp>##V3_BDPV12</stp>
        <stp>XS0133582147 Corp</stp>
        <stp>RTG_MOODY</stp>
        <stp>[CDX_Analytics_v2.xlsx]S22_ITRX_Ratings&amp;Members!R19C8</stp>
        <tr r="H19" s="5"/>
        <tr r="H19" s="5"/>
      </tp>
      <tp t="s">
        <v>Caa2</v>
        <stp/>
        <stp>##V3_BDPV12</stp>
        <stp>XS1054087496 Corp</stp>
        <stp>RTG_MOODY</stp>
        <stp>[CDX_Analytics_v2.xlsx]S22_ITRX_Ratings&amp;Members!R30C8</stp>
        <tr r="H30" s="5"/>
        <tr r="H30" s="5"/>
      </tp>
      <tp>
        <v>130</v>
        <stp/>
        <stp>##V3_BDPV12</stp>
        <stp>CLPX1U5 Curncy</stp>
        <stp>CDS_FLAT_SPREAD</stp>
        <stp>[CDX_Analytics_v2.xlsx]S24_CDX_Ratings&amp;Members!R66C8</stp>
        <tr r="H66" s="6"/>
        <tr r="H66" s="6"/>
      </tp>
      <tp t="s">
        <v>XS1075833860</v>
        <stp/>
        <stp>##V3_BDPV12</stp>
        <stp>CY283447 Curncy</stp>
        <stp>SW_PRIMARY_REF_OBLIGATION_ISIN</stp>
        <stp>[CDX_Analytics_v2.xlsx]S24_ITRX_Ratings&amp;Members!R38C7</stp>
        <tr r="G38" s="7"/>
        <tr r="G38" s="7"/>
      </tp>
      <tp t="s">
        <v>XS1225112272</v>
        <stp/>
        <stp>##V3_BDPV12</stp>
        <stp>CY325452 Curncy</stp>
        <stp>SW_PRIMARY_REF_OBLIGATION_ISIN</stp>
        <stp>[CDX_Analytics_v2.xlsx]S24_ITRX_Ratings&amp;Members!R28C7</stp>
        <tr r="G28" s="7"/>
        <tr r="G28" s="7"/>
      </tp>
      <tp t="s">
        <v>XS0909769407</v>
        <stp/>
        <stp>##V3_BDPV12</stp>
        <stp>CT352145 Curncy</stp>
        <stp>SW_PRIMARY_REF_OBLIGATION_ISIN</stp>
        <stp>[CDX_Analytics_v2.xlsx]S22_ITRX_Ratings&amp;Members!R80C7</stp>
        <tr r="G80" s="5"/>
        <tr r="G80" s="5"/>
      </tp>
      <tp t="s">
        <v>XS0285176458</v>
        <stp/>
        <stp>##V3_BDPV12</stp>
        <stp>CT761604 Curncy</stp>
        <stp>SW_PRIMARY_REF_OBLIGATION_ISIN</stp>
        <stp>[CDX_Analytics_v2.xlsx]S24_ITRX_Ratings&amp;Members!R67C7</stp>
        <tr r="G67" s="7"/>
        <tr r="G67" s="7"/>
      </tp>
      <tp t="s">
        <v>XS0547019777</v>
        <stp/>
        <stp>##V3_BDPV12</stp>
        <stp>CY088950 Curncy</stp>
        <stp>SW_PRIMARY_REF_OBLIGATION_ISIN</stp>
        <stp>[CDX_Analytics_v2.xlsx]S24_ITRX_Ratings&amp;Members!R15C7</stp>
        <tr r="G15" s="7"/>
        <tr r="G15" s="7"/>
      </tp>
      <tp t="s">
        <v>XS1078234330</v>
        <stp/>
        <stp>##V3_BDPV12</stp>
        <stp>CY283879 Curncy</stp>
        <stp>SW_PRIMARY_REF_OBLIGATION_ISIN</stp>
        <stp>[CDX_Analytics_v2.xlsx]S22_ITRX_Ratings&amp;Members!R64C7</stp>
        <tr r="G64" s="5"/>
        <tr r="G64" s="5"/>
      </tp>
      <tp>
        <v>976.64787304236108</v>
        <stp/>
        <stp>##V3_BDPV12</stp>
        <stp>CAVP1U5 Curncy</stp>
        <stp>CDS_FLAT_SPREAD</stp>
        <stp>[CDX_Analytics_v2.xlsx]S25_CDX_Ratings&amp;Members!R27C8</stp>
        <tr r="H27" s="13"/>
        <tr r="H27" s="13"/>
      </tp>
      <tp>
        <v>0</v>
        <stp/>
        <stp>##V3_BDPV12</stp>
        <stp>CCHK1U5 Curncy</stp>
        <stp>CDS_FLAT_SPREAD</stp>
        <stp>[CDX_Analytics_v2.xlsx]S25_CDX_Ratings&amp;Members!R37C8</stp>
        <tr r="H37" s="13"/>
        <tr r="H37" s="13"/>
      </tp>
      <tp t="s">
        <v>XS0943769470</v>
        <stp/>
        <stp>##V3_BDPV12</stp>
        <stp>CY183482 Curncy</stp>
        <stp>SW_PRIMARY_REF_OBLIGATION_ISIN</stp>
        <stp>[CDX_Analytics_v2.xlsx]S22_ITRX_Ratings&amp;Members!R78C7</stp>
        <tr r="G78" s="5"/>
        <tr r="G78" s="5"/>
      </tp>
      <tp t="s">
        <v>US143658AH53</v>
        <stp/>
        <stp>##V3_BDPV12</stp>
        <stp>CCCL1U5 Curncy</stp>
        <stp>SW_PRIMARY_REF_OBLIGATION_ISIN</stp>
        <stp>[CDX_Analytics_v2.xlsx]S25_CDX IG_Ratings&amp;Members!R44C7</stp>
        <tr r="G44" s="12"/>
        <tr r="G44" s="12"/>
      </tp>
      <tp t="s">
        <v>#N/A N/A</v>
        <stp/>
        <stp>##V3_BDPV12</stp>
        <stp>XS1075833860 Corp</stp>
        <stp>RTG_MOODY</stp>
        <stp>[CDX_Analytics_v2.xlsx]S22_ITRX_Ratings&amp;Members!R37C8</stp>
        <tr r="H37" s="5"/>
      </tp>
      <tp>
        <v>155</v>
        <stp/>
        <stp>##V3_BDPV12</stp>
        <stp>CGCI1U5 Curncy</stp>
        <stp>CDS_FLAT_SPREAD</stp>
        <stp>[CDX_Analytics_v2.xlsx]S25_CDX_Ratings&amp;Members!R97C8</stp>
        <tr r="H97" s="13"/>
        <tr r="H97" s="13"/>
      </tp>
      <tp t="s">
        <v>#N/A N/A</v>
        <stp/>
        <stp>##V3_BDPV12</stp>
        <stp>XS1139087933 Corp</stp>
        <stp>RTG_MOODY_NO_WATCH</stp>
        <stp>[CDX_Analytics_v2.xlsx]S24_ITRX_Ratings&amp;Members!R43C8</stp>
        <tr r="H43" s="7"/>
      </tp>
      <tp t="s">
        <v>Baa2</v>
        <stp/>
        <stp>##V3_BDPV12</stp>
        <stp>XS0733696495 Corp</stp>
        <stp>RTG_MOODY_NO_WATCH</stp>
        <stp>[CDX_Analytics_v2.xlsx]S24_ITRX_Ratings&amp;Members!R62C8</stp>
        <tr r="H62" s="7"/>
        <tr r="H62" s="7"/>
      </tp>
      <tp t="s">
        <v>US025537AF85</v>
        <stp/>
        <stp>##V3_BDPV12</stp>
        <stp>CAEP1U5 Curncy</stp>
        <stp>SW_PRIMARY_REF_OBLIGATION_ISIN</stp>
        <stp>[CDX_Analytics_v2.xlsx]S25_CDX IG_Ratings&amp;Members!R22C7</stp>
        <tr r="G22" s="12"/>
        <tr r="G22" s="12"/>
      </tp>
      <tp t="s">
        <v>US571903AJ23</v>
        <stp/>
        <stp>##V3_BDPV12</stp>
        <stp>CMAR1U5 Curncy</stp>
        <stp>SW_PRIMARY_REF_OBLIGATION_ISIN</stp>
        <stp>[CDX_Analytics_v2.xlsx]S24_CDX IG_Ratings&amp;Members!R86C7</stp>
        <tr r="G86" s="9"/>
        <tr r="G86" s="9"/>
      </tp>
      <tp t="s">
        <v>Ba2</v>
        <stp/>
        <stp>##V3_BDPV12</stp>
        <stp>XS1225112272 Corp</stp>
        <stp>RTG_MOODY_NO_WATCH</stp>
        <stp>[CDX_Analytics_v2.xlsx]S24_ITRX_Ratings&amp;Members!R28C8</stp>
        <tr r="H28" s="7"/>
        <tr r="H28" s="7"/>
      </tp>
      <tp t="s">
        <v>Ba1</v>
        <stp/>
        <stp>##V3_BDPV12</stp>
        <stp>XS0458685913 Corp</stp>
        <stp>RTG_MOODY_NO_WATCH</stp>
        <stp>[CDX_Analytics_v2.xlsx]S24_ITRX_Ratings&amp;Members!R36C8</stp>
        <tr r="H36" s="7"/>
        <tr r="H36" s="7"/>
      </tp>
      <tp t="s">
        <v>US149123BZ39</v>
        <stp/>
        <stp>##V3_BDPV12</stp>
        <stp>CCAT1U5 Curncy</stp>
        <stp>SW_PRIMARY_REF_OBLIGATION_ISIN</stp>
        <stp>[CDX_Analytics_v2.xlsx]S24_CDX IG_Ratings&amp;Members!R46C7</stp>
        <tr r="G46" s="9"/>
        <tr r="G46" s="9"/>
      </tp>
      <tp t="s">
        <v>B2</v>
        <stp/>
        <stp>##V3_BDPV12</stp>
        <stp>XS1074935229 Corp</stp>
        <stp>RTG_MOODY_NO_WATCH</stp>
        <stp>[CDX_Analytics_v2.xlsx]S24_ITRX_Ratings&amp;Members!R53C8</stp>
        <tr r="H53" s="7"/>
        <tr r="H53" s="7"/>
      </tp>
      <tp t="s">
        <v>US548661CQ89</v>
        <stp/>
        <stp>##V3_BDPV12</stp>
        <stp>CLOW1U5 Curncy</stp>
        <stp>SW_PRIMARY_REF_OBLIGATION_ISIN</stp>
        <stp>[CDX_Analytics_v2.xlsx]S25_CDX IG_Ratings&amp;Members!R88C7</stp>
        <tr r="G88" s="12"/>
        <tr r="G88" s="12"/>
      </tp>
      <tp t="s">
        <v>US915436AF63</v>
        <stp/>
        <stp>##V3_BDPV12</stp>
        <stp>CUPMK1E5 Curncy</stp>
        <stp>SW_PRIMARY_REF_OBLIGATION_ISIN</stp>
        <stp>[CDX_Analytics_v2.xlsx]S22_ITRX_Ratings&amp;Members!R81C7</stp>
        <tr r="G81" s="5"/>
        <tr r="G81" s="5"/>
      </tp>
      <tp>
        <v>1994.7364870431343</v>
        <stp/>
        <stp>##V3_BDPV12</stp>
        <stp>CSRA1U5 Curncy</stp>
        <stp>CDS_FLAT_SPREAD</stp>
        <stp>[CDX_Analytics_v2.xlsx]S24_CDX_Ratings&amp;Members!R96C8</stp>
        <tr r="H96" s="6"/>
        <tr r="H96" s="6"/>
      </tp>
      <tp t="s">
        <v>BBB+</v>
        <stp/>
        <stp>##V3_BDPV12</stp>
        <stp>US416515AV66 Corp</stp>
        <stp>RTG_SP</stp>
        <stp>[CDX_Analytics_v2.xlsx]S24_CDX IG_Ratings&amp;Members!R121C10</stp>
        <tr r="J121" s="9"/>
        <tr r="J121" s="9"/>
      </tp>
      <tp t="s">
        <v>BBB+</v>
        <stp/>
        <stp>##V3_BDPV12</stp>
        <stp>US416515AV66 Corp</stp>
        <stp>RTG_SP</stp>
        <stp>[CDX_Analytics_v2.xlsx]S25_CDX IG_Ratings&amp;Members!R123C10</stp>
        <tr r="J123" s="12"/>
        <tr r="J123" s="12"/>
      </tp>
      <tp t="s">
        <v>BBB+</v>
        <stp/>
        <stp>##V3_BDPV12</stp>
        <stp>US655664AH33 Corp</stp>
        <stp>RTG_SP</stp>
        <stp>[CDX_Analytics_v2.xlsx]S25_CDX IG_Ratings&amp;Members!R101C10</stp>
        <tr r="J101" s="12"/>
        <tr r="J101" s="12"/>
      </tp>
      <tp>
        <v>685</v>
        <stp/>
        <stp>##V3_BDPV12</stp>
        <stp>CY292933 Curncy</stp>
        <stp>CDS_FLAT_SPREAD</stp>
        <stp>[CDX_Analytics_v2.xlsx]S25_CDX_Ratings&amp;Members!R47C8</stp>
        <tr r="H47" s="13"/>
        <tr r="H47" s="13"/>
      </tp>
      <tp>
        <v>60</v>
        <stp/>
        <stp>##V3_BDPV12</stp>
        <stp>CT355620 Curncy</stp>
        <stp>CDS_FLAT_SPREAD</stp>
        <stp>[CDX_Analytics_v2.xlsx]S24_CDX_Ratings&amp;Members!R44C8</stp>
        <tr r="H44" s="6"/>
        <tr r="H44" s="6"/>
      </tp>
      <tp>
        <v>60</v>
        <stp/>
        <stp>##V3_BDPV12</stp>
        <stp>CT355620 Curncy</stp>
        <stp>CDS_FLAT_SPREAD</stp>
        <stp>[CDX_Analytics_v2.xlsx]S25_CDX_Ratings&amp;Members!R45C8</stp>
        <tr r="H45" s="13"/>
        <tr r="H45" s="13"/>
      </tp>
      <tp>
        <v>395</v>
        <stp/>
        <stp>##V3_BDPV12</stp>
        <stp>CT355304 Curncy</stp>
        <stp>CDS_FLAT_SPREAD</stp>
        <stp>[CDX_Analytics_v2.xlsx]S25_CDX_Ratings&amp;Members!R50C8</stp>
        <tr r="H50" s="13"/>
        <tr r="H50" s="13"/>
      </tp>
      <tp>
        <v>254.99999999999997</v>
        <stp/>
        <stp>##V3_BDPV12</stp>
        <stp>CX404670 Curncy</stp>
        <stp>CDS_FLAT_SPREAD</stp>
        <stp>[CDX_Analytics_v2.xlsx]S24_CDX_Ratings&amp;Members!R88C8</stp>
        <tr r="H88" s="6"/>
        <tr r="H88" s="6"/>
      </tp>
      <tp>
        <v>565</v>
        <stp/>
        <stp>##V3_BDPV12</stp>
        <stp>CX403610 Curncy</stp>
        <stp>CDS_FLAT_SPREAD</stp>
        <stp>[CDX_Analytics_v2.xlsx]S24_CDX_Ratings&amp;Members!R98C8</stp>
        <tr r="H98" s="6"/>
        <tr r="H98" s="6"/>
      </tp>
      <tp>
        <v>125</v>
        <stp/>
        <stp>##V3_BDPV12</stp>
        <stp>CY325742 Curncy</stp>
        <stp>CDS_FLAT_SPREAD</stp>
        <stp>[CDX_Analytics_v2.xlsx]S25_CDX_Ratings&amp;Members!R49C8</stp>
        <tr r="H49" s="13"/>
        <tr r="H49" s="13"/>
      </tp>
      <tp>
        <v>515</v>
        <stp/>
        <stp>##V3_BDPV12</stp>
        <stp>CY292791 Curncy</stp>
        <stp>CDS_FLAT_SPREAD</stp>
        <stp>[CDX_Analytics_v2.xlsx]S25_CDX_Ratings&amp;Members!R39C8</stp>
        <tr r="H39" s="13"/>
        <tr r="H39" s="13"/>
      </tp>
      <tp t="s">
        <v>XS1028943162</v>
        <stp/>
        <stp>##V3_BDPV12</stp>
        <stp>CTUI1E5 Curncy</stp>
        <stp>SW_PRIMARY_REF_OBLIGATION_ISIN</stp>
        <stp>[CDX_Analytics_v2.xlsx]S22_ITRX_Ratings&amp;Members!R75C7</stp>
        <tr r="G75" s="5"/>
        <tr r="G75" s="5"/>
      </tp>
      <tp t="s">
        <v>XS0458685913</v>
        <stp/>
        <stp>##V3_BDPV12</stp>
        <stp>CHEI1E5 Curncy</stp>
        <stp>SW_PRIMARY_REF_OBLIGATION_ISIN</stp>
        <stp>[CDX_Analytics_v2.xlsx]S22_ITRX_Ratings&amp;Members!R35C7</stp>
        <tr r="G35" s="5"/>
        <tr r="G35" s="5"/>
      </tp>
      <tp t="s">
        <v>XS0103214762</v>
        <stp/>
        <stp>##V3_BDPV12</stp>
        <stp>CGKN1E5 Curncy</stp>
        <stp>SW_PRIMARY_REF_OBLIGATION_ISIN</stp>
        <stp>[CDX_Analytics_v2.xlsx]S24_ITRX_Ratings&amp;Members!R35C7</stp>
        <tr r="G35" s="7"/>
        <tr r="G35" s="7"/>
      </tp>
      <tp t="s">
        <v>US404119BL22</v>
        <stp/>
        <stp>##V3_BDPV12</stp>
        <stp>CHCA1U5 Curncy</stp>
        <stp>SW_PRIMARY_REF_OBLIGATION_ISIN</stp>
        <stp>[CDX_Analytics_v2.xlsx]S22_CDX_Ratings&amp;Members!R45C7</stp>
        <tr r="G45" s="4"/>
        <tr r="G45" s="4"/>
      </tp>
      <tp t="s">
        <v>US404119BL22</v>
        <stp/>
        <stp>##V3_BDPV12</stp>
        <stp>CHCA1U5 Curncy</stp>
        <stp>SW_PRIMARY_REF_OBLIGATION_ISIN</stp>
        <stp>[CDX_Analytics_v2.xlsx]S24_CDX_Ratings&amp;Members!R53C7</stp>
        <tr r="G53" s="6"/>
        <tr r="G53" s="6"/>
      </tp>
      <tp t="s">
        <v>US552953BY63</v>
        <stp/>
        <stp>##V3_BDPV12</stp>
        <stp>CMGG1U5 Curncy</stp>
        <stp>SW_PRIMARY_REF_OBLIGATION_ISIN</stp>
        <stp>[CDX_Analytics_v2.xlsx]S22_CDX_Ratings&amp;Members!R63C7</stp>
        <tr r="G63" s="4"/>
        <tr r="G63" s="4"/>
      </tp>
      <tp t="s">
        <v>US812404BE03</v>
        <stp/>
        <stp>##V3_BDPV12</stp>
        <stp>CSRA1U5 Curncy</stp>
        <stp>SW_PRIMARY_REF_OBLIGATION_ISIN</stp>
        <stp>[CDX_Analytics_v2.xlsx]S22_CDX_Ratings&amp;Members!R85C7</stp>
        <tr r="G85" s="4"/>
        <tr r="G85" s="4"/>
      </tp>
      <tp t="s">
        <v>Ba2</v>
        <stp/>
        <stp>##V3_BDPV12</stp>
        <stp>FR0011439975 Corp</stp>
        <stp>RTG_MOODY_NO_WATCH</stp>
        <stp>[CDX_Analytics_v2.xlsx]S24_ITRX_Ratings&amp;Members!R58C8</stp>
        <tr r="H58" s="7"/>
        <tr r="H58" s="7"/>
      </tp>
      <tp>
        <v>375</v>
        <stp/>
        <stp>##V3_BDPV12</stp>
        <stp>CKBH1U5 Curncy</stp>
        <stp>CDS_FLAT_SPREAD</stp>
        <stp>[CDX_Analytics_v2.xlsx]S25_CDX_Ratings&amp;Members!R60C8</stp>
        <tr r="H60" s="13"/>
        <tr r="H60" s="13"/>
      </tp>
      <tp t="s">
        <v>XS1268471494</v>
        <stp/>
        <stp>##V3_BDPV12</stp>
        <stp>CY315920 Curncy</stp>
        <stp>SW_PRIMARY_REF_OBLIGATION_ISIN</stp>
        <stp>[CDX_Analytics_v2.xlsx]S24_ITRX_Ratings&amp;Members!R72C7</stp>
        <tr r="G72" s="7"/>
        <tr r="G72" s="7"/>
      </tp>
      <tp t="s">
        <v>Ba2</v>
        <stp/>
        <stp>##V3_BDPV12</stp>
        <stp>XS1189795591 Corp</stp>
        <stp>RTG_MOODY</stp>
        <stp>[CDX_Analytics_v2.xlsx]S22_ITRX_Ratings&amp;Members!R70C8</stp>
        <tr r="H70" s="5"/>
        <tr r="H70" s="5"/>
      </tp>
      <tp>
        <v>175.00000000000003</v>
        <stp/>
        <stp>##V3_BDPV12</stp>
        <stp>CLTD1U5 Curncy</stp>
        <stp>CDS_FLAT_SPREAD</stp>
        <stp>[CDX_Analytics_v2.xlsx]S24_CDX_Ratings&amp;Members!R61C8</stp>
        <tr r="H61" s="6"/>
        <tr r="H61" s="6"/>
      </tp>
      <tp t="s">
        <v>Ba2</v>
        <stp/>
        <stp>##V3_BDPV12</stp>
        <stp>XS0411735482 Corp</stp>
        <stp>RTG_MOODY</stp>
        <stp>[CDX_Analytics_v2.xlsx]S22_ITRX_Ratings&amp;Members!R50C8</stp>
        <tr r="H50" s="5"/>
        <tr r="H50" s="5"/>
      </tp>
      <tp>
        <v>2295.939197138513</v>
        <stp/>
        <stp>##V3_BDPV12</stp>
        <stp>CAKS1U5 Curncy</stp>
        <stp>CDS_FLAT_SPREAD</stp>
        <stp>[CDX_Analytics_v2.xlsx]S25_CDX_Ratings&amp;Members!R20C8</stp>
        <tr r="H20" s="13"/>
        <tr r="H20" s="13"/>
      </tp>
      <tp t="s">
        <v>US581557AM75</v>
        <stp/>
        <stp>##V3_BDPV12</stp>
        <stp>CMCK1U5 Curncy</stp>
        <stp>SW_PRIMARY_REF_OBLIGATION_ISIN</stp>
        <stp>[CDX_Analytics_v2.xlsx]S25_CDX IG_Ratings&amp;Members!R93C7</stp>
        <tr r="G93" s="12"/>
        <tr r="G93" s="12"/>
      </tp>
      <tp t="s">
        <v>B3</v>
        <stp/>
        <stp>##V3_BDPV12</stp>
        <stp>XS0928189777 Corp</stp>
        <stp>RTG_MOODY</stp>
        <stp>[CDX_Analytics_v2.xlsx]S22_ITRX_Ratings&amp;Members!R39C8</stp>
        <tr r="H39" s="5"/>
        <tr r="H39" s="5"/>
      </tp>
      <tp t="s">
        <v>Ba2</v>
        <stp/>
        <stp>##V3_BDPV12</stp>
        <stp>XS0491875562 Corp</stp>
        <stp>RTG_MOODY</stp>
        <stp>[CDX_Analytics_v2.xlsx]S22_ITRX_Ratings&amp;Members!R41C8</stp>
        <tr r="H41" s="5"/>
        <tr r="H41" s="5"/>
      </tp>
      <tp t="s">
        <v>Ba2</v>
        <stp/>
        <stp>##V3_BDPV12</stp>
        <stp>XS0830688411 Corp</stp>
        <stp>RTG_MOODY</stp>
        <stp>[CDX_Analytics_v2.xlsx]S22_ITRX_Ratings&amp;Members!R68C8</stp>
        <tr r="H68" s="5"/>
        <tr r="H68" s="5"/>
      </tp>
      <tp>
        <v>148</v>
        <stp/>
        <stp>##V3_BDPV12</stp>
        <stp>CDHI1U5 Curncy</stp>
        <stp>CDS_FLAT_SPREAD</stp>
        <stp>[CDX_Analytics_v2.xlsx]S24_CDX_Ratings&amp;Members!R41C8</stp>
        <tr r="H41" s="6"/>
        <tr r="H41" s="6"/>
      </tp>
      <tp t="s">
        <v>Caa1</v>
        <stp/>
        <stp>##V3_BDPV12</stp>
        <stp>XS1308316568 Corp</stp>
        <stp>RTG_MOODY_NO_WATCH</stp>
        <stp>[CDX_Analytics_v2.xlsx]S24_ITRX_Ratings&amp;Members!R34C8</stp>
        <tr r="H34" s="7"/>
        <tr r="H34" s="7"/>
      </tp>
      <tp t="s">
        <v>XS0830688411</v>
        <stp/>
        <stp>##V3_BDPV12</stp>
        <stp>CSTOR1E5 Curncy</stp>
        <stp>SW_PRIMARY_REF_OBLIGATION_ISIN</stp>
        <stp>[CDX_Analytics_v2.xlsx]S24_ITRX_Ratings&amp;Members!R70C7</stp>
        <tr r="G70" s="7"/>
        <tr r="G70" s="7"/>
      </tp>
      <tp t="s">
        <v>Caa2</v>
        <stp/>
        <stp>##V3_BDPV12</stp>
        <stp>XS1054087496 Corp</stp>
        <stp>RTG_MOODY_NO_WATCH</stp>
        <stp>[CDX_Analytics_v2.xlsx]S24_ITRX_Ratings&amp;Members!R30C8</stp>
        <tr r="H30" s="7"/>
        <tr r="H30" s="7"/>
      </tp>
      <tp t="s">
        <v>#N/A N/A</v>
        <stp/>
        <stp>##V3_BDPV12</stp>
        <stp>XS1000918018 Corp</stp>
        <stp>RTG_MOODY_NO_WATCH</stp>
        <stp>[CDX_Analytics_v2.xlsx]S24_ITRX_Ratings&amp;Members!R47C8</stp>
        <tr r="H47" s="7"/>
      </tp>
      <tp t="s">
        <v>AA-</v>
        <stp/>
        <stp>##V3_BDPV12</stp>
        <stp>US742718EE59 Corp</stp>
        <stp>RTG_SP</stp>
        <stp>[CDX_Analytics_v2.xlsx]S24_CDX IG_Ratings&amp;Members!R124C10</stp>
        <tr r="J124" s="9"/>
        <tr r="J124" s="9"/>
      </tp>
      <tp t="s">
        <v>AA-</v>
        <stp/>
        <stp>##V3_BDPV12</stp>
        <stp>US742718EE59 Corp</stp>
        <stp>RTG_SP</stp>
        <stp>[CDX_Analytics_v2.xlsx]S25_CDX IG_Ratings&amp;Members!R126C10</stp>
        <tr r="J126" s="12"/>
        <tr r="J126" s="12"/>
      </tp>
      <tp t="s">
        <v>#N/A N/A</v>
        <stp/>
        <stp>##V3_BDPV12</stp>
        <stp>PTGALIOE0009 Corp</stp>
        <stp>RTG_MOODY_NO_WATCH</stp>
        <stp>[CDX_Analytics_v2.xlsx]S24_ITRX_Ratings&amp;Members!R33C8</stp>
        <tr r="H33" s="7"/>
      </tp>
      <tp t="s">
        <v>A</v>
        <stp/>
        <stp>##V3_BDPV12</stp>
        <stp>US755111AF81 Corp</stp>
        <stp>RTG_SP</stp>
        <stp>[CDX_Analytics_v2.xlsx]S24_CDX IG_Ratings&amp;Members!R106C10</stp>
        <tr r="J106" s="9"/>
        <tr r="J106" s="9"/>
      </tp>
      <tp t="s">
        <v>A</v>
        <stp/>
        <stp>##V3_BDPV12</stp>
        <stp>US755111AF81 Corp</stp>
        <stp>RTG_SP</stp>
        <stp>[CDX_Analytics_v2.xlsx]S25_CDX IG_Ratings&amp;Members!R110C10</stp>
        <tr r="J110" s="12"/>
        <tr r="J110" s="12"/>
      </tp>
      <tp t="s">
        <v>BBB+</v>
        <stp/>
        <stp>##V3_BDPV12</stp>
        <stp>US682134AC59 Corp</stp>
        <stp>RTG_SP</stp>
        <stp>[CDX_Analytics_v2.xlsx]S25_CDX IG_Ratings&amp;Members!R104C10</stp>
        <tr r="J104" s="12"/>
        <tr r="J104" s="12"/>
      </tp>
      <tp t="s">
        <v>BBB+</v>
        <stp/>
        <stp>##V3_BDPV12</stp>
        <stp>US682134AC59 Corp</stp>
        <stp>RTG_SP</stp>
        <stp>[CDX_Analytics_v2.xlsx]S24_CDX IG_Ratings&amp;Members!R101C10</stp>
        <tr r="J101" s="9"/>
        <tr r="J101" s="9"/>
      </tp>
      <tp t="s">
        <v>BBB /*</v>
        <stp/>
        <stp>##V3_BDPV12</stp>
        <stp>US260543BJ10 Corp</stp>
        <stp>RTG_SP</stp>
        <stp>[CDX_Analytics_v2.xlsx]S24_CDX IG_Ratings&amp;Members!R119C10</stp>
        <tr r="J119" s="9"/>
        <tr r="J119" s="9"/>
      </tp>
      <tp t="s">
        <v>BBB /*</v>
        <stp/>
        <stp>##V3_BDPV12</stp>
        <stp>US260543BJ10 Corp</stp>
        <stp>RTG_SP</stp>
        <stp>[CDX_Analytics_v2.xlsx]S25_CDX IG_Ratings&amp;Members!R121C10</stp>
        <tr r="J121" s="12"/>
        <tr r="J121" s="12"/>
      </tp>
      <tp t="s">
        <v>B+</v>
        <stp/>
        <stp>##V3_BDPV12</stp>
        <stp>US878742AY10 Corp</stp>
        <stp>RTG_SP</stp>
        <stp>[CDX_Analytics_v2.xlsx]S24_CDX IG_Ratings&amp;Members!R115C10</stp>
        <tr r="J115" s="9"/>
        <tr r="J115" s="9"/>
      </tp>
      <tp t="s">
        <v>BB</v>
        <stp/>
        <stp>##V3_BDPV12</stp>
        <stp>US988498AC50 Corp</stp>
        <stp>RTG_SP</stp>
        <stp>[CDX_Analytics_v2.xlsx]S25_CDX_Ratings&amp;Members!R118C10</stp>
        <tr r="J118" s="13"/>
        <tr r="J118" s="13"/>
      </tp>
      <tp t="s">
        <v>B-</v>
        <stp/>
        <stp>##V3_BDPV12</stp>
        <stp>US868536AV55 Corp</stp>
        <stp>RTG_SP</stp>
        <stp>[CDX_Analytics_v2.xlsx]S24_CDX_Ratings&amp;Members!R102C10</stp>
        <tr r="J102" s="6"/>
        <tr r="J102" s="6"/>
      </tp>
      <tp>
        <v>295</v>
        <stp/>
        <stp>##V3_BDPV12</stp>
        <stp>CT969786 Curncy</stp>
        <stp>CDS_FLAT_SPREAD</stp>
        <stp>[CDX_Analytics_v2.xlsx]S24_CDX_Ratings&amp;Members!R72C8</stp>
        <tr r="H72" s="6"/>
        <tr r="H72" s="6"/>
      </tp>
      <tp>
        <v>585</v>
        <stp/>
        <stp>##V3_BDPV12</stp>
        <stp>CT356322 Curncy</stp>
        <stp>CDS_FLAT_SPREAD</stp>
        <stp>[CDX_Analytics_v2.xlsx]S24_CDX_Ratings&amp;Members!R76C8</stp>
        <tr r="H76" s="6"/>
        <tr r="H76" s="6"/>
      </tp>
      <tp>
        <v>395</v>
        <stp/>
        <stp>##V3_BDPV12</stp>
        <stp>CT355304 Curncy</stp>
        <stp>CDS_FLAT_SPREAD</stp>
        <stp>[CDX_Analytics_v2.xlsx]S24_CDX_Ratings&amp;Members!R46C8</stp>
        <tr r="H46" s="6"/>
        <tr r="H46" s="6"/>
      </tp>
      <tp>
        <v>535</v>
        <stp/>
        <stp>##V3_BDPV12</stp>
        <stp>CT351304 Curncy</stp>
        <stp>CDS_FLAT_SPREAD</stp>
        <stp>[CDX_Analytics_v2.xlsx]S25_CDX_Ratings&amp;Members!R57C8</stp>
        <tr r="H57" s="13"/>
        <tr r="H57" s="13"/>
      </tp>
      <tp>
        <v>100</v>
        <stp/>
        <stp>##V3_BDPV12</stp>
        <stp>CT355400 Curncy</stp>
        <stp>CDS_FLAT_SPREAD</stp>
        <stp>[CDX_Analytics_v2.xlsx]S24_CDX_Ratings&amp;Members!R91C8</stp>
        <tr r="H91" s="6"/>
        <tr r="H91" s="6"/>
      </tp>
      <tp>
        <v>305</v>
        <stp/>
        <stp>##V3_BDPV12</stp>
        <stp>CY169139 Curncy</stp>
        <stp>CDS_FLAT_SPREAD</stp>
        <stp>[CDX_Analytics_v2.xlsx]S25_CDX_Ratings&amp;Members!R38C8</stp>
        <tr r="H38" s="13"/>
        <tr r="H38" s="13"/>
      </tp>
      <tp t="s">
        <v>XS0733696495</v>
        <stp/>
        <stp>##V3_BDPV12</stp>
        <stp>CREP1E5 Curncy</stp>
        <stp>SW_PRIMARY_REF_OBLIGATION_ISIN</stp>
        <stp>[CDX_Analytics_v2.xlsx]S24_ITRX_Ratings&amp;Members!R62C7</stp>
        <tr r="G62" s="7"/>
        <tr r="G62" s="7"/>
      </tp>
      <tp>
        <v>240</v>
        <stp/>
        <stp>##V3_BDPV12</stp>
        <stp>CT363784 Curncy</stp>
        <stp>CDS_FLAT_SPREAD</stp>
        <stp>[CDX_Analytics_v2.xlsx]S24_CDX_Ratings&amp;Members!R42C8</stp>
        <tr r="H42" s="6"/>
        <tr r="H42" s="6"/>
      </tp>
      <tp t="s">
        <v>US216831AB38</v>
        <stp/>
        <stp>##V3_BDPV12</stp>
        <stp>CCOOP1U5 Curncy</stp>
        <stp>SW_PRIMARY_REF_OBLIGATION_ISIN</stp>
        <stp>[CDX_Analytics_v2.xlsx]S22_CDX_Ratings&amp;Members!R30C7</stp>
        <tr r="G30" s="4"/>
        <tr r="G30" s="4"/>
      </tp>
      <tp t="s">
        <v>XS0889942990</v>
        <stp/>
        <stp>##V3_BDPV12</stp>
        <stp>CNTL1E5 Curncy</stp>
        <stp>SW_PRIMARY_REF_OBLIGATION_ISIN</stp>
        <stp>[CDX_Analytics_v2.xlsx]S22_ITRX_Ratings&amp;Members!R82C7</stp>
        <tr r="G82" s="5"/>
        <tr r="G82" s="5"/>
      </tp>
      <tp t="s">
        <v>US59001KAD28</v>
        <stp/>
        <stp>##V3_BDPV12</stp>
        <stp>CARM1U5 Curncy</stp>
        <stp>SW_PRIMARY_REF_OBLIGATION_ISIN</stp>
        <stp>[CDX_Analytics_v2.xlsx]S24_CDX_Ratings&amp;Members!R68C7</stp>
        <tr r="G68" s="6"/>
        <tr r="G68" s="6"/>
      </tp>
      <tp t="s">
        <v>US532716AM92</v>
        <stp/>
        <stp>##V3_BDPV12</stp>
        <stp>CLTD1U5 Curncy</stp>
        <stp>SW_PRIMARY_REF_OBLIGATION_ISIN</stp>
        <stp>[CDX_Analytics_v2.xlsx]S24_CDX_Ratings&amp;Members!R61C7</stp>
        <tr r="G61" s="6"/>
        <tr r="G61" s="6"/>
      </tp>
      <tp t="s">
        <v>US73179PAK21</v>
        <stp/>
        <stp>##V3_BDPV12</stp>
        <stp>CPOL1U5 Curncy</stp>
        <stp>SW_PRIMARY_REF_OBLIGATION_ISIN</stp>
        <stp>[CDX_Analytics_v2.xlsx]S25_CDX_Ratings&amp;Members!R78C7</stp>
        <tr r="G78" s="13"/>
        <tr r="G78" s="13"/>
      </tp>
      <tp t="s">
        <v>US745867AM30</v>
        <stp/>
        <stp>##V3_BDPV12</stp>
        <stp>CPHM1U5 Curncy</stp>
        <stp>SW_PRIMARY_REF_OBLIGATION_ISIN</stp>
        <stp>[CDX_Analytics_v2.xlsx]S25_CDX_Ratings&amp;Members!R79C7</stp>
        <tr r="G79" s="13"/>
        <tr r="G79" s="13"/>
      </tp>
      <tp t="s">
        <v>US85375CBD20</v>
        <stp/>
        <stp>##V3_BDPV12</stp>
        <stp>CSPF1U5 Curncy</stp>
        <stp>SW_PRIMARY_REF_OBLIGATION_ISIN</stp>
        <stp>[CDX_Analytics_v2.xlsx]S25_CDX_Ratings&amp;Members!R32C7</stp>
        <tr r="G32" s="13"/>
        <tr r="G32" s="13"/>
      </tp>
      <tp t="s">
        <v>#N/A Field Not Applicable</v>
        <stp/>
        <stp>##V3_BDPV12</stp>
        <stp>CTSG1U5 Curncy</stp>
        <stp>SW_PRIMARY_REF_OBLIGATION_ISIN</stp>
        <stp>[CDX_Analytics_v2.xlsx]S24_CDX_Ratings&amp;Members!R92C7</stp>
        <tr r="G92" s="6"/>
      </tp>
      <tp t="s">
        <v>XS1082473395</v>
        <stp/>
        <stp>##V3_BDPV12</stp>
        <stp>CY283207 Curncy</stp>
        <stp>SW_PRIMARY_REF_OBLIGATION_ISIN</stp>
        <stp>[CDX_Analytics_v2.xlsx]S24_ITRX_Ratings&amp;Members!R18C7</stp>
        <tr r="G18" s="7"/>
        <tr r="G18" s="7"/>
      </tp>
      <tp t="s">
        <v>B2</v>
        <stp/>
        <stp>##V3_BDPV12</stp>
        <stp>XS1054987216 Corp</stp>
        <stp>RTG_MOODY</stp>
        <stp>[CDX_Analytics_v2.xlsx]S22_ITRX_Ratings&amp;Members!R67C8</stp>
        <tr r="H67" s="5"/>
        <tr r="H67" s="5"/>
      </tp>
      <tp>
        <v>375</v>
        <stp/>
        <stp>##V3_BDPV12</stp>
        <stp>CKBH1U5 Curncy</stp>
        <stp>CDS_FLAT_SPREAD</stp>
        <stp>[CDX_Analytics_v2.xlsx]S24_CDX_Ratings&amp;Members!R60C8</stp>
        <tr r="H60" s="6"/>
        <tr r="H60" s="6"/>
      </tp>
      <tp>
        <v>175.00000000000003</v>
        <stp/>
        <stp>##V3_BDPV12</stp>
        <stp>CLTD1U5 Curncy</stp>
        <stp>CDS_FLAT_SPREAD</stp>
        <stp>[CDX_Analytics_v2.xlsx]S25_CDX_Ratings&amp;Members!R61C8</stp>
        <tr r="H61" s="13"/>
        <tr r="H61" s="13"/>
      </tp>
      <tp t="s">
        <v>US58013MEB63</v>
        <stp/>
        <stp>##V3_BDPV12</stp>
        <stp>CMCD1U5 Curncy</stp>
        <stp>SW_PRIMARY_REF_OBLIGATION_ISIN</stp>
        <stp>[CDX_Analytics_v2.xlsx]S25_CDX IG_Ratings&amp;Members!R92C7</stp>
        <tr r="G92" s="12"/>
        <tr r="G92" s="12"/>
      </tp>
      <tp>
        <v>240</v>
        <stp/>
        <stp>##V3_BDPV12</stp>
        <stp>CMGG1U5 Curncy</stp>
        <stp>CDS_FLAT_SPREAD</stp>
        <stp>[CDX_Analytics_v2.xlsx]S24_CDX_Ratings&amp;Members!R70C8</stp>
        <tr r="H70" s="6"/>
        <tr r="H70" s="6"/>
      </tp>
      <tp t="s">
        <v>US205887AR36</v>
        <stp/>
        <stp>##V3_BDPV12</stp>
        <stp>CCAG1U5 Curncy</stp>
        <stp>SW_PRIMARY_REF_OBLIGATION_ISIN</stp>
        <stp>[CDX_Analytics_v2.xlsx]S25_CDX IG_Ratings&amp;Members!R50C7</stp>
        <tr r="G50" s="12"/>
        <tr r="G50" s="12"/>
      </tp>
      <tp>
        <v>90</v>
        <stp/>
        <stp>##V3_BDPV12</stp>
        <stp>CNCX1U5 Curncy</stp>
        <stp>CDS_FLAT_SPREAD</stp>
        <stp>[CDX_Analytics_v2.xlsx]S25_CDX_Ratings&amp;Members!R71C8</stp>
        <tr r="H71" s="13"/>
        <tr r="H71" s="13"/>
      </tp>
      <tp t="s">
        <v>US205887AR36</v>
        <stp/>
        <stp>##V3_BDPV12</stp>
        <stp>CCAG1U5 Curncy</stp>
        <stp>SW_PRIMARY_REF_OBLIGATION_ISIN</stp>
        <stp>[CDX_Analytics_v2.xlsx]S24_CDX IG_Ratings&amp;Members!R50C7</stp>
        <tr r="G50" s="9"/>
        <tr r="G50" s="9"/>
      </tp>
      <tp t="s">
        <v>PTGALIOE0009</v>
        <stp/>
        <stp>##V3_BDPV12</stp>
        <stp>CY188942 Curncy</stp>
        <stp>SW_PRIMARY_REF_OBLIGATION_ISIN</stp>
        <stp>[CDX_Analytics_v2.xlsx]S24_ITRX_Ratings&amp;Members!R33C7</stp>
        <tr r="G33" s="7"/>
        <tr r="G33" s="7"/>
      </tp>
      <tp t="s">
        <v>PTGALIOE0009</v>
        <stp/>
        <stp>##V3_BDPV12</stp>
        <stp>CY188942 Curncy</stp>
        <stp>SW_PRIMARY_REF_OBLIGATION_ISIN</stp>
        <stp>[CDX_Analytics_v2.xlsx]S22_ITRX_Ratings&amp;Members!R33C7</stp>
        <tr r="G33" s="5"/>
        <tr r="G33" s="5"/>
      </tp>
      <tp t="s">
        <v>XS0946155693</v>
        <stp/>
        <stp>##V3_BDPV12</stp>
        <stp>CY188846 Curncy</stp>
        <stp>SW_PRIMARY_REF_OBLIGATION_ISIN</stp>
        <stp>[CDX_Analytics_v2.xlsx]S24_ITRX_Ratings&amp;Members!R12C7</stp>
        <tr r="G12" s="7"/>
        <tr r="G12" s="7"/>
      </tp>
      <tp t="s">
        <v>XS0946155693</v>
        <stp/>
        <stp>##V3_BDPV12</stp>
        <stp>CY188846 Curncy</stp>
        <stp>SW_PRIMARY_REF_OBLIGATION_ISIN</stp>
        <stp>[CDX_Analytics_v2.xlsx]S22_ITRX_Ratings&amp;Members!R12C7</stp>
        <tr r="G12" s="5"/>
        <tr r="G12" s="5"/>
      </tp>
      <tp>
        <v>2295.939197138513</v>
        <stp/>
        <stp>##V3_BDPV12</stp>
        <stp>CAKS1U5 Curncy</stp>
        <stp>CDS_FLAT_SPREAD</stp>
        <stp>[CDX_Analytics_v2.xlsx]S24_CDX_Ratings&amp;Members!R20C8</stp>
        <tr r="H20" s="6"/>
        <tr r="H20" s="6"/>
      </tp>
      <tp>
        <v>330</v>
        <stp/>
        <stp>##V3_BDPV12</stp>
        <stp>CCVC1U5 Curncy</stp>
        <stp>CDS_FLAT_SPREAD</stp>
        <stp>[CDX_Analytics_v2.xlsx]S24_CDX_Ratings&amp;Members!R40C8</stp>
        <tr r="H40" s="6"/>
        <tr r="H40" s="6"/>
      </tp>
      <tp>
        <v>330</v>
        <stp/>
        <stp>##V3_BDPV12</stp>
        <stp>CCVC1U5 Curncy</stp>
        <stp>CDS_FLAT_SPREAD</stp>
        <stp>[CDX_Analytics_v2.xlsx]S25_CDX_Ratings&amp;Members!R41C8</stp>
        <tr r="H41" s="13"/>
        <tr r="H41" s="13"/>
      </tp>
      <tp>
        <v>640</v>
        <stp/>
        <stp>##V3_BDPV12</stp>
        <stp>CCZN1U5 Curncy</stp>
        <stp>CDS_FLAT_SPREAD</stp>
        <stp>[CDX_Analytics_v2.xlsx]S25_CDX_Ratings&amp;Members!R51C8</stp>
        <tr r="H51" s="13"/>
        <tr r="H51" s="13"/>
      </tp>
      <tp t="s">
        <v>B1</v>
        <stp/>
        <stp>##V3_BDPV12</stp>
        <stp>XS1000393899 Corp</stp>
        <stp>RTG_MOODY</stp>
        <stp>[CDX_Analytics_v2.xlsx]S22_ITRX_Ratings&amp;Members!R15C8</stp>
        <tr r="H15" s="5"/>
        <tr r="H15" s="5"/>
      </tp>
      <tp t="s">
        <v>#N/A N/A</v>
        <stp/>
        <stp>##V3_BDPV12</stp>
        <stp>FR0010815472 Corp</stp>
        <stp>RTG_MOODY</stp>
        <stp>[CDX_Analytics_v2.xlsx]S22_ITRX_Ratings&amp;Members!R61C8</stp>
        <tr r="H61" s="5"/>
      </tp>
      <tp t="s">
        <v>Caa2</v>
        <stp/>
        <stp>##V3_BDPV12</stp>
        <stp>XS0215828913 Corp</stp>
        <stp>RTG_MOODY</stp>
        <stp>[CDX_Analytics_v2.xlsx]S22_ITRX_Ratings&amp;Members!R57C8</stp>
        <tr r="H57" s="5"/>
        <tr r="H57" s="5"/>
      </tp>
      <tp t="s">
        <v>DE000A1R08U3</v>
        <stp/>
        <stp>##V3_BDPV12</stp>
        <stp>CTHYS1E5 Curncy</stp>
        <stp>SW_PRIMARY_REF_OBLIGATION_ISIN</stp>
        <stp>[CDX_Analytics_v2.xlsx]S24_ITRX_Ratings&amp;Members!R76C7</stp>
        <tr r="G76" s="7"/>
        <tr r="G76" s="7"/>
      </tp>
      <tp t="s">
        <v>US571903AJ23</v>
        <stp/>
        <stp>##V3_BDPV12</stp>
        <stp>CMAR1U5 Curncy</stp>
        <stp>SW_PRIMARY_REF_OBLIGATION_ISIN</stp>
        <stp>[CDX_Analytics_v2.xlsx]S25_CDX IG_Ratings&amp;Members!R90C7</stp>
        <tr r="G90" s="12"/>
        <tr r="G90" s="12"/>
      </tp>
      <tp t="s">
        <v>US59156RAX61</v>
        <stp/>
        <stp>##V3_BDPV12</stp>
        <stp>CMET1U5 Curncy</stp>
        <stp>SW_PRIMARY_REF_OBLIGATION_ISIN</stp>
        <stp>[CDX_Analytics_v2.xlsx]S25_CDX IG_Ratings&amp;Members!R94C7</stp>
        <tr r="G94" s="12"/>
        <tr r="G94" s="12"/>
      </tp>
      <tp t="s">
        <v>Caa1</v>
        <stp/>
        <stp>##V3_BDPV12</stp>
        <stp>XS1248518158 Corp</stp>
        <stp>RTG_MOODY_NO_WATCH</stp>
        <stp>[CDX_Analytics_v2.xlsx]S24_ITRX_Ratings&amp;Members!R54C8</stp>
        <tr r="H54" s="7"/>
        <tr r="H54" s="7"/>
      </tp>
      <tp>
        <v>1145.5285111070289</v>
        <stp/>
        <stp>##V3_BDPV12</stp>
        <stp>CPKD1U5 Curncy</stp>
        <stp>CDS_FLAT_SPREAD</stp>
        <stp>[CDX_Analytics_v2.xlsx]S24_CDX_Ratings&amp;Members!R80C8</stp>
        <tr r="H80" s="6"/>
        <tr r="H80" s="6"/>
      </tp>
      <tp t="s">
        <v>US067901AA64</v>
        <stp/>
        <stp>##V3_BDPV12</stp>
        <stp>CABX1U5 Curncy</stp>
        <stp>SW_PRIMARY_REF_OBLIGATION_ISIN</stp>
        <stp>[CDX_Analytics_v2.xlsx]S25_CDX IG_Ratings&amp;Members!R33C7</stp>
        <tr r="G33" s="12"/>
        <tr r="G33" s="12"/>
      </tp>
      <tp>
        <v>200</v>
        <stp/>
        <stp>##V3_BDPV12</stp>
        <stp>CRCL1U5 Curncy</stp>
        <stp>CDS_FLAT_SPREAD</stp>
        <stp>[CDX_Analytics_v2.xlsx]S24_CDX_Ratings&amp;Members!R90C8</stp>
        <tr r="H90" s="6"/>
        <tr r="H90" s="6"/>
      </tp>
      <tp>
        <v>405</v>
        <stp/>
        <stp>##V3_BDPV12</stp>
        <stp>CRDN1U5 Curncy</stp>
        <stp>CDS_FLAT_SPREAD</stp>
        <stp>[CDX_Analytics_v2.xlsx]S25_CDX_Ratings&amp;Members!R81C8</stp>
        <tr r="H81" s="13"/>
        <tr r="H81" s="13"/>
      </tp>
      <tp t="s">
        <v>BBB</v>
        <stp/>
        <stp>##V3_BDPV12</stp>
        <stp>US929160AM18 Corp</stp>
        <stp>RTG_SP</stp>
        <stp>[CDX_Analytics_v2.xlsx]S24_CDX_Ratings&amp;Members!R117C10</stp>
        <tr r="J117" s="6"/>
        <tr r="J117" s="6"/>
      </tp>
      <tp t="s">
        <v>BBB</v>
        <stp/>
        <stp>##V3_BDPV12</stp>
        <stp>US929160AM18 Corp</stp>
        <stp>RTG_SP</stp>
        <stp>[CDX_Analytics_v2.xlsx]S25_CDX_Ratings&amp;Members!R114C10</stp>
        <tr r="J114" s="13"/>
        <tr r="J114" s="13"/>
      </tp>
      <tp t="s">
        <v>BBB</v>
        <stp/>
        <stp>##V3_BDPV12</stp>
        <stp>US501044CH20 Corp</stp>
        <stp>RTG_SP</stp>
        <stp>[CDX_Analytics_v2.xlsx]S25_CDX IG_Ratings&amp;Members!R125C10</stp>
        <tr r="J125" s="12"/>
        <tr r="J125" s="12"/>
      </tp>
      <tp t="s">
        <v>BBB</v>
        <stp/>
        <stp>##V3_BDPV12</stp>
        <stp>US501044CH20 Corp</stp>
        <stp>RTG_SP</stp>
        <stp>[CDX_Analytics_v2.xlsx]S24_CDX IG_Ratings&amp;Members!R123C10</stp>
        <tr r="J123" s="9"/>
        <tr r="J123" s="9"/>
      </tp>
      <tp t="s">
        <v>B- /*-</v>
        <stp/>
        <stp>##V3_BDPV12</stp>
        <stp>US91911KAE29 Corp</stp>
        <stp>RTG_SP</stp>
        <stp>[CDX_Analytics_v2.xlsx]S25_CDX_Ratings&amp;Members!R113C10</stp>
        <tr r="J113" s="13"/>
        <tr r="J113" s="13"/>
      </tp>
      <tp t="s">
        <v>CCC</v>
        <stp/>
        <stp>##V3_BDPV12</stp>
        <stp>US499040AP80 Corp</stp>
        <stp>RTG_SP</stp>
        <stp>[CDX_Analytics_v2.xlsx]S25_CDX_Ratings&amp;Members!R103C10</stp>
        <tr r="J103" s="13"/>
        <tr r="J103" s="13"/>
      </tp>
      <tp t="s">
        <v>CCC</v>
        <stp/>
        <stp>##V3_BDPV12</stp>
        <stp>US499040AP80 Corp</stp>
        <stp>RTG_SP</stp>
        <stp>[CDX_Analytics_v2.xlsx]S24_CDX_Ratings&amp;Members!R108C10</stp>
        <tr r="J108" s="6"/>
        <tr r="J108" s="6"/>
      </tp>
      <tp>
        <v>1437.3238821895559</v>
        <stp/>
        <stp>##V3_BDPV12</stp>
        <stp>CT374328 Curncy</stp>
        <stp>CDS_FLAT_SPREAD</stp>
        <stp>[CDX_Analytics_v2.xlsx]S25_CDX_Ratings&amp;Members!R96C8</stp>
        <tr r="H96" s="13"/>
        <tr r="H96" s="13"/>
      </tp>
      <tp>
        <v>1228.4446841699364</v>
        <stp/>
        <stp>##V3_BDPV12</stp>
        <stp>CT357422 Curncy</stp>
        <stp>CDS_FLAT_SPREAD</stp>
        <stp>[CDX_Analytics_v2.xlsx]S25_CDX_Ratings&amp;Members!R91C8</stp>
        <tr r="H91" s="13"/>
        <tr r="H91" s="13"/>
      </tp>
      <tp>
        <v>535</v>
        <stp/>
        <stp>##V3_BDPV12</stp>
        <stp>CT351304 Curncy</stp>
        <stp>CDS_FLAT_SPREAD</stp>
        <stp>[CDX_Analytics_v2.xlsx]S24_CDX_Ratings&amp;Members!R57C8</stp>
        <tr r="H57" s="6"/>
        <tr r="H57" s="6"/>
      </tp>
      <tp>
        <v>165</v>
        <stp/>
        <stp>##V3_BDPV12</stp>
        <stp>CT394209 Curncy</stp>
        <stp>CDS_FLAT_SPREAD</stp>
        <stp>[CDX_Analytics_v2.xlsx]S24_CDX_Ratings&amp;Members!R56C8</stp>
        <tr r="H56" s="6"/>
        <tr r="H56" s="6"/>
      </tp>
      <tp t="s">
        <v>US912909AD03</v>
        <stp/>
        <stp>##V3_BDPV12</stp>
        <stp>CUS1U5 Curncy</stp>
        <stp>SW_PRIMARY_REF_OBLIGATION_ISIN</stp>
        <stp>[CDX_Analytics_v2.xlsx]S25_CDX_Ratings&amp;Members!R111C7</stp>
        <tr r="G111" s="13"/>
        <tr r="G111" s="13"/>
      </tp>
      <tp>
        <v>223</v>
        <stp/>
        <stp>##V3_BDPV12</stp>
        <stp>CY075977 Curncy</stp>
        <stp>CDS_FLAT_SPREAD</stp>
        <stp>[CDX_Analytics_v2.xlsx]S24_CDX_Ratings&amp;Members!R50C8</stp>
        <tr r="H50" s="6"/>
        <tr r="H50" s="6"/>
      </tp>
      <tp t="s">
        <v>US126304AK02</v>
        <stp/>
        <stp>##V3_BDPV12</stp>
        <stp>CCVC1U5 Curncy</stp>
        <stp>SW_PRIMARY_REF_OBLIGATION_ISIN</stp>
        <stp>[CDX_Analytics_v2.xlsx]S22_CDX_Ratings&amp;Members!R31C7</stp>
        <tr r="G31" s="4"/>
        <tr r="G31" s="4"/>
      </tp>
      <tp t="s">
        <v>US532716AM92</v>
        <stp/>
        <stp>##V3_BDPV12</stp>
        <stp>CLTD1U5 Curncy</stp>
        <stp>SW_PRIMARY_REF_OBLIGATION_ISIN</stp>
        <stp>[CDX_Analytics_v2.xlsx]S25_CDX_Ratings&amp;Members!R61C7</stp>
        <tr r="G61" s="13"/>
        <tr r="G61" s="13"/>
      </tp>
      <tp t="s">
        <v>US701081AY70</v>
        <stp/>
        <stp>##V3_BDPV12</stp>
        <stp>CPKD1U5 Curncy</stp>
        <stp>SW_PRIMARY_REF_OBLIGATION_ISIN</stp>
        <stp>[CDX_Analytics_v2.xlsx]S24_CDX_Ratings&amp;Members!R80C7</stp>
        <tr r="G80" s="6"/>
        <tr r="G80" s="6"/>
      </tp>
      <tp t="s">
        <v>US832248AQ16</v>
        <stp/>
        <stp>##V3_BDPV12</stp>
        <stp>CSFD1U5 Curncy</stp>
        <stp>SW_PRIMARY_REF_OBLIGATION_ISIN</stp>
        <stp>[CDX_Analytics_v2.xlsx]S22_CDX_Ratings&amp;Members!R86C7</stp>
        <tr r="G86" s="4"/>
        <tr r="G86" s="4"/>
      </tp>
      <tp>
        <v>214.99999999999997</v>
        <stp/>
        <stp>##V3_BDPV12</stp>
        <stp>CHCA1U5 Curncy</stp>
        <stp>CDS_FLAT_SPREAD</stp>
        <stp>[CDX_Analytics_v2.xlsx]S24_CDX_Ratings&amp;Members!R53C8</stp>
        <tr r="H53" s="6"/>
        <tr r="H53" s="6"/>
      </tp>
      <tp t="s">
        <v>US00206RCL42</v>
        <stp/>
        <stp>##V3_BDPV12</stp>
        <stp>CSBC1U5 Curncy</stp>
        <stp>SW_PRIMARY_REF_OBLIGATION_ISIN</stp>
        <stp>[CDX_Analytics_v2.xlsx]S25_CDX IG_Ratings&amp;Members!R30C7</stp>
        <tr r="G30" s="12"/>
        <tr r="G30" s="12"/>
      </tp>
      <tp>
        <v>0</v>
        <stp/>
        <stp>##V3_BDPV12</stp>
        <stp>CJNY1U5 Curncy</stp>
        <stp>CDS_FLAT_SPREAD</stp>
        <stp>[CDX_Analytics_v2.xlsx]S24_CDX_Ratings&amp;Members!R73C8</stp>
        <tr r="H73" s="6"/>
        <tr r="H73" s="6"/>
      </tp>
      <tp t="s">
        <v>XS1087777295</v>
        <stp/>
        <stp>##V3_BDPV12</stp>
        <stp>CY284023 Curncy</stp>
        <stp>SW_PRIMARY_REF_OBLIGATION_ISIN</stp>
        <stp>[CDX_Analytics_v2.xlsx]S22_ITRX_Ratings&amp;Members!R69C7</stp>
        <tr r="G69" s="5"/>
        <tr r="G69" s="5"/>
      </tp>
      <tp t="s">
        <v>XS1043621090</v>
        <stp/>
        <stp>##V3_BDPV12</stp>
        <stp>CY283831 Curncy</stp>
        <stp>SW_PRIMARY_REF_OBLIGATION_ISIN</stp>
        <stp>[CDX_Analytics_v2.xlsx]S24_ITRX_Ratings&amp;Members!R61C7</stp>
        <tr r="G61" s="7"/>
        <tr r="G61" s="7"/>
      </tp>
      <tp>
        <v>230</v>
        <stp/>
        <stp>##V3_BDPV12</stp>
        <stp>CLEN1U5 Curncy</stp>
        <stp>CDS_FLAT_SPREAD</stp>
        <stp>[CDX_Analytics_v2.xlsx]S25_CDX_Ratings&amp;Members!R62C8</stp>
        <tr r="H62" s="13"/>
        <tr r="H62" s="13"/>
      </tp>
      <tp t="s">
        <v>XS1189795591</v>
        <stp/>
        <stp>##V3_BDPV12</stp>
        <stp>CY088862 Curncy</stp>
        <stp>SW_PRIMARY_REF_OBLIGATION_ISIN</stp>
        <stp>[CDX_Analytics_v2.xlsx]S24_ITRX_Ratings&amp;Members!R71C7</stp>
        <tr r="G71" s="7"/>
        <tr r="G71" s="7"/>
      </tp>
      <tp t="s">
        <v>#N/A N/A</v>
        <stp/>
        <stp>##V3_BDPV12</stp>
        <stp>PTEDPZOM0003 Corp</stp>
        <stp>RTG_MOODY</stp>
        <stp>[CDX_Analytics_v2.xlsx]S22_ITRX_Ratings&amp;Members!R27C8</stp>
        <tr r="H27" s="5"/>
      </tp>
      <tp t="s">
        <v>US478366AG24</v>
        <stp/>
        <stp>##V3_BDPV12</stp>
        <stp>CJCI1U5 Curncy</stp>
        <stp>SW_PRIMARY_REF_OBLIGATION_ISIN</stp>
        <stp>[CDX_Analytics_v2.xlsx]S25_CDX IG_Ratings&amp;Members!R81C7</stp>
        <tr r="G81" s="12"/>
        <tr r="G81" s="12"/>
      </tp>
      <tp t="s">
        <v>US14149YAU29</v>
        <stp/>
        <stp>##V3_BDPV12</stp>
        <stp>CCAH1U5 Curncy</stp>
        <stp>SW_PRIMARY_REF_OBLIGATION_ISIN</stp>
        <stp>[CDX_Analytics_v2.xlsx]S25_CDX IG_Ratings&amp;Members!R43C7</stp>
        <tr r="G43" s="12"/>
        <tr r="G43" s="12"/>
      </tp>
      <tp t="s">
        <v>Ba1</v>
        <stp/>
        <stp>##V3_BDPV12</stp>
        <stp>US915436AF63 Corp</stp>
        <stp>RTG_MOODY</stp>
        <stp>[CDX_Analytics_v2.xlsx]S22_ITRX_Ratings&amp;Members!R81C8</stp>
        <tr r="H81" s="5"/>
        <tr r="H81" s="5"/>
      </tp>
      <tp t="s">
        <v>XS1219475792</v>
        <stp/>
        <stp>##V3_BDPV12</stp>
        <stp>CY315986 Curncy</stp>
        <stp>SW_PRIMARY_REF_OBLIGATION_ISIN</stp>
        <stp>[CDX_Analytics_v2.xlsx]S24_ITRX_Ratings&amp;Members!R50C7</stp>
        <tr r="G50" s="7"/>
        <tr r="G50" s="7"/>
      </tp>
      <tp t="s">
        <v>US406216AH42</v>
        <stp/>
        <stp>##V3_BDPV12</stp>
        <stp>CHAL1U5 Curncy</stp>
        <stp>SW_PRIMARY_REF_OBLIGATION_ISIN</stp>
        <stp>[CDX_Analytics_v2.xlsx]S24_CDX IG_Ratings&amp;Members!R73C7</stp>
        <tr r="G73" s="9"/>
        <tr r="G73" s="9"/>
      </tp>
      <tp>
        <v>148</v>
        <stp/>
        <stp>##V3_BDPV12</stp>
        <stp>CDHI1U5 Curncy</stp>
        <stp>CDS_FLAT_SPREAD</stp>
        <stp>[CDX_Analytics_v2.xlsx]S25_CDX_Ratings&amp;Members!R42C8</stp>
        <tr r="H42" s="13"/>
        <tr r="H42" s="13"/>
      </tp>
      <tp t="s">
        <v>US651639AE60</v>
        <stp/>
        <stp>##V3_BDPV12</stp>
        <stp>CNEM1U5 Curncy</stp>
        <stp>SW_PRIMARY_REF_OBLIGATION_ISIN</stp>
        <stp>[CDX_Analytics_v2.xlsx]S24_CDX IG_Ratings&amp;Members!R97C7</stp>
        <tr r="G97" s="9"/>
        <tr r="G97" s="9"/>
      </tp>
      <tp t="s">
        <v>US637432CT02</v>
        <stp/>
        <stp>##V3_BDPV12</stp>
        <stp>CNRUC1U5 Curncy</stp>
        <stp>SW_PRIMARY_REF_OBLIGATION_ISIN</stp>
        <stp>[CDX_Analytics_v2.xlsx]S25_CDX IG_Ratings&amp;Members!R98C7</stp>
        <tr r="G98" s="12"/>
        <tr r="G98" s="12"/>
      </tp>
      <tp t="s">
        <v>Caa2</v>
        <stp/>
        <stp>##V3_BDPV12</stp>
        <stp>XS0885718782 Corp</stp>
        <stp>RTG_MOODY_NO_WATCH</stp>
        <stp>[CDX_Analytics_v2.xlsx]S24_ITRX_Ratings&amp;Members!R37C8</stp>
        <tr r="H37" s="7"/>
        <tr r="H37" s="7"/>
      </tp>
      <tp t="s">
        <v>XS0105244585</v>
        <stp/>
        <stp>##V3_BDPV12</stp>
        <stp>CTSCO1E5 Curncy</stp>
        <stp>SW_PRIMARY_REF_OBLIGATION_ISIN</stp>
        <stp>[CDX_Analytics_v2.xlsx]S24_ITRX_Ratings&amp;Members!R75C7</stp>
        <tr r="G75" s="7"/>
        <tr r="G75" s="7"/>
      </tp>
      <tp>
        <v>160</v>
        <stp/>
        <stp>##V3_BDPV12</stp>
        <stp>CPOL1U5 Curncy</stp>
        <stp>CDS_FLAT_SPREAD</stp>
        <stp>[CDX_Analytics_v2.xlsx]S24_CDX_Ratings&amp;Members!R83C8</stp>
        <tr r="H83" s="6"/>
        <tr r="H83" s="6"/>
      </tp>
      <tp>
        <v>220</v>
        <stp/>
        <stp>##V3_BDPV12</stp>
        <stp>CSPF1U5 Curncy</stp>
        <stp>CDS_FLAT_SPREAD</stp>
        <stp>[CDX_Analytics_v2.xlsx]S25_CDX_Ratings&amp;Members!R32C8</stp>
        <tr r="H32" s="13"/>
        <tr r="H32" s="13"/>
      </tp>
      <tp>
        <v>265</v>
        <stp/>
        <stp>##V3_BDPV12</stp>
        <stp>CSWY1U5 Curncy</stp>
        <stp>CDS_FLAT_SPREAD</stp>
        <stp>[CDX_Analytics_v2.xlsx]S24_CDX_Ratings&amp;Members!R93C8</stp>
        <tr r="H93" s="6"/>
        <tr r="H93" s="6"/>
      </tp>
      <tp>
        <v>687.53858752199562</v>
        <stp/>
        <stp>##V3_BDPV12</stp>
        <stp>CSVU1U5 Curncy</stp>
        <stp>CDS_FLAT_SPREAD</stp>
        <stp>[CDX_Analytics_v2.xlsx]S25_CDX_Ratings&amp;Members!R92C8</stp>
        <tr r="H92" s="13"/>
        <tr r="H92" s="13"/>
      </tp>
      <tp t="s">
        <v>AA</v>
        <stp/>
        <stp>##V3_BDPV12</stp>
        <stp>US931142CH46 Corp</stp>
        <stp>RTG_SP</stp>
        <stp>[CDX_Analytics_v2.xlsx]S24_CDX IG_Ratings&amp;Members!R137C10</stp>
        <tr r="J137" s="9"/>
        <tr r="J137" s="9"/>
      </tp>
      <tp t="s">
        <v>AA</v>
        <stp/>
        <stp>##V3_BDPV12</stp>
        <stp>US931142CH46 Corp</stp>
        <stp>RTG_SP</stp>
        <stp>[CDX_Analytics_v2.xlsx]S25_CDX IG_Ratings&amp;Members!R138C10</stp>
        <tr r="J138" s="12"/>
        <tr r="J138" s="12"/>
      </tp>
      <tp t="s">
        <v>B</v>
        <stp/>
        <stp>##V3_BDPV12</stp>
        <stp>US428040CD99 Corp</stp>
        <stp>RTG_SP</stp>
        <stp>[CDX_Analytics_v2.xlsx]S24_CDX_Ratings&amp;Members!R107C10</stp>
        <tr r="J107" s="6"/>
        <tr r="J107" s="6"/>
      </tp>
      <tp t="s">
        <v>B</v>
        <stp/>
        <stp>##V3_BDPV12</stp>
        <stp>US428040CD99 Corp</stp>
        <stp>RTG_SP</stp>
        <stp>[CDX_Analytics_v2.xlsx]S25_CDX_Ratings&amp;Members!R102C10</stp>
        <tr r="J102" s="13"/>
        <tr r="J102" s="13"/>
      </tp>
      <tp>
        <v>1462.7717118271987</v>
        <stp/>
        <stp>##V3_BDPV12</stp>
        <stp>CY015140 Curncy</stp>
        <stp>CDS_FLAT_SPREAD</stp>
        <stp>[CDX_Analytics_v2.xlsx]S24_CDX_Ratings&amp;Members!R108C8</stp>
        <tr r="H108" s="6"/>
        <tr r="H108" s="6"/>
      </tp>
      <tp t="s">
        <v>B+</v>
        <stp/>
        <stp>##V3_BDPV12</stp>
        <stp>US909214BP20 Corp</stp>
        <stp>RTG_SP</stp>
        <stp>[CDX_Analytics_v2.xlsx]S25_CDX_Ratings&amp;Members!R109C10</stp>
        <tr r="J109" s="13"/>
        <tr r="J109" s="13"/>
      </tp>
      <tp t="s">
        <v>B+</v>
        <stp/>
        <stp>##V3_BDPV12</stp>
        <stp>US909214BP20 Corp</stp>
        <stp>RTG_SP</stp>
        <stp>[CDX_Analytics_v2.xlsx]S24_CDX_Ratings&amp;Members!R113C10</stp>
        <tr r="J113" s="6"/>
        <tr r="J113" s="6"/>
      </tp>
      <tp>
        <v>405</v>
        <stp/>
        <stp>##V3_BDPV12</stp>
        <stp>CT358302 Curncy</stp>
        <stp>CDS_FLAT_SPREAD</stp>
        <stp>[CDX_Analytics_v2.xlsx]S25_CDX_Ratings&amp;Members!R75C8</stp>
        <tr r="H75" s="13"/>
        <tr r="H75" s="13"/>
      </tp>
      <tp>
        <v>185</v>
        <stp/>
        <stp>##V3_BDPV12</stp>
        <stp>CT357317 Curncy</stp>
        <stp>CDS_FLAT_SPREAD</stp>
        <stp>[CDX_Analytics_v2.xlsx]S24_CDX_Ratings&amp;Members!R64C8</stp>
        <tr r="H64" s="6"/>
        <tr r="H64" s="6"/>
      </tp>
      <tp>
        <v>715.76908070128138</v>
        <stp/>
        <stp>##V3_BDPV12</stp>
        <stp>CSLMA1U5 Curncy</stp>
        <stp>CDS_FLAT_SPREAD</stp>
        <stp>[CDX_Analytics_v2.xlsx]S24_CDX_Ratings&amp;Members!R71C8</stp>
        <tr r="H71" s="6"/>
        <tr r="H71" s="6"/>
      </tp>
      <tp t="s">
        <v>US552953BY63</v>
        <stp/>
        <stp>##V3_BDPV12</stp>
        <stp>CMGG1U5 Curncy</stp>
        <stp>SW_PRIMARY_REF_OBLIGATION_ISIN</stp>
        <stp>[CDX_Analytics_v2.xlsx]S24_CDX_Ratings&amp;Members!R70C7</stp>
        <tr r="G70" s="6"/>
        <tr r="G70" s="6"/>
      </tp>
      <tp t="s">
        <v>US530715AD31</v>
        <stp/>
        <stp>##V3_BDPV12</stp>
        <stp>CLIB1U5 Curncy</stp>
        <stp>SW_PRIMARY_REF_OBLIGATION_ISIN</stp>
        <stp>[CDX_Analytics_v2.xlsx]S24_CDX_Ratings&amp;Members!R65C7</stp>
        <tr r="G65" s="6"/>
        <tr r="G65" s="6"/>
      </tp>
      <tp t="s">
        <v>US530715AD31</v>
        <stp/>
        <stp>##V3_BDPV12</stp>
        <stp>CLIB1U5 Curncy</stp>
        <stp>SW_PRIMARY_REF_OBLIGATION_ISIN</stp>
        <stp>[CDX_Analytics_v2.xlsx]S25_CDX_Ratings&amp;Members!R64C7</stp>
        <tr r="G64" s="13"/>
        <tr r="G64" s="13"/>
      </tp>
      <tp t="s">
        <v>US65548QAA22</v>
        <stp/>
        <stp>##V3_BDPV12</stp>
        <stp>CNFC1U5 Curncy</stp>
        <stp>SW_PRIMARY_REF_OBLIGATION_ISIN</stp>
        <stp>[CDX_Analytics_v2.xlsx]S24_CDX_Ratings&amp;Members!R74C7</stp>
        <tr r="G74" s="6"/>
        <tr r="G74" s="6"/>
      </tp>
      <tp t="s">
        <v>US812404BE03</v>
        <stp/>
        <stp>##V3_BDPV12</stp>
        <stp>CSRA1U5 Curncy</stp>
        <stp>SW_PRIMARY_REF_OBLIGATION_ISIN</stp>
        <stp>[CDX_Analytics_v2.xlsx]S24_CDX_Ratings&amp;Members!R96C7</stp>
        <tr r="G96" s="6"/>
        <tr r="G96" s="6"/>
      </tp>
      <tp t="s">
        <v>US81211KAK60</v>
        <stp/>
        <stp>##V3_BDPV12</stp>
        <stp>CSEE1U5 Curncy</stp>
        <stp>SW_PRIMARY_REF_OBLIGATION_ISIN</stp>
        <stp>[CDX_Analytics_v2.xlsx]S22_CDX_Ratings&amp;Members!R84C7</stp>
        <tr r="G84" s="4"/>
        <tr r="G84" s="4"/>
      </tp>
      <tp t="s">
        <v>US881609AY73</v>
        <stp/>
        <stp>##V3_BDPV12</stp>
        <stp>CTSO1U5 Curncy</stp>
        <stp>SW_PRIMARY_REF_OBLIGATION_ISIN</stp>
        <stp>[CDX_Analytics_v2.xlsx]S25_CDX_Ratings&amp;Members!R99C7</stp>
        <tr r="G99" s="13"/>
        <tr r="G99" s="13"/>
      </tp>
      <tp t="s">
        <v>US88033GAV23</v>
        <stp/>
        <stp>##V3_BDPV12</stp>
        <stp>CTHC1U5 Curncy</stp>
        <stp>SW_PRIMARY_REF_OBLIGATION_ISIN</stp>
        <stp>[CDX_Analytics_v2.xlsx]S22_CDX_Ratings&amp;Members!R92C7</stp>
        <tr r="G92" s="4"/>
        <tr r="G92" s="4"/>
      </tp>
      <tp>
        <v>214.99999999999997</v>
        <stp/>
        <stp>##V3_BDPV12</stp>
        <stp>CHCA1U5 Curncy</stp>
        <stp>CDS_FLAT_SPREAD</stp>
        <stp>[CDX_Analytics_v2.xlsx]S25_CDX_Ratings&amp;Members!R53C8</stp>
        <tr r="H53" s="13"/>
        <tr r="H53" s="13"/>
      </tp>
      <tp>
        <v>49</v>
        <stp/>
        <stp>##V3_BDPV12</stp>
        <stp>CHNZ1U5 Curncy</stp>
        <stp>CDS_FLAT_SPREAD</stp>
        <stp>[CDX_Analytics_v2.xlsx]S24_CDX_Ratings&amp;Members!R52C8</stp>
        <tr r="H52" s="6"/>
        <tr r="H52" s="6"/>
      </tp>
      <tp t="s">
        <v>XS1055940206</v>
        <stp/>
        <stp>##V3_BDPV12</stp>
        <stp>CT355118 Curncy</stp>
        <stp>SW_PRIMARY_REF_OBLIGATION_ISIN</stp>
        <stp>[CDX_Analytics_v2.xlsx]S22_ITRX_Ratings&amp;Members!R84C7</stp>
        <tr r="G84" s="5"/>
        <tr r="G84" s="5"/>
      </tp>
      <tp t="s">
        <v>US00206RCL42</v>
        <stp/>
        <stp>##V3_BDPV12</stp>
        <stp>CSBC1U5 Curncy</stp>
        <stp>SW_PRIMARY_REF_OBLIGATION_ISIN</stp>
        <stp>[CDX_Analytics_v2.xlsx]S24_CDX IG_Ratings&amp;Members!R31C7</stp>
        <tr r="G31" s="9"/>
        <tr r="G31" s="9"/>
      </tp>
      <tp>
        <v>230</v>
        <stp/>
        <stp>##V3_BDPV12</stp>
        <stp>CLEN1U5 Curncy</stp>
        <stp>CDS_FLAT_SPREAD</stp>
        <stp>[CDX_Analytics_v2.xlsx]S24_CDX_Ratings&amp;Members!R62C8</stp>
        <tr r="H62" s="6"/>
        <tr r="H62" s="6"/>
      </tp>
      <tp t="s">
        <v>XS1189795591</v>
        <stp/>
        <stp>##V3_BDPV12</stp>
        <stp>CY088862 Curncy</stp>
        <stp>SW_PRIMARY_REF_OBLIGATION_ISIN</stp>
        <stp>[CDX_Analytics_v2.xlsx]S22_ITRX_Ratings&amp;Members!R70C7</stp>
        <tr r="G70" s="5"/>
        <tr r="G70" s="5"/>
      </tp>
      <tp t="s">
        <v>XS1139087933</v>
        <stp/>
        <stp>##V3_BDPV12</stp>
        <stp>CSBRY1E5 Curncy</stp>
        <stp>SW_PRIMARY_REF_OBLIGATION_ISIN</stp>
        <stp>[CDX_Analytics_v2.xlsx]S24_ITRX_Ratings&amp;Members!R43C7</stp>
        <tr r="G43" s="7"/>
        <tr r="G43" s="7"/>
      </tp>
      <tp t="s">
        <v>US00440EAC12</v>
        <stp/>
        <stp>##V3_BDPV12</stp>
        <stp>CACE1U5 Curncy</stp>
        <stp>SW_PRIMARY_REF_OBLIGATION_ISIN</stp>
        <stp>[CDX_Analytics_v2.xlsx]S24_CDX IG_Ratings&amp;Members!R20C7</stp>
        <tr r="G20" s="9"/>
        <tr r="G20" s="9"/>
      </tp>
      <tp t="s">
        <v>Caa2</v>
        <stp/>
        <stp>##V3_BDPV12</stp>
        <stp>XS1084823548 Corp</stp>
        <stp>RTG_MOODY</stp>
        <stp>[CDX_Analytics_v2.xlsx]S22_ITRX_Ratings&amp;Members!R21C8</stp>
        <tr r="H21" s="5"/>
        <tr r="H21" s="5"/>
      </tp>
      <tp>
        <v>354.99999999999994</v>
        <stp/>
        <stp>##V3_BDPV12</stp>
        <stp>COLN1U5 Curncy</stp>
        <stp>CDS_FLAT_SPREAD</stp>
        <stp>[CDX_Analytics_v2.xlsx]S25_CDX_Ratings&amp;Members!R73C8</stp>
        <tr r="H73" s="13"/>
        <tr r="H73" s="13"/>
      </tp>
      <tp t="s">
        <v>XS0928189777</v>
        <stp/>
        <stp>##V3_BDPV12</stp>
        <stp>CY185193 Curncy</stp>
        <stp>SW_PRIMARY_REF_OBLIGATION_ISIN</stp>
        <stp>[CDX_Analytics_v2.xlsx]S22_ITRX_Ratings&amp;Members!R39C7</stp>
        <tr r="G39" s="5"/>
        <tr r="G39" s="5"/>
      </tp>
      <tp t="s">
        <v>US406216AH42</v>
        <stp/>
        <stp>##V3_BDPV12</stp>
        <stp>CHAL1U5 Curncy</stp>
        <stp>SW_PRIMARY_REF_OBLIGATION_ISIN</stp>
        <stp>[CDX_Analytics_v2.xlsx]S25_CDX IG_Ratings&amp;Members!R72C7</stp>
        <tr r="G72" s="12"/>
        <tr r="G72" s="12"/>
      </tp>
      <tp t="s">
        <v>XS0184373925</v>
        <stp/>
        <stp>##V3_BDPV12</stp>
        <stp>CTIIM1E5 Curncy</stp>
        <stp>SW_PRIMARY_REF_OBLIGATION_ISIN</stp>
        <stp>[CDX_Analytics_v2.xlsx]S24_ITRX_Ratings&amp;Members!R74C7</stp>
        <tr r="G74" s="7"/>
        <tr r="G74" s="7"/>
      </tp>
      <tp t="s">
        <v>Caa1</v>
        <stp/>
        <stp>##V3_BDPV12</stp>
        <stp>XS1055940206 Corp</stp>
        <stp>RTG_MOODY</stp>
        <stp>[CDX_Analytics_v2.xlsx]S22_ITRX_Ratings&amp;Members!R84C8</stp>
        <tr r="H84" s="5"/>
        <tr r="H84" s="5"/>
      </tp>
      <tp t="s">
        <v>B2</v>
        <stp/>
        <stp>##V3_BDPV12</stp>
        <stp>XS0982709494 Corp</stp>
        <stp>RTG_MOODY_NO_WATCH</stp>
        <stp>[CDX_Analytics_v2.xlsx]S24_ITRX_Ratings&amp;Members!R60C8</stp>
        <tr r="H60" s="7"/>
        <tr r="H60" s="7"/>
      </tp>
      <tp t="s">
        <v>B3</v>
        <stp/>
        <stp>##V3_BDPV12</stp>
        <stp>XS0946155693 Corp</stp>
        <stp>RTG_MOODY_NO_WATCH</stp>
        <stp>[CDX_Analytics_v2.xlsx]S24_ITRX_Ratings&amp;Members!R12C8</stp>
        <tr r="H12" s="7"/>
        <tr r="H12" s="7"/>
      </tp>
      <tp t="s">
        <v>US50075NAS36</v>
        <stp/>
        <stp>##V3_BDPV12</stp>
        <stp>CKFT1U5 Curncy</stp>
        <stp>SW_PRIMARY_REF_OBLIGATION_ISIN</stp>
        <stp>[CDX_Analytics_v2.xlsx]S25_CDX IG_Ratings&amp;Members!R95C7</stp>
        <tr r="G95" s="12"/>
        <tr r="G95" s="12"/>
      </tp>
      <tp>
        <v>155</v>
        <stp/>
        <stp>##V3_BDPV12</stp>
        <stp>CRAD1U5 Curncy</stp>
        <stp>CDS_FLAT_SPREAD</stp>
        <stp>[CDX_Analytics_v2.xlsx]S25_CDX_Ratings&amp;Members!R83C8</stp>
        <tr r="H83" s="13"/>
        <tr r="H83" s="13"/>
      </tp>
      <tp>
        <v>150</v>
        <stp/>
        <stp>##V3_BDPV12</stp>
        <stp>CTSG1U5 Curncy</stp>
        <stp>CDS_FLAT_SPREAD</stp>
        <stp>[CDX_Analytics_v2.xlsx]S24_CDX_Ratings&amp;Members!R92C8</stp>
        <tr r="H92" s="6"/>
        <tr r="H92" s="6"/>
      </tp>
      <tp t="s">
        <v>B2</v>
        <stp/>
        <stp>##V3_BDPV12</stp>
        <stp>XS0889942990 Corp</stp>
        <stp>RTG_MOODY_NO_WATCH</stp>
        <stp>[CDX_Analytics_v2.xlsx]S24_ITRX_Ratings&amp;Members!R81C8</stp>
        <tr r="H81" s="7"/>
        <tr r="H81" s="7"/>
      </tp>
      <tp t="s">
        <v>BBB- /*-</v>
        <stp/>
        <stp>##V3_BDPV12</stp>
        <stp>US855030AL63 Corp</stp>
        <stp>RTG_SP</stp>
        <stp>[CDX_Analytics_v2.xlsx]S24_CDX IG_Ratings&amp;Members!R112C10</stp>
        <tr r="J112" s="9"/>
        <tr r="J112" s="9"/>
      </tp>
      <tp t="s">
        <v>BBB- /*-</v>
        <stp/>
        <stp>##V3_BDPV12</stp>
        <stp>US855030AL63 Corp</stp>
        <stp>RTG_SP</stp>
        <stp>[CDX_Analytics_v2.xlsx]S25_CDX IG_Ratings&amp;Members!R116C10</stp>
        <tr r="J116" s="12"/>
        <tr r="J116" s="12"/>
      </tp>
      <tp t="s">
        <v>#N/A N/A</v>
        <stp/>
        <stp>##V3_BDPV12</stp>
        <stp>PTEDPZOM0003 Corp</stp>
        <stp>RTG_MOODY_NO_WATCH</stp>
        <stp>[CDX_Analytics_v2.xlsx]S24_ITRX_Ratings&amp;Members!R27C8</stp>
        <tr r="H27" s="7"/>
      </tp>
      <tp>
        <v>295</v>
        <stp/>
        <stp>##V3_BDPV12</stp>
        <stp>CT969786 Curncy</stp>
        <stp>CDS_FLAT_SPREAD</stp>
        <stp>[CDX_Analytics_v2.xlsx]S25_CDX_Ratings&amp;Members!R70C8</stp>
        <tr r="H70" s="13"/>
        <tr r="H70" s="13"/>
      </tp>
      <tp t="s">
        <v>XS0909782921</v>
        <stp/>
        <stp>##V3_BDPV12</stp>
        <stp>CSOL1E5 Curncy</stp>
        <stp>SW_PRIMARY_REF_OBLIGATION_ISIN</stp>
        <stp>[CDX_Analytics_v2.xlsx]S24_ITRX_Ratings&amp;Members!R51C7</stp>
        <tr r="G51" s="7"/>
        <tr r="G51" s="7"/>
      </tp>
      <tp t="s">
        <v>FR0010815472</v>
        <stp/>
        <stp>##V3_BDPV12</stp>
        <stp>CRAL1E5 Curncy</stp>
        <stp>SW_PRIMARY_REF_OBLIGATION_ISIN</stp>
        <stp>[CDX_Analytics_v2.xlsx]S22_ITRX_Ratings&amp;Members!R61C7</stp>
        <tr r="G61" s="5"/>
        <tr r="G61" s="5"/>
      </tp>
      <tp t="s">
        <v>XS0889942990</v>
        <stp/>
        <stp>##V3_BDPV12</stp>
        <stp>CNTL1E5 Curncy</stp>
        <stp>SW_PRIMARY_REF_OBLIGATION_ISIN</stp>
        <stp>[CDX_Analytics_v2.xlsx]S24_ITRX_Ratings&amp;Members!R81C7</stp>
        <tr r="G81" s="7"/>
        <tr r="G81" s="7"/>
      </tp>
      <tp t="s">
        <v>FR0011531631</v>
        <stp/>
        <stp>##V3_BDPV12</stp>
        <stp>CALS1E5 Curncy</stp>
        <stp>SW_PRIMARY_REF_OBLIGATION_ISIN</stp>
        <stp>[CDX_Analytics_v2.xlsx]S24_ITRX_Ratings&amp;Members!R11C7</stp>
        <tr r="G11" s="7"/>
        <tr r="G11" s="7"/>
      </tp>
      <tp t="s">
        <v>#N/A Field Not Applicable</v>
        <stp/>
        <stp>##V3_BDPV12</stp>
        <stp>CALC1E5 Curncy</stp>
        <stp>SW_PRIMARY_REF_OBLIGATION_ISIN</stp>
        <stp>[CDX_Analytics_v2.xlsx]S22_ITRX_Ratings&amp;Members!R11C7</stp>
        <tr r="G11" s="5"/>
      </tp>
      <tp t="s">
        <v>US17453BAJ08</v>
        <stp/>
        <stp>##V3_BDPV12</stp>
        <stp>CCZN1U5 Curncy</stp>
        <stp>SW_PRIMARY_REF_OBLIGATION_ISIN</stp>
        <stp>[CDX_Analytics_v2.xlsx]S24_CDX_Ratings&amp;Members!R48C7</stp>
        <tr r="G48" s="6"/>
        <tr r="G48" s="6"/>
      </tp>
      <tp t="s">
        <v>US07556QAY17</v>
        <stp/>
        <stp>##V3_BDPV12</stp>
        <stp>CBZH1U5 Curncy</stp>
        <stp>SW_PRIMARY_REF_OBLIGATION_ISIN</stp>
        <stp>[CDX_Analytics_v2.xlsx]S22_CDX_Ratings&amp;Members!R18C7</stp>
        <tr r="G18" s="4"/>
        <tr r="G18" s="4"/>
      </tp>
      <tp t="s">
        <v>US532716AM92</v>
        <stp/>
        <stp>##V3_BDPV12</stp>
        <stp>CLTD1U5 Curncy</stp>
        <stp>SW_PRIMARY_REF_OBLIGATION_ISIN</stp>
        <stp>[CDX_Analytics_v2.xlsx]S22_CDX_Ratings&amp;Members!R54C7</stp>
        <tr r="G54" s="4"/>
        <tr r="G54" s="4"/>
      </tp>
      <tp t="s">
        <v>US767754AJ35</v>
        <stp/>
        <stp>##V3_BDPV12</stp>
        <stp>CRAD1U5 Curncy</stp>
        <stp>SW_PRIMARY_REF_OBLIGATION_ISIN</stp>
        <stp>[CDX_Analytics_v2.xlsx]S25_CDX_Ratings&amp;Members!R83C7</stp>
        <tr r="G83" s="13"/>
        <tr r="G83" s="13"/>
      </tp>
    </main>
    <main first="bloomberg.rtd">
      <tp t="s">
        <v>B</v>
        <stp/>
        <stp>##V3_BDPV12</stp>
        <stp>US852061AF78 Corp</stp>
        <stp>RTG_SP</stp>
        <stp>[CDX_Analytics_v2.xlsx]S24_CDX_Ratings&amp;Members!R99C10</stp>
        <tr r="J99" s="6"/>
        <tr r="J99" s="6"/>
      </tp>
      <tp t="s">
        <v>B</v>
        <stp/>
        <stp>##V3_BDPV12</stp>
        <stp>US852061AF78 Corp</stp>
        <stp>RTG_SP</stp>
        <stp>[CDX_Analytics_v2.xlsx]S25_CDX_Ratings&amp;Members!R91C10</stp>
        <tr r="J91" s="13"/>
        <tr r="J91" s="13"/>
      </tp>
      <tp t="s">
        <v>Ba3</v>
        <stp/>
        <stp>##V3_BDPV12</stp>
        <stp>US693320AR46 Corp</stp>
        <stp>RTG_MOODY</stp>
        <stp>[CDX_Analytics_v2.xlsx]S22_CDX_Ratings&amp;Members!R72C8</stp>
        <tr r="H72" s="4"/>
        <tr r="H72" s="4"/>
      </tp>
      <tp t="s">
        <v>B1</v>
        <stp/>
        <stp>##V3_BDPV12</stp>
        <stp>US629377BW10 Corp</stp>
        <stp>RTG_MOODY</stp>
        <stp>[CDX_Analytics_v2.xlsx]S22_CDX_Ratings&amp;Members!R67C8</stp>
        <tr r="H67" s="4"/>
        <tr r="H67" s="4"/>
      </tp>
      <tp t="s">
        <v>Caa2</v>
        <stp/>
        <stp>##V3_BDPV12</stp>
        <stp>US007903AU15 Corp</stp>
        <stp>RTG_MOODY</stp>
        <stp>[CDX_Analytics_v2.xlsx]S24_CDX_Ratings&amp;Members!R19C9</stp>
        <tr r="I19" s="6"/>
        <tr r="I19" s="6"/>
      </tp>
      <tp t="s">
        <v>B2</v>
        <stp/>
        <stp>##V3_BDPV12</stp>
        <stp>US45031UBQ31 Corp</stp>
        <stp>RTG_MOODY</stp>
        <stp>[CDX_Analytics_v2.xlsx]S24_CDX_Ratings&amp;Members!R57C9</stp>
        <tr r="I57" s="6"/>
        <tr r="I57" s="6"/>
      </tp>
      <tp t="s">
        <v>B3 /*+</v>
        <stp/>
        <stp>##V3_BDPV12</stp>
        <stp>US552953BY63 Corp</stp>
        <stp>RTG_MOODY</stp>
        <stp>[CDX_Analytics_v2.xlsx]S22_CDX_Ratings&amp;Members!R63C8</stp>
        <tr r="H63" s="4"/>
        <tr r="H63" s="4"/>
      </tp>
      <tp t="s">
        <v>WR</v>
        <stp/>
        <stp>##V3_BDPV12</stp>
        <stp>US413627AW00 Corp</stp>
        <stp>RTG_MOODY</stp>
        <stp>[CDX_Analytics_v2.xlsx]S22_CDX_Ratings&amp;Members!R22C8</stp>
        <tr r="H22" s="4"/>
        <tr r="H22" s="4"/>
      </tp>
      <tp t="s">
        <v>Baa3</v>
        <stp/>
        <stp>##V3_BDPV12</stp>
        <stp>US35687MAZ05 Corp</stp>
        <stp>RTG_MOODY</stp>
        <stp>[CDX_Analytics_v2.xlsx]S24_CDX_Ratings&amp;Members!R47C9</stp>
        <tr r="I47" s="6"/>
        <tr r="I47" s="6"/>
      </tp>
      <tp t="s">
        <v>WR</v>
        <stp/>
        <stp>##V3_BDPV12</stp>
        <stp>US346091AZ48 Corp</stp>
        <stp>RTG_MOODY</stp>
        <stp>[CDX_Analytics_v2.xlsx]S22_CDX_Ratings&amp;Members!R39C8</stp>
        <tr r="H39" s="4"/>
        <tr r="H39" s="4"/>
      </tp>
      <tp t="s">
        <v>BB+</v>
        <stp/>
        <stp>##V3_BDPV12</stp>
        <stp>USU36473AJ20 Corp</stp>
        <stp>RTG_SP</stp>
        <stp>[CDX_Analytics_v2.xlsx]S22_CDX_Ratings&amp;Members!R42C9</stp>
        <tr r="I42" s="4"/>
        <tr r="I42" s="4"/>
      </tp>
      <tp t="s">
        <v>B+</v>
        <stp/>
        <stp>##V3_BDPV12</stp>
        <stp>USU05375AN77 Corp</stp>
        <stp>RTG_SP</stp>
        <stp>[CDX_Analytics_v2.xlsx]S22_CDX_Ratings&amp;Members!R17C9</stp>
        <tr r="I17" s="4"/>
        <tr r="I17" s="4"/>
      </tp>
      <tp t="s">
        <v>BB</v>
        <stp/>
        <stp>##V3_BDPV12</stp>
        <stp>US156700AL08 Corp</stp>
        <stp>RTG_SP</stp>
        <stp>[CDX_Analytics_v2.xlsx]S24_CDX_Ratings&amp;Members!R34C10</stp>
        <tr r="J34" s="6"/>
        <tr r="J34" s="6"/>
      </tp>
      <tp t="s">
        <v>BB</v>
        <stp/>
        <stp>##V3_BDPV12</stp>
        <stp>US156700AL08 Corp</stp>
        <stp>RTG_SP</stp>
        <stp>[CDX_Analytics_v2.xlsx]S25_CDX_Ratings&amp;Members!R36C10</stp>
        <tr r="J36" s="13"/>
        <tr r="J36" s="13"/>
      </tp>
      <tp t="s">
        <v>NR</v>
        <stp/>
        <stp>##V3_BDPV12</stp>
        <stp>US346091AZ48 Corp</stp>
        <stp>RTG_SP</stp>
        <stp>[CDX_Analytics_v2.xlsx]S24_CDX_Ratings&amp;Members!R91C10</stp>
        <tr r="J91" s="6"/>
        <tr r="J91" s="6"/>
      </tp>
      <tp t="s">
        <v>CCC</v>
        <stp/>
        <stp>##V3_BDPV12</stp>
        <stp>US442488BV31 Corp</stp>
        <stp>RTG_SP</stp>
        <stp>[CDX_Analytics_v2.xlsx]S25_CDX_Ratings&amp;Members!R59C10</stp>
        <tr r="J59" s="13"/>
        <tr r="J59" s="13"/>
      </tp>
      <tp t="s">
        <v>CCC</v>
        <stp/>
        <stp>##V3_BDPV12</stp>
        <stp>US442488BV31 Corp</stp>
        <stp>RTG_SP</stp>
        <stp>[CDX_Analytics_v2.xlsx]S24_CDX_Ratings&amp;Members!R59C10</stp>
        <tr r="J59" s="6"/>
        <tr r="J59" s="6"/>
      </tp>
      <tp t="s">
        <v>CCC-</v>
        <stp/>
        <stp>##V3_BDPV12</stp>
        <stp>US480081AK44 Corp</stp>
        <stp>RTG_SP</stp>
        <stp>[CDX_Analytics_v2.xlsx]S24_CDX_Ratings&amp;Members!R73C10</stp>
        <tr r="J73" s="6"/>
        <tr r="J73" s="6"/>
      </tp>
    </main>
    <main first="bloomberg.rtd">
      <tp t="s">
        <v>B</v>
        <stp/>
        <stp>##V3_BDPV12</stp>
        <stp>US131347CE49 Corp</stp>
        <stp>RTG_SP</stp>
        <stp>[CDX_Analytics_v2.xlsx]S25_CDX_Ratings&amp;Members!R34C10</stp>
        <tr r="J34" s="13"/>
        <tr r="J34" s="13"/>
      </tp>
      <tp t="s">
        <v>B</v>
        <stp/>
        <stp>##V3_BDPV12</stp>
        <stp>US131347CE49 Corp</stp>
        <stp>RTG_SP</stp>
        <stp>[CDX_Analytics_v2.xlsx]S24_CDX_Ratings&amp;Members!R32C10</stp>
        <tr r="J32" s="6"/>
        <tr r="J32" s="6"/>
      </tp>
      <tp t="s">
        <v>BBu</v>
        <stp/>
        <stp>##V3_BDPV12</stp>
        <stp>US552848AD50 Corp</stp>
        <stp>RTG_SP</stp>
        <stp>[CDX_Analytics_v2.xlsx]S25_CDX_Ratings&amp;Members!R67C10</stp>
        <tr r="J67" s="13"/>
        <tr r="J67" s="13"/>
      </tp>
      <tp t="s">
        <v>BBu</v>
        <stp/>
        <stp>##V3_BDPV12</stp>
        <stp>US552848AD50 Corp</stp>
        <stp>RTG_SP</stp>
        <stp>[CDX_Analytics_v2.xlsx]S24_CDX_Ratings&amp;Members!R69C10</stp>
        <tr r="J69" s="6"/>
        <tr r="J69" s="6"/>
      </tp>
      <tp t="s">
        <v>BB</v>
        <stp/>
        <stp>##V3_BDPV12</stp>
        <stp>US832248AQ16 Corp</stp>
        <stp>RTG_SP</stp>
        <stp>[CDX_Analytics_v2.xlsx]S24_CDX_Ratings&amp;Members!R97C10</stp>
        <tr r="J97" s="6"/>
        <tr r="J97" s="6"/>
      </tp>
      <tp t="s">
        <v>Ba3</v>
        <stp/>
        <stp>##V3_BDPV12</stp>
        <stp>US78442FEQ72 Corp</stp>
        <stp>RTG_MOODY</stp>
        <stp>[CDX_Analytics_v2.xlsx]S24_CDX_Ratings&amp;Members!R71C9</stp>
        <tr r="I71" s="6"/>
        <tr r="I71" s="6"/>
      </tp>
      <tp t="s">
        <v>B3</v>
        <stp/>
        <stp>##V3_BDPV12</stp>
        <stp>US40415RAP01 Corp</stp>
        <stp>RTG_MOODY</stp>
        <stp>[CDX_Analytics_v2.xlsx]S25_CDX_Ratings&amp;Members!R54C9</stp>
        <tr r="I54" s="13"/>
        <tr r="I54" s="13"/>
      </tp>
      <tp t="s">
        <v>Caa2</v>
        <stp/>
        <stp>##V3_BDPV12</stp>
        <stp>US007903AU15 Corp</stp>
        <stp>RTG_MOODY</stp>
        <stp>[CDX_Analytics_v2.xlsx]S25_CDX_Ratings&amp;Members!R19C9</stp>
        <tr r="I19" s="13"/>
        <tr r="I19" s="13"/>
      </tp>
      <tp t="s">
        <v>B2</v>
        <stp/>
        <stp>##V3_BDPV12</stp>
        <stp>US45031UBQ31 Corp</stp>
        <stp>RTG_MOODY</stp>
        <stp>[CDX_Analytics_v2.xlsx]S25_CDX_Ratings&amp;Members!R57C9</stp>
        <tr r="I57" s="13"/>
        <tr r="I57" s="13"/>
      </tp>
      <tp t="s">
        <v>Caa1</v>
        <stp/>
        <stp>##V3_BDPV12</stp>
        <stp>US07556QAY17 Corp</stp>
        <stp>RTG_MOODY</stp>
        <stp>[CDX_Analytics_v2.xlsx]S24_CDX_Ratings&amp;Members!R28C9</stp>
        <tr r="I28" s="6"/>
        <tr r="I28" s="6"/>
      </tp>
      <tp t="s">
        <v>Caa1</v>
        <stp/>
        <stp>##V3_BDPV12</stp>
        <stp>US07556QAY17 Corp</stp>
        <stp>RTG_MOODY</stp>
        <stp>[CDX_Analytics_v2.xlsx]S25_CDX_Ratings&amp;Members!R29C9</stp>
        <tr r="I29" s="13"/>
        <tr r="I29" s="13"/>
      </tp>
      <tp t="s">
        <v>Baa3</v>
        <stp/>
        <stp>##V3_BDPV12</stp>
        <stp>US35687MAZ05 Corp</stp>
        <stp>RTG_MOODY</stp>
        <stp>[CDX_Analytics_v2.xlsx]S22_CDX_Ratings&amp;Members!R40C8</stp>
        <tr r="H40" s="4"/>
        <tr r="H40" s="4"/>
      </tp>
      <tp t="s">
        <v>Ba1</v>
        <stp/>
        <stp>##V3_BDPV12</stp>
        <stp>US780153AU63 Corp</stp>
        <stp>RTG_MOODY</stp>
        <stp>[CDX_Analytics_v2.xlsx]S24_CDX_Ratings&amp;Members!R90C9</stp>
        <tr r="I90" s="6"/>
        <tr r="I90" s="6"/>
      </tp>
      <tp t="s">
        <v>B3</v>
        <stp/>
        <stp>##V3_BDPV12</stp>
        <stp>US868536AV55 Corp</stp>
        <stp>RTG_MOODY</stp>
        <stp>[CDX_Analytics_v2.xlsx]S22_CDX_Ratings&amp;Members!R91C8</stp>
        <tr r="H91" s="4"/>
        <tr r="H91" s="4"/>
      </tp>
      <tp t="s">
        <v>Caa2 /*-</v>
        <stp/>
        <stp>##V3_BDPV12</stp>
        <stp>US442488BV31 Corp</stp>
        <stp>RTG_MOODY</stp>
        <stp>[CDX_Analytics_v2.xlsx]S22_CDX_Ratings&amp;Members!R50C8</stp>
        <tr r="H50" s="4"/>
        <tr r="H50" s="4"/>
      </tp>
      <tp t="s">
        <v>B1</v>
        <stp/>
        <stp>##V3_BDPV12</stp>
        <stp>US832248AQ16 Corp</stp>
        <stp>RTG_MOODY</stp>
        <stp>[CDX_Analytics_v2.xlsx]S24_CDX_Ratings&amp;Members!R97C9</stp>
        <tr r="I97" s="6"/>
        <tr r="I97" s="6"/>
      </tp>
      <tp t="s">
        <v>BBB-</v>
        <stp/>
        <stp>##V3_BDPV12</stp>
        <stp>US423074AF08 Corp</stp>
        <stp>RTG_SP</stp>
        <stp>[CDX_Analytics_v2.xlsx]S24_CDX_Ratings&amp;Members!R52C10</stp>
        <tr r="J52" s="6"/>
        <tr r="J52" s="6"/>
      </tp>
      <tp t="s">
        <v>Ba2</v>
        <stp/>
        <stp>##V3_BDPV12</stp>
        <stp>US248019AS02 Corp</stp>
        <stp>RTG_MOODY</stp>
        <stp>[CDX_Analytics_v2.xlsx]S24_CDX_Ratings&amp;Members!R44C9</stp>
        <tr r="I44" s="6"/>
        <tr r="I44" s="6"/>
      </tp>
      <tp t="s">
        <v>Ba2</v>
        <stp/>
        <stp>##V3_BDPV12</stp>
        <stp>US248019AS02 Corp</stp>
        <stp>RTG_MOODY</stp>
        <stp>[CDX_Analytics_v2.xlsx]S25_CDX_Ratings&amp;Members!R45C9</stp>
        <tr r="I45" s="13"/>
        <tr r="I45" s="13"/>
      </tp>
      <tp t="s">
        <v>Ba3</v>
        <stp/>
        <stp>##V3_BDPV12</stp>
        <stp>US693320AR46 Corp</stp>
        <stp>RTG_MOODY</stp>
        <stp>[CDX_Analytics_v2.xlsx]S25_CDX_Ratings&amp;Members!R77C9</stp>
        <tr r="I77" s="13"/>
        <tr r="I77" s="13"/>
      </tp>
      <tp t="s">
        <v>B1</v>
        <stp/>
        <stp>##V3_BDPV12</stp>
        <stp>US629377BW10 Corp</stp>
        <stp>RTG_MOODY</stp>
        <stp>[CDX_Analytics_v2.xlsx]S25_CDX_Ratings&amp;Members!R72C9</stp>
        <tr r="I72" s="13"/>
        <tr r="I72" s="13"/>
      </tp>
      <tp t="s">
        <v>B2</v>
        <stp/>
        <stp>##V3_BDPV12</stp>
        <stp>US48666KAP49 Corp</stp>
        <stp>RTG_MOODY</stp>
        <stp>[CDX_Analytics_v2.xlsx]S25_CDX_Ratings&amp;Members!R60C9</stp>
        <tr r="I60" s="13"/>
        <tr r="I60" s="13"/>
      </tp>
      <tp t="s">
        <v>Ba3</v>
        <stp/>
        <stp>##V3_BDPV12</stp>
        <stp>US87612BAR33 Corp</stp>
        <stp>RTG_MOODY</stp>
        <stp>[CDX_Analytics_v2.xlsx]S25_CDX_Ratings&amp;Members!R95C9</stp>
        <tr r="I95" s="13"/>
        <tr r="I95" s="13"/>
      </tp>
      <tp t="s">
        <v>Ba2</v>
        <stp/>
        <stp>##V3_BDPV12</stp>
        <stp>US881609AY73 Corp</stp>
        <stp>RTG_MOODY</stp>
        <stp>[CDX_Analytics_v2.xlsx]S25_CDX_Ratings&amp;Members!R99C9</stp>
        <tr r="I99" s="13"/>
        <tr r="I99" s="13"/>
      </tp>
      <tp t="s">
        <v>Caa1</v>
        <stp/>
        <stp>##V3_BDPV12</stp>
        <stp>US319963BP82 Corp</stp>
        <stp>RTG_MOODY</stp>
        <stp>[CDX_Analytics_v2.xlsx]S22_CDX_Ratings&amp;Members!R38C8</stp>
        <tr r="H38" s="4"/>
        <tr r="H38" s="4"/>
      </tp>
      <tp t="s">
        <v>#N/A N/A</v>
        <stp/>
        <stp>##V3_BDPV12</stp>
        <stp>DE000A1TM5X8 Corp</stp>
        <stp>RTG_SP_NO_WATCH</stp>
        <stp>[CDX_Analytics_v2.xlsx]S24_ITRX_Ratings&amp;Members!R39C9</stp>
        <tr r="I39" s="7"/>
      </tp>
      <tp t="s">
        <v>BB-</v>
        <stp/>
        <stp>##V3_BDPV12</stp>
        <stp>USU24044AB24 Corp</stp>
        <stp>RTG_SP</stp>
        <stp>[CDX_Analytics_v2.xlsx]S22_CDX_Ratings&amp;Members!R33C9</stp>
        <tr r="I33" s="4"/>
        <tr r="I33" s="4"/>
      </tp>
      <tp t="s">
        <v>B</v>
        <stp/>
        <stp>##V3_BDPV12</stp>
        <stp>US054303AW29 Corp</stp>
        <stp>RTG_SP</stp>
        <stp>[CDX_Analytics_v2.xlsx]S24_CDX_Ratings&amp;Members!R27C10</stp>
        <tr r="J27" s="6"/>
        <tr r="J27" s="6"/>
      </tp>
      <tp t="s">
        <v>B</v>
        <stp/>
        <stp>##V3_BDPV12</stp>
        <stp>US054303AW29 Corp</stp>
        <stp>RTG_SP</stp>
        <stp>[CDX_Analytics_v2.xlsx]S25_CDX_Ratings&amp;Members!R27C10</stp>
        <tr r="J27" s="13"/>
        <tr r="J27" s="13"/>
      </tp>
      <tp t="s">
        <v>B+</v>
        <stp/>
        <stp>##V3_BDPV12</stp>
        <stp>US693320AR46 Corp</stp>
        <stp>RTG_SP</stp>
        <stp>[CDX_Analytics_v2.xlsx]S24_CDX_Ratings&amp;Members!R82C10</stp>
        <tr r="J82" s="6"/>
        <tr r="J82" s="6"/>
      </tp>
      <tp t="s">
        <v>B+</v>
        <stp/>
        <stp>##V3_BDPV12</stp>
        <stp>US693320AR46 Corp</stp>
        <stp>RTG_SP</stp>
        <stp>[CDX_Analytics_v2.xlsx]S25_CDX_Ratings&amp;Members!R77C10</stp>
        <tr r="J77" s="13"/>
        <tr r="J77" s="13"/>
      </tp>
      <tp t="s">
        <v>BB</v>
        <stp/>
        <stp>##V3_BDPV12</stp>
        <stp>US248019AS02 Corp</stp>
        <stp>RTG_SP</stp>
        <stp>[CDX_Analytics_v2.xlsx]S24_CDX_Ratings&amp;Members!R44C10</stp>
        <tr r="J44" s="6"/>
        <tr r="J44" s="6"/>
      </tp>
      <tp t="s">
        <v>BB</v>
        <stp/>
        <stp>##V3_BDPV12</stp>
        <stp>US248019AS02 Corp</stp>
        <stp>RTG_SP</stp>
        <stp>[CDX_Analytics_v2.xlsx]S25_CDX_Ratings&amp;Members!R45C10</stp>
        <tr r="J45" s="13"/>
        <tr r="J45" s="13"/>
      </tp>
      <tp t="s">
        <v>B2</v>
        <stp/>
        <stp>##V3_BDPV12</stp>
        <stp>US48666KAP49 Corp</stp>
        <stp>RTG_MOODY</stp>
        <stp>[CDX_Analytics_v2.xlsx]S24_CDX_Ratings&amp;Members!R60C9</stp>
        <tr r="I60" s="6"/>
        <tr r="I60" s="6"/>
      </tp>
      <tp t="s">
        <v>Ba3</v>
        <stp/>
        <stp>##V3_BDPV12</stp>
        <stp>US00130HBV69 Corp</stp>
        <stp>RTG_MOODY</stp>
        <stp>[CDX_Analytics_v2.xlsx]S22_CDX_Ratings&amp;Members!R95C8</stp>
        <tr r="H95" s="4"/>
        <tr r="H95" s="4"/>
      </tp>
      <tp t="s">
        <v>BBB-</v>
        <stp/>
        <stp>##V3_BDPV12</stp>
        <stp>DE000A1MA9K8 Corp</stp>
        <stp>RTG_SP_NO_WATCH</stp>
        <stp>[CDX_Analytics_v2.xlsx]S24_ITRX_Ratings&amp;Members!R52C9</stp>
        <tr r="I52" s="7"/>
        <tr r="I52" s="7"/>
      </tp>
      <tp t="s">
        <v>BB+</v>
        <stp/>
        <stp>##V3_BDPV12</stp>
        <stp>PTEDPZOM0003 Corp</stp>
        <stp>RTG_SP_NO_WATCH</stp>
        <stp>[CDX_Analytics_v2.xlsx]S24_ITRX_Ratings&amp;Members!R27C9</stp>
        <tr r="I27" s="7"/>
        <tr r="I27" s="7"/>
      </tp>
      <tp t="s">
        <v>BB+</v>
        <stp/>
        <stp>##V3_BDPV12</stp>
        <stp>US785592AH92 Corp</stp>
        <stp>RTG_SP</stp>
        <stp>[CDX_Analytics_v2.xlsx]S25_CDX_Ratings&amp;Members!R85C10</stp>
        <tr r="J85" s="13"/>
        <tr r="J85" s="13"/>
      </tp>
      <tp t="s">
        <v>CC /*-</v>
        <stp/>
        <stp>##V3_BDPV12</stp>
        <stp>US184502AD42 Corp</stp>
        <stp>RTG_SP</stp>
        <stp>[CDX_Analytics_v2.xlsx]S24_CDX_Ratings&amp;Members!R54C10</stp>
        <tr r="J54" s="6"/>
        <tr r="J54" s="6"/>
      </tp>
      <tp t="s">
        <v>CC /*-</v>
        <stp/>
        <stp>##V3_BDPV12</stp>
        <stp>US184502AD42 Corp</stp>
        <stp>RTG_SP</stp>
        <stp>[CDX_Analytics_v2.xlsx]S25_CDX_Ratings&amp;Members!R55C10</stp>
        <tr r="J55" s="13"/>
        <tr r="J55" s="13"/>
      </tp>
      <tp t="s">
        <v>D</v>
        <stp/>
        <stp>##V3_BDPV12</stp>
        <stp>US704549AH71 Corp</stp>
        <stp>RTG_SP</stp>
        <stp>[CDX_Analytics_v2.xlsx]S24_CDX_Ratings&amp;Members!R81C10</stp>
        <tr r="J81" s="6"/>
        <tr r="J81" s="6"/>
      </tp>
      <tp t="s">
        <v>BB-</v>
        <stp/>
        <stp>##V3_BDPV12</stp>
        <stp>US216831AB38 Corp</stp>
        <stp>RTG_SP</stp>
        <stp>[CDX_Analytics_v2.xlsx]S24_CDX_Ratings&amp;Members!R39C10</stp>
        <tr r="J39" s="6"/>
        <tr r="J39" s="6"/>
      </tp>
      <tp t="s">
        <v>BB+</v>
        <stp/>
        <stp>##V3_BDPV12</stp>
        <stp>US780153AU63 Corp</stp>
        <stp>RTG_SP</stp>
        <stp>[CDX_Analytics_v2.xlsx]S25_CDX_Ratings&amp;Members!R84C10</stp>
        <tr r="J84" s="13"/>
        <tr r="J84" s="13"/>
      </tp>
      <tp t="s">
        <v>BB+</v>
        <stp/>
        <stp>##V3_BDPV12</stp>
        <stp>US780153AU63 Corp</stp>
        <stp>RTG_SP</stp>
        <stp>[CDX_Analytics_v2.xlsx]S24_CDX_Ratings&amp;Members!R90C10</stp>
        <tr r="J90" s="6"/>
        <tr r="J90" s="6"/>
      </tp>
      <tp t="s">
        <v>Ba1</v>
        <stp/>
        <stp>##V3_BDPV12</stp>
        <stp>US780153AU63 Corp</stp>
        <stp>RTG_MOODY</stp>
        <stp>[CDX_Analytics_v2.xlsx]S25_CDX_Ratings&amp;Members!R84C9</stp>
        <tr r="I84" s="13"/>
        <tr r="I84" s="13"/>
      </tp>
      <tp t="s">
        <v>B3</v>
        <stp/>
        <stp>##V3_BDPV12</stp>
        <stp>US88033GAV23 Corp</stp>
        <stp>RTG_MOODY</stp>
        <stp>[CDX_Analytics_v2.xlsx]S22_CDX_Ratings&amp;Members!R92C8</stp>
        <tr r="H92" s="4"/>
        <tr r="H92" s="4"/>
      </tp>
      <tp t="s">
        <v>BB</v>
        <stp/>
        <stp>##V3_BDPV12</stp>
        <stp>US591709AL49 Corp</stp>
        <stp>RTG_SP</stp>
        <stp>[CDX_Analytics_v2.xlsx]S25_CDX_Ratings&amp;Members!R93C10</stp>
        <tr r="J93" s="13"/>
        <tr r="J93" s="13"/>
      </tp>
      <tp t="s">
        <v>B+</v>
        <stp/>
        <stp>##V3_BDPV12</stp>
        <stp>US690768BF28 Corp</stp>
        <stp>RTG_SP</stp>
        <stp>[CDX_Analytics_v2.xlsx]S25_CDX_Ratings&amp;Members!R74C10</stp>
        <tr r="J74" s="13"/>
        <tr r="J74" s="13"/>
      </tp>
      <tp t="s">
        <v>B+</v>
        <stp/>
        <stp>##V3_BDPV12</stp>
        <stp>US690768BF28 Corp</stp>
        <stp>RTG_SP</stp>
        <stp>[CDX_Analytics_v2.xlsx]S24_CDX_Ratings&amp;Members!R78C10</stp>
        <tr r="J78" s="6"/>
        <tr r="J78" s="6"/>
      </tp>
      <tp t="s">
        <v>BB+</v>
        <stp/>
        <stp>##V3_BDPV12</stp>
        <stp>US058498AS54 Corp</stp>
        <stp>RTG_SP</stp>
        <stp>[CDX_Analytics_v2.xlsx]S25_CDX_Ratings&amp;Members!R28C10</stp>
        <tr r="J28" s="13"/>
        <tr r="J28" s="13"/>
      </tp>
      <tp t="s">
        <v>Ba2</v>
        <stp/>
        <stp>##V3_BDPV12</stp>
        <stp>US248019AS02 Corp</stp>
        <stp>RTG_MOODY</stp>
        <stp>[CDX_Analytics_v2.xlsx]S22_CDX_Ratings&amp;Members!R35C8</stp>
        <tr r="H35" s="4"/>
        <tr r="H35" s="4"/>
      </tp>
      <tp t="s">
        <v>B3 /*+</v>
        <stp/>
        <stp>##V3_BDPV12</stp>
        <stp>US552953BY63 Corp</stp>
        <stp>RTG_MOODY</stp>
        <stp>[CDX_Analytics_v2.xlsx]S24_CDX_Ratings&amp;Members!R70C9</stp>
        <tr r="I70" s="6"/>
        <tr r="I70" s="6"/>
      </tp>
      <tp t="s">
        <v>B3</v>
        <stp/>
        <stp>##V3_BDPV12</stp>
        <stp>US868536AV55 Corp</stp>
        <stp>RTG_MOODY</stp>
        <stp>[CDX_Analytics_v2.xlsx]S25_CDX_Ratings&amp;Members!R92C9</stp>
        <tr r="I92" s="13"/>
        <tr r="I92" s="13"/>
      </tp>
      <tp t="s">
        <v>BB- /*-</v>
        <stp/>
        <stp>##V3_BDPV12</stp>
        <stp>US257867AW18 Corp</stp>
        <stp>RTG_SP</stp>
        <stp>[CDX_Analytics_v2.xlsx]S25_CDX_Ratings&amp;Members!R80C10</stp>
        <tr r="J80" s="13"/>
        <tr r="J80" s="13"/>
      </tp>
      <tp t="s">
        <v>BB- /*-</v>
        <stp/>
        <stp>##V3_BDPV12</stp>
        <stp>US257867AW18 Corp</stp>
        <stp>RTG_SP</stp>
        <stp>[CDX_Analytics_v2.xlsx]S24_CDX_Ratings&amp;Members!R86C10</stp>
        <tr r="J86" s="6"/>
        <tr r="J86" s="6"/>
      </tp>
      <tp t="s">
        <v>BB+</v>
        <stp/>
        <stp>##V3_BDPV12</stp>
        <stp>US680665AH97 Corp</stp>
        <stp>RTG_SP</stp>
        <stp>[CDX_Analytics_v2.xlsx]S24_CDX_Ratings&amp;Members!R77C10</stp>
        <tr r="J77" s="6"/>
        <tr r="J77" s="6"/>
      </tp>
      <tp t="s">
        <v>BB+</v>
        <stp/>
        <stp>##V3_BDPV12</stp>
        <stp>US680665AH97 Corp</stp>
        <stp>RTG_SP</stp>
        <stp>[CDX_Analytics_v2.xlsx]S25_CDX_Ratings&amp;Members!R73C10</stp>
        <tr r="J73" s="13"/>
        <tr r="J73" s="13"/>
      </tp>
      <tp t="s">
        <v>Ba3 /*</v>
        <stp/>
        <stp>##V3_BDPV12</stp>
        <stp>US054303AW29 Corp</stp>
        <stp>RTG_MOODY</stp>
        <stp>[CDX_Analytics_v2.xlsx]S24_CDX_Ratings&amp;Members!R27C9</stp>
        <tr r="I27" s="6"/>
        <tr r="I27" s="6"/>
      </tp>
      <tp t="s">
        <v>Ba3</v>
        <stp/>
        <stp>##V3_BDPV12</stp>
        <stp>US693320AR46 Corp</stp>
        <stp>RTG_MOODY</stp>
        <stp>[CDX_Analytics_v2.xlsx]S24_CDX_Ratings&amp;Members!R82C9</stp>
        <tr r="I82" s="6"/>
        <tr r="I82" s="6"/>
      </tp>
      <tp t="s">
        <v>B1</v>
        <stp/>
        <stp>##V3_BDPV12</stp>
        <stp>US23918KAP30 Corp</stp>
        <stp>RTG_MOODY</stp>
        <stp>[CDX_Analytics_v2.xlsx]S25_CDX_Ratings&amp;Members!R43C9</stp>
        <tr r="I43" s="13"/>
        <tr r="I43" s="13"/>
      </tp>
      <tp t="s">
        <v>B1</v>
        <stp/>
        <stp>##V3_BDPV12</stp>
        <stp>US832248AQ16 Corp</stp>
        <stp>RTG_MOODY</stp>
        <stp>[CDX_Analytics_v2.xlsx]S22_CDX_Ratings&amp;Members!R86C8</stp>
        <tr r="H86" s="4"/>
        <tr r="H86" s="4"/>
      </tp>
      <tp t="s">
        <v>B</v>
        <stp/>
        <stp>##V3_BDPV12</stp>
        <stp>US786514BA67 Corp</stp>
        <stp>RTG_SP</stp>
        <stp>[CDX_Analytics_v2.xlsx]S25_CDX_Ratings&amp;Members!R86C10</stp>
        <tr r="J86" s="13"/>
        <tr r="J86" s="13"/>
      </tp>
      <tp t="s">
        <v>B</v>
        <stp/>
        <stp>##V3_BDPV12</stp>
        <stp>US786514BA67 Corp</stp>
        <stp>RTG_SP</stp>
        <stp>[CDX_Analytics_v2.xlsx]S24_CDX_Ratings&amp;Members!R93C10</stp>
        <tr r="J93" s="6"/>
        <tr r="J93" s="6"/>
      </tp>
      <tp t="s">
        <v>B+</v>
        <stp/>
        <stp>##V3_BDPV12</stp>
        <stp>US404119BL22 Corp</stp>
        <stp>RTG_SP</stp>
        <stp>[CDX_Analytics_v2.xlsx]S25_CDX_Ratings&amp;Members!R53C10</stp>
        <tr r="J53" s="13"/>
        <tr r="J53" s="13"/>
      </tp>
      <tp t="s">
        <v>B+</v>
        <stp/>
        <stp>##V3_BDPV12</stp>
        <stp>US404119BL22 Corp</stp>
        <stp>RTG_SP</stp>
        <stp>[CDX_Analytics_v2.xlsx]S24_CDX_Ratings&amp;Members!R53C10</stp>
        <tr r="J53" s="6"/>
        <tr r="J53" s="6"/>
      </tp>
      <tp t="s">
        <v>BB-</v>
        <stp/>
        <stp>##V3_BDPV12</stp>
        <stp>US546347AH88 Corp</stp>
        <stp>RTG_SP</stp>
        <stp>[CDX_Analytics_v2.xlsx]S24_CDX_Ratings&amp;Members!R66C10</stp>
        <tr r="J66" s="6"/>
        <tr r="J66" s="6"/>
      </tp>
      <tp t="s">
        <v>B</v>
        <stp/>
        <stp>##V3_BDPV12</stp>
        <stp>USC10602AJ68 Corp</stp>
        <stp>RTG_SP</stp>
        <stp>[CDX_Analytics_v2.xlsx]S24_CDX_Ratings&amp;Members!R29C10</stp>
        <tr r="J29" s="6"/>
        <tr r="J29" s="6"/>
      </tp>
      <tp t="s">
        <v>B</v>
        <stp/>
        <stp>##V3_BDPV12</stp>
        <stp>USC10602AJ68 Corp</stp>
        <stp>RTG_SP</stp>
        <stp>[CDX_Analytics_v2.xlsx]S25_CDX_Ratings&amp;Members!R30C10</stp>
        <tr r="J30" s="13"/>
        <tr r="J30" s="13"/>
      </tp>
      <tp t="s">
        <v>BB+</v>
        <stp/>
        <stp>##V3_BDPV12</stp>
        <stp>US125581GL68 Corp</stp>
        <stp>RTG_SP</stp>
        <stp>[CDX_Analytics_v2.xlsx]S25_CDX_Ratings&amp;Members!R38C10</stp>
        <tr r="J38" s="13"/>
        <tr r="J38" s="13"/>
      </tp>
      <tp t="s">
        <v>BB+</v>
        <stp/>
        <stp>##V3_BDPV12</stp>
        <stp>US125581GL68 Corp</stp>
        <stp>RTG_SP</stp>
        <stp>[CDX_Analytics_v2.xlsx]S24_CDX_Ratings&amp;Members!R36C10</stp>
        <tr r="J36" s="6"/>
        <tr r="J36" s="6"/>
      </tp>
      <tp t="s">
        <v>Ba3 /*</v>
        <stp/>
        <stp>##V3_BDPV12</stp>
        <stp>US054303AW29 Corp</stp>
        <stp>RTG_MOODY</stp>
        <stp>[CDX_Analytics_v2.xlsx]S25_CDX_Ratings&amp;Members!R27C9</stp>
        <tr r="I27" s="13"/>
        <tr r="I27" s="13"/>
      </tp>
      <tp t="s">
        <v>B1</v>
        <stp/>
        <stp>##V3_BDPV12</stp>
        <stp>US629377BW10 Corp</stp>
        <stp>RTG_MOODY</stp>
        <stp>[CDX_Analytics_v2.xlsx]S24_CDX_Ratings&amp;Members!R76C9</stp>
        <tr r="I76" s="6"/>
        <tr r="I76" s="6"/>
      </tp>
      <tp t="s">
        <v>B2</v>
        <stp/>
        <stp>##V3_BDPV12</stp>
        <stp>US48666KAP49 Corp</stp>
        <stp>RTG_MOODY</stp>
        <stp>[CDX_Analytics_v2.xlsx]S22_CDX_Ratings&amp;Members!R52C8</stp>
        <tr r="H52" s="4"/>
        <tr r="H52" s="4"/>
      </tp>
      <tp t="s">
        <v>Caa1</v>
        <stp/>
        <stp>##V3_BDPV12</stp>
        <stp>US07556QAY17 Corp</stp>
        <stp>RTG_MOODY</stp>
        <stp>[CDX_Analytics_v2.xlsx]S22_CDX_Ratings&amp;Members!R18C8</stp>
        <tr r="H18" s="4"/>
        <tr r="H18" s="4"/>
      </tp>
      <tp t="s">
        <v>Ba1</v>
        <stp/>
        <stp>##V3_BDPV12</stp>
        <stp>US780153AU63 Corp</stp>
        <stp>RTG_MOODY</stp>
        <stp>[CDX_Analytics_v2.xlsx]S22_CDX_Ratings&amp;Members!R80C8</stp>
        <tr r="H80" s="4"/>
        <tr r="H80" s="4"/>
      </tp>
      <tp t="s">
        <v>B1 /*+</v>
        <stp/>
        <stp>##V3_BDPV12</stp>
        <stp>US1248EPAW31 Corp</stp>
        <stp>RTG_MOODY</stp>
        <stp>[CDX_Analytics_v2.xlsx]S22_CDX_Ratings&amp;Members!R24C8</stp>
        <tr r="H24" s="4"/>
        <tr r="H24" s="4"/>
      </tp>
      <tp t="s">
        <v>BB /*-</v>
        <stp/>
        <stp>##V3_BDPV12</stp>
        <stp>US126304AK02 Corp</stp>
        <stp>RTG_SP</stp>
        <stp>[CDX_Analytics_v2.xlsx]S24_CDX_Ratings&amp;Members!R40C10</stp>
        <tr r="J40" s="6"/>
        <tr r="J40" s="6"/>
      </tp>
      <tp t="s">
        <v>BB /*-</v>
        <stp/>
        <stp>##V3_BDPV12</stp>
        <stp>US126304AK02 Corp</stp>
        <stp>RTG_SP</stp>
        <stp>[CDX_Analytics_v2.xlsx]S25_CDX_Ratings&amp;Members!R41C10</stp>
        <tr r="J41" s="13"/>
        <tr r="J41" s="13"/>
      </tp>
      <tp t="s">
        <v>CCC+</v>
        <stp/>
        <stp>##V3_BDPV12</stp>
        <stp>US880394AD38 Corp</stp>
        <stp>RTG_SP</stp>
        <stp>[CDX_Analytics_v2.xlsx]S25_CDX_Ratings&amp;Members!R75C10</stp>
        <tr r="J75" s="13"/>
        <tr r="J75" s="13"/>
      </tp>
      <tp t="s">
        <v>CCC+</v>
        <stp/>
        <stp>##V3_BDPV12</stp>
        <stp>US880394AD38 Corp</stp>
        <stp>RTG_SP</stp>
        <stp>[CDX_Analytics_v2.xlsx]S24_CDX_Ratings&amp;Members!R79C10</stp>
        <tr r="J79" s="6"/>
        <tr r="J79" s="6"/>
      </tp>
      <tp t="s">
        <v>Ba3</v>
        <stp/>
        <stp>##V3_BDPV12</stp>
        <stp>US78442FEQ72 Corp</stp>
        <stp>RTG_MOODY</stp>
        <stp>[CDX_Analytics_v2.xlsx]S25_CDX_Ratings&amp;Members!R69C9</stp>
        <tr r="I69" s="13"/>
        <tr r="I69" s="13"/>
      </tp>
      <tp t="s">
        <v>B1 /*+</v>
        <stp/>
        <stp>##V3_BDPV12</stp>
        <stp>US1248EPAW31 Corp</stp>
        <stp>RTG_MOODY</stp>
        <stp>[CDX_Analytics_v2.xlsx]S24_CDX_Ratings&amp;Members!R33C9</stp>
        <tr r="I33" s="6"/>
        <tr r="I33" s="6"/>
      </tp>
      <tp t="s">
        <v>#N/A N/A</v>
        <stp/>
        <stp>##V3_BDPV12</stp>
        <stp>DE000A1TM5X8 Corp</stp>
        <stp>RTG_SP</stp>
        <stp>[CDX_Analytics_v2.xlsx]S22_ITRX_Ratings&amp;Members!R38C9</stp>
        <tr r="I38" s="5"/>
      </tp>
      <tp t="s">
        <v>BB</v>
        <stp/>
        <stp>##V3_BDPV12</stp>
        <stp>US526057BJ20 Corp</stp>
        <stp>RTG_SP</stp>
        <stp>[CDX_Analytics_v2.xlsx]S25_CDX_Ratings&amp;Members!R62C10</stp>
        <tr r="J62" s="13"/>
        <tr r="J62" s="13"/>
      </tp>
      <tp t="s">
        <v>BB</v>
        <stp/>
        <stp>##V3_BDPV12</stp>
        <stp>US526057BJ20 Corp</stp>
        <stp>RTG_SP</stp>
        <stp>[CDX_Analytics_v2.xlsx]S24_CDX_Ratings&amp;Members!R62C10</stp>
        <tr r="J62" s="6"/>
        <tr r="J62" s="6"/>
      </tp>
      <tp t="s">
        <v>BB+</v>
        <stp/>
        <stp>##V3_BDPV12</stp>
        <stp>USC67111AF82 Corp</stp>
        <stp>RTG_SP</stp>
        <stp>[CDX_Analytics_v2.xlsx]S24_CDX_Ratings&amp;Members!R75C10</stp>
        <tr r="J75" s="6"/>
        <tr r="J75" s="6"/>
      </tp>
      <tp t="s">
        <v>BB+</v>
        <stp/>
        <stp>##V3_BDPV12</stp>
        <stp>USC67111AF82 Corp</stp>
        <stp>RTG_SP</stp>
        <stp>[CDX_Analytics_v2.xlsx]S25_CDX_Ratings&amp;Members!R71C10</stp>
        <tr r="J71" s="13"/>
        <tr r="J71" s="13"/>
      </tp>
      <tp t="s">
        <v>B+</v>
        <stp/>
        <stp>##V3_BDPV12</stp>
        <stp>US552953BY63 Corp</stp>
        <stp>RTG_SP</stp>
        <stp>[CDX_Analytics_v2.xlsx]S25_CDX_Ratings&amp;Members!R68C10</stp>
        <tr r="J68" s="13"/>
        <tr r="J68" s="13"/>
      </tp>
      <tp t="s">
        <v>B+</v>
        <stp/>
        <stp>##V3_BDPV12</stp>
        <stp>US552953BY63 Corp</stp>
        <stp>RTG_SP</stp>
        <stp>[CDX_Analytics_v2.xlsx]S24_CDX_Ratings&amp;Members!R70C10</stp>
        <tr r="J70" s="6"/>
        <tr r="J70" s="6"/>
      </tp>
      <tp t="s">
        <v>B-</v>
        <stp/>
        <stp>##V3_BDPV12</stp>
        <stp>US868536AV55 Corp</stp>
        <stp>RTG_SP</stp>
        <stp>[CDX_Analytics_v2.xlsx]S25_CDX_Ratings&amp;Members!R92C10</stp>
        <tr r="J92" s="13"/>
        <tr r="J92" s="13"/>
      </tp>
      <tp t="s">
        <v>B+</v>
        <stp/>
        <stp>##V3_BDPV12</stp>
        <stp>US878742AY10 Corp</stp>
        <stp>RTG_SP</stp>
        <stp>[CDX_Analytics_v2.xlsx]S25_CDX_Ratings&amp;Members!R96C10</stp>
        <tr r="J96" s="13"/>
        <tr r="J96" s="13"/>
      </tp>
      <tp t="s">
        <v>BB-</v>
        <stp/>
        <stp>##V3_BDPV12</stp>
        <stp>US629377BW10 Corp</stp>
        <stp>RTG_SP</stp>
        <stp>[CDX_Analytics_v2.xlsx]S24_CDX_Ratings&amp;Members!R76C10</stp>
        <tr r="J76" s="6"/>
        <tr r="J76" s="6"/>
      </tp>
      <tp t="s">
        <v>BB-</v>
        <stp/>
        <stp>##V3_BDPV12</stp>
        <stp>US629377BW10 Corp</stp>
        <stp>RTG_SP</stp>
        <stp>[CDX_Analytics_v2.xlsx]S25_CDX_Ratings&amp;Members!R72C10</stp>
        <tr r="J72" s="13"/>
        <tr r="J72" s="13"/>
      </tp>
      <tp t="s">
        <v>B2</v>
        <stp/>
        <stp>##V3_BDPV12</stp>
        <stp>US45031UBQ31 Corp</stp>
        <stp>RTG_MOODY</stp>
        <stp>[CDX_Analytics_v2.xlsx]S22_CDX_Ratings&amp;Members!R48C8</stp>
        <tr r="H48" s="4"/>
        <tr r="H48" s="4"/>
      </tp>
      <tp t="s">
        <v>B1</v>
        <stp/>
        <stp>##V3_BDPV12</stp>
        <stp>US257867AW18 Corp</stp>
        <stp>RTG_MOODY</stp>
        <stp>[CDX_Analytics_v2.xlsx]S22_CDX_Ratings&amp;Members!R75C8</stp>
        <tr r="H75" s="4"/>
        <tr r="H75" s="4"/>
      </tp>
      <tp t="s">
        <v>B3</v>
        <stp/>
        <stp>##V3_BDPV12</stp>
        <stp>US88033GAV23 Corp</stp>
        <stp>RTG_MOODY</stp>
        <stp>[CDX_Analytics_v2.xlsx]S25_CDX_Ratings&amp;Members!R98C9</stp>
        <tr r="I98" s="13"/>
        <tr r="I98" s="13"/>
      </tp>
      <tp t="s">
        <v>CC</v>
        <stp/>
        <stp>##V3_BDPV12</stp>
        <stp>US165167CF27 Corp</stp>
        <stp>RTG_SP</stp>
        <stp>[CDX_Analytics_v2.xlsx]S24_CDX_Ratings&amp;Members!R35C10</stp>
        <tr r="J35" s="6"/>
        <tr r="J35" s="6"/>
      </tp>
      <tp t="s">
        <v>CC</v>
        <stp/>
        <stp>##V3_BDPV12</stp>
        <stp>US165167CF27 Corp</stp>
        <stp>RTG_SP</stp>
        <stp>[CDX_Analytics_v2.xlsx]S25_CDX_Ratings&amp;Members!R37C10</stp>
        <tr r="J37" s="13"/>
        <tr r="J37" s="13"/>
      </tp>
      <tp t="s">
        <v>CCC</v>
        <stp/>
        <stp>##V3_BDPV12</stp>
        <stp>US007903AU15 Corp</stp>
        <stp>RTG_SP</stp>
        <stp>[CDX_Analytics_v2.xlsx]S25_CDX_Ratings&amp;Members!R19C10</stp>
        <tr r="J19" s="13"/>
        <tr r="J19" s="13"/>
      </tp>
      <tp t="s">
        <v>CCC</v>
        <stp/>
        <stp>##V3_BDPV12</stp>
        <stp>US007903AU15 Corp</stp>
        <stp>RTG_SP</stp>
        <stp>[CDX_Analytics_v2.xlsx]S24_CDX_Ratings&amp;Members!R19C10</stp>
        <tr r="J19" s="6"/>
        <tr r="J19" s="6"/>
      </tp>
      <tp t="s">
        <v>CCC+</v>
        <stp/>
        <stp>##V3_BDPV12</stp>
        <stp>US812404BE03 Corp</stp>
        <stp>RTG_SP</stp>
        <stp>[CDX_Analytics_v2.xlsx]S24_CDX_Ratings&amp;Members!R96C10</stp>
        <tr r="J96" s="6"/>
        <tr r="J96" s="6"/>
      </tp>
      <tp t="s">
        <v>CCC+</v>
        <stp/>
        <stp>##V3_BDPV12</stp>
        <stp>US812404BE03 Corp</stp>
        <stp>RTG_SP</stp>
        <stp>[CDX_Analytics_v2.xlsx]S25_CDX_Ratings&amp;Members!R89C10</stp>
        <tr r="J89" s="13"/>
        <tr r="J89" s="13"/>
      </tp>
      <tp t="s">
        <v>Caa2</v>
        <stp/>
        <stp>##V3_BDPV12</stp>
        <stp>US499040AP80 Corp</stp>
        <stp>RTG_MOODY</stp>
        <stp>[CDX_Analytics_v2.xlsx]S22_CDX_Ratings&amp;Members!R99C8</stp>
        <tr r="H99" s="4"/>
        <tr r="H99" s="4"/>
      </tp>
      <tp t="s">
        <v>Caa1</v>
        <stp/>
        <stp>##V3_BDPV12</stp>
        <stp>US319963BP82 Corp</stp>
        <stp>RTG_MOODY</stp>
        <stp>[CDX_Analytics_v2.xlsx]S24_CDX_Ratings&amp;Members!R46C9</stp>
        <tr r="I46" s="6"/>
        <tr r="I46" s="6"/>
      </tp>
      <tp t="s">
        <v>#N/A Invalid Security</v>
        <stp/>
        <stp>##V3_BDPV12</stp>
        <stp>US85375CBD20 Corp</stp>
        <stp>RTG_SP</stp>
        <stp>[CDX_Analytics_v2.xlsx]S22_CDX_Ratings&amp;Members!R102C9</stp>
        <tr r="I102" s="4"/>
      </tp>
      <tp t="s">
        <v>BB+</v>
        <stp/>
        <stp>##V3_BDPV12</stp>
        <stp>US117043AG45 Corp</stp>
        <stp>RTG_SP</stp>
        <stp>[CDX_Analytics_v2.xlsx]S24_CDX_Ratings&amp;Members!R31C10</stp>
        <tr r="J31" s="6"/>
        <tr r="J31" s="6"/>
      </tp>
      <tp t="s">
        <v>CCC+ /*+</v>
        <stp/>
        <stp>##V3_BDPV12</stp>
        <stp>US767754AJ35 Corp</stp>
        <stp>RTG_SP</stp>
        <stp>[CDX_Analytics_v2.xlsx]S25_CDX_Ratings&amp;Members!R83C10</stp>
        <tr r="J83" s="13"/>
        <tr r="J83" s="13"/>
      </tp>
      <tp t="s">
        <v>CCC+ /*+</v>
        <stp/>
        <stp>##V3_BDPV12</stp>
        <stp>US767754AJ35 Corp</stp>
        <stp>RTG_SP</stp>
        <stp>[CDX_Analytics_v2.xlsx]S24_CDX_Ratings&amp;Members!R89C10</stp>
        <tr r="J89" s="6"/>
        <tr r="J89" s="6"/>
      </tp>
      <tp t="s">
        <v>BB</v>
        <stp/>
        <stp>##V3_BDPV12</stp>
        <stp>US530715AD31 Corp</stp>
        <stp>RTG_SP</stp>
        <stp>[CDX_Analytics_v2.xlsx]S24_CDX_Ratings&amp;Members!R65C10</stp>
        <tr r="J65" s="6"/>
        <tr r="J65" s="6"/>
      </tp>
      <tp t="s">
        <v>BB</v>
        <stp/>
        <stp>##V3_BDPV12</stp>
        <stp>US530715AD31 Corp</stp>
        <stp>RTG_SP</stp>
        <stp>[CDX_Analytics_v2.xlsx]S25_CDX_Ratings&amp;Members!R64C10</stp>
        <tr r="J64" s="13"/>
        <tr r="J64" s="13"/>
      </tp>
      <tp t="s">
        <v>BB-</v>
        <stp/>
        <stp>##V3_BDPV12</stp>
        <stp>US750236AM34 Corp</stp>
        <stp>RTG_SP</stp>
        <stp>[CDX_Analytics_v2.xlsx]S25_CDX_Ratings&amp;Members!R81C10</stp>
        <tr r="J81" s="13"/>
        <tr r="J81" s="13"/>
      </tp>
      <tp t="s">
        <v>BB-</v>
        <stp/>
        <stp>##V3_BDPV12</stp>
        <stp>US750236AM34 Corp</stp>
        <stp>RTG_SP</stp>
        <stp>[CDX_Analytics_v2.xlsx]S24_CDX_Ratings&amp;Members!R87C10</stp>
        <tr r="J87" s="6"/>
        <tr r="J87" s="6"/>
      </tp>
      <tp t="s">
        <v>BB-</v>
        <stp/>
        <stp>##V3_BDPV12</stp>
        <stp>US532716AM92 Corp</stp>
        <stp>RTG_SP</stp>
        <stp>[CDX_Analytics_v2.xlsx]S25_CDX_Ratings&amp;Members!R61C10</stp>
        <tr r="J61" s="13"/>
        <tr r="J61" s="13"/>
      </tp>
      <tp t="s">
        <v>BB-</v>
        <stp/>
        <stp>##V3_BDPV12</stp>
        <stp>US532716AM92 Corp</stp>
        <stp>RTG_SP</stp>
        <stp>[CDX_Analytics_v2.xlsx]S24_CDX_Ratings&amp;Members!R61C10</stp>
        <tr r="J61" s="6"/>
        <tr r="J61" s="6"/>
      </tp>
      <tp t="s">
        <v>BB+</v>
        <stp/>
        <stp>##V3_BDPV12</stp>
        <stp>US549463AC10 Corp</stp>
        <stp>RTG_SP</stp>
        <stp>[CDX_Analytics_v2.xlsx]S24_CDX_Ratings&amp;Members!R21C10</stp>
        <tr r="J21" s="6"/>
        <tr r="J21" s="6"/>
      </tp>
      <tp t="s">
        <v>BB+</v>
        <stp/>
        <stp>##V3_BDPV12</stp>
        <stp>US549463AC10 Corp</stp>
        <stp>RTG_SP</stp>
        <stp>[CDX_Analytics_v2.xlsx]S25_CDX_Ratings&amp;Members!R21C10</stp>
        <tr r="J21" s="13"/>
        <tr r="J21" s="13"/>
      </tp>
      <tp t="s">
        <v>B1</v>
        <stp/>
        <stp>##V3_BDPV12</stp>
        <stp>US257867AW18 Corp</stp>
        <stp>RTG_MOODY</stp>
        <stp>[CDX_Analytics_v2.xlsx]S25_CDX_Ratings&amp;Members!R80C9</stp>
        <tr r="I80" s="13"/>
        <tr r="I80" s="13"/>
      </tp>
      <tp t="s">
        <v>Caa1</v>
        <stp/>
        <stp>##V3_BDPV12</stp>
        <stp>US701081AY70 Corp</stp>
        <stp>RTG_MOODY</stp>
        <stp>[CDX_Analytics_v2.xlsx]S25_CDX_Ratings&amp;Members!R76C9</stp>
        <tr r="I76" s="13"/>
        <tr r="I76" s="13"/>
      </tp>
      <tp t="s">
        <v>Caa1</v>
        <stp/>
        <stp>##V3_BDPV12</stp>
        <stp>US701081AY70 Corp</stp>
        <stp>RTG_MOODY</stp>
        <stp>[CDX_Analytics_v2.xlsx]S22_CDX_Ratings&amp;Members!R71C8</stp>
        <tr r="H71" s="4"/>
        <tr r="H71" s="4"/>
      </tp>
      <tp t="s">
        <v>B2</v>
        <stp/>
        <stp>##V3_BDPV12</stp>
        <stp>US46284PAP99 Corp</stp>
        <stp>RTG_MOODY</stp>
        <stp>[CDX_Analytics_v2.xlsx]S24_CDX_Ratings&amp;Members!R56C9</stp>
        <tr r="I56" s="6"/>
        <tr r="I56" s="6"/>
      </tp>
      <tp t="s">
        <v>Ba1</v>
        <stp/>
        <stp>##V3_BDPV12</stp>
        <stp>US058498AS54 Corp</stp>
        <stp>RTG_MOODY</stp>
        <stp>[CDX_Analytics_v2.xlsx]S25_CDX_Ratings&amp;Members!R28C9</stp>
        <tr r="I28" s="13"/>
        <tr r="I28" s="13"/>
      </tp>
      <tp t="s">
        <v>#N/A Invalid Security</v>
        <stp/>
        <stp>##V3_BDPV12</stp>
        <stp>XSNOREFOBL00 Corp</stp>
        <stp>RTG_SP</stp>
        <stp>[CDX_Analytics_v2.xlsx]S25_CDX_Ratings&amp;Members!R65C10</stp>
        <tr r="J65" s="13"/>
      </tp>
      <tp t="s">
        <v>#N/A Invalid Security</v>
        <stp/>
        <stp>##V3_BDPV12</stp>
        <stp>XSNOREFOBL00 Corp</stp>
        <stp>RTG_SP</stp>
        <stp>[CDX_Analytics_v2.xlsx]S24_CDX_Ratings&amp;Members!R67C10</stp>
        <tr r="J67" s="6"/>
      </tp>
      <tp t="s">
        <v>BB+</v>
        <stp/>
        <stp>##V3_BDPV12</stp>
        <stp>USU36473AJ20 Corp</stp>
        <stp>RTG_SP</stp>
        <stp>[CDX_Analytics_v2.xlsx]S24_CDX_Ratings&amp;Members!R49C10</stp>
        <tr r="J49" s="6"/>
        <tr r="J49" s="6"/>
      </tp>
      <tp t="s">
        <v>BB+</v>
        <stp/>
        <stp>##V3_BDPV12</stp>
        <stp>USU36473AJ20 Corp</stp>
        <stp>RTG_SP</stp>
        <stp>[CDX_Analytics_v2.xlsx]S25_CDX_Ratings&amp;Members!R97C10</stp>
        <tr r="J97" s="13"/>
        <tr r="J97" s="13"/>
      </tp>
      <tp t="s">
        <v>CCC+</v>
        <stp/>
        <stp>##V3_BDPV12</stp>
        <stp>US001546AL46 Corp</stp>
        <stp>RTG_SP</stp>
        <stp>[CDX_Analytics_v2.xlsx]S25_CDX_Ratings&amp;Members!R20C10</stp>
        <tr r="J20" s="13"/>
        <tr r="J20" s="13"/>
      </tp>
      <tp t="s">
        <v>CCC+</v>
        <stp/>
        <stp>##V3_BDPV12</stp>
        <stp>US001546AL46 Corp</stp>
        <stp>RTG_SP</stp>
        <stp>[CDX_Analytics_v2.xlsx]S24_CDX_Ratings&amp;Members!R20C10</stp>
        <tr r="J20" s="6"/>
        <tr r="J20" s="6"/>
      </tp>
      <tp t="s">
        <v>NR</v>
        <stp/>
        <stp>##V3_BDPV12</stp>
        <stp>US800907AK37 Corp</stp>
        <stp>RTG_SP</stp>
        <stp>[CDX_Analytics_v2.xlsx]S25_CDX_Ratings&amp;Members!R87C10</stp>
        <tr r="J87" s="13"/>
        <tr r="J87" s="13"/>
      </tp>
      <tp t="s">
        <v>NR</v>
        <stp/>
        <stp>##V3_BDPV12</stp>
        <stp>US800907AK37 Corp</stp>
        <stp>RTG_SP</stp>
        <stp>[CDX_Analytics_v2.xlsx]S24_CDX_Ratings&amp;Members!R94C10</stp>
        <tr r="J94" s="6"/>
        <tr r="J94" s="6"/>
      </tp>
      <tp t="s">
        <v>B</v>
        <stp/>
        <stp>##V3_BDPV12</stp>
        <stp>US319963BP82 Corp</stp>
        <stp>RTG_SP</stp>
        <stp>[CDX_Analytics_v2.xlsx]S25_CDX_Ratings&amp;Members!R50C10</stp>
        <tr r="J50" s="13"/>
        <tr r="J50" s="13"/>
      </tp>
      <tp t="s">
        <v>B</v>
        <stp/>
        <stp>##V3_BDPV12</stp>
        <stp>US319963BP82 Corp</stp>
        <stp>RTG_SP</stp>
        <stp>[CDX_Analytics_v2.xlsx]S24_CDX_Ratings&amp;Members!R46C10</stp>
        <tr r="J46" s="6"/>
        <tr r="J46" s="6"/>
      </tp>
      <tp t="s">
        <v>B3 /*+</v>
        <stp/>
        <stp>##V3_BDPV12</stp>
        <stp>US552953BY63 Corp</stp>
        <stp>RTG_MOODY</stp>
        <stp>[CDX_Analytics_v2.xlsx]S25_CDX_Ratings&amp;Members!R68C9</stp>
        <tr r="I68" s="13"/>
        <tr r="I68" s="13"/>
      </tp>
      <tp t="s">
        <v>B1</v>
        <stp/>
        <stp>##V3_BDPV12</stp>
        <stp>US257867AW18 Corp</stp>
        <stp>RTG_MOODY</stp>
        <stp>[CDX_Analytics_v2.xlsx]S24_CDX_Ratings&amp;Members!R86C9</stp>
        <tr r="I86" s="6"/>
        <tr r="I86" s="6"/>
      </tp>
      <tp t="s">
        <v>B2</v>
        <stp/>
        <stp>##V3_BDPV12</stp>
        <stp>US52729NBX75 Corp</stp>
        <stp>RTG_MOODY</stp>
        <stp>[CDX_Analytics_v2.xlsx]S24_CDX_Ratings&amp;Members!R63C9</stp>
        <tr r="I63" s="6"/>
        <tr r="I63" s="6"/>
      </tp>
      <tp t="s">
        <v>Caa1</v>
        <stp/>
        <stp>##V3_BDPV12</stp>
        <stp>US701081AY70 Corp</stp>
        <stp>RTG_MOODY</stp>
        <stp>[CDX_Analytics_v2.xlsx]S24_CDX_Ratings&amp;Members!R80C9</stp>
        <tr r="I80" s="6"/>
        <tr r="I80" s="6"/>
      </tp>
      <tp t="s">
        <v>B2</v>
        <stp/>
        <stp>##V3_BDPV12</stp>
        <stp>US46284PAP99 Corp</stp>
        <stp>RTG_MOODY</stp>
        <stp>[CDX_Analytics_v2.xlsx]S22_CDX_Ratings&amp;Members!R47C8</stp>
        <tr r="H47" s="4"/>
        <tr r="H47" s="4"/>
      </tp>
      <tp t="s">
        <v>B3</v>
        <stp/>
        <stp>##V3_BDPV12</stp>
        <stp>US878742AY10 Corp</stp>
        <stp>RTG_MOODY</stp>
        <stp>[CDX_Analytics_v2.xlsx]S25_CDX_Ratings&amp;Members!R96C9</stp>
        <tr r="I96" s="13"/>
        <tr r="I96" s="13"/>
      </tp>
      <tp t="s">
        <v>B-</v>
        <stp/>
        <stp>##V3_BDPV12</stp>
        <stp>US701081AY70 Corp</stp>
        <stp>RTG_SP</stp>
        <stp>[CDX_Analytics_v2.xlsx]S25_CDX_Ratings&amp;Members!R76C10</stp>
        <tr r="J76" s="13"/>
        <tr r="J76" s="13"/>
      </tp>
      <tp t="s">
        <v>B-</v>
        <stp/>
        <stp>##V3_BDPV12</stp>
        <stp>US701081AY70 Corp</stp>
        <stp>RTG_SP</stp>
        <stp>[CDX_Analytics_v2.xlsx]S24_CDX_Ratings&amp;Members!R80C10</stp>
        <tr r="J80" s="6"/>
        <tr r="J80" s="6"/>
      </tp>
      <tp t="s">
        <v>BB</v>
        <stp/>
        <stp>##V3_BDPV12</stp>
        <stp>US031652BE90 Corp</stp>
        <stp>RTG_SP</stp>
        <stp>[CDX_Analytics_v2.xlsx]S25_CDX_Ratings&amp;Members!R24C10</stp>
        <tr r="J24" s="13"/>
        <tr r="J24" s="13"/>
      </tp>
      <tp t="s">
        <v>BB</v>
        <stp/>
        <stp>##V3_BDPV12</stp>
        <stp>US031652BE90 Corp</stp>
        <stp>RTG_SP</stp>
        <stp>[CDX_Analytics_v2.xlsx]S24_CDX_Ratings&amp;Members!R24C10</stp>
        <tr r="J24" s="6"/>
        <tr r="J24" s="6"/>
      </tp>
      <tp t="s">
        <v>CCC+</v>
        <stp/>
        <stp>##V3_BDPV12</stp>
        <stp>US708130AC31 Corp</stp>
        <stp>RTG_SP</stp>
        <stp>[CDX_Analytics_v2.xlsx]S24_CDX_Ratings&amp;Members!R58C10</stp>
        <tr r="J58" s="6"/>
        <tr r="J58" s="6"/>
      </tp>
      <tp t="s">
        <v>CCC+</v>
        <stp/>
        <stp>##V3_BDPV12</stp>
        <stp>US708130AC31 Corp</stp>
        <stp>RTG_SP</stp>
        <stp>[CDX_Analytics_v2.xlsx]S25_CDX_Ratings&amp;Members!R58C10</stp>
        <tr r="J58" s="13"/>
        <tr r="J58" s="13"/>
      </tp>
      <tp t="s">
        <v>B2</v>
        <stp/>
        <stp>##V3_BDPV12</stp>
        <stp>US52729NBX75 Corp</stp>
        <stp>RTG_MOODY</stp>
        <stp>[CDX_Analytics_v2.xlsx]S25_CDX_Ratings&amp;Members!R63C9</stp>
        <tr r="I63" s="13"/>
        <tr r="I63" s="13"/>
      </tp>
      <tp t="s">
        <v>Caa1</v>
        <stp/>
        <stp>##V3_BDPV12</stp>
        <stp>US319963BP82 Corp</stp>
        <stp>RTG_MOODY</stp>
        <stp>[CDX_Analytics_v2.xlsx]S25_CDX_Ratings&amp;Members!R50C9</stp>
        <tr r="I50" s="13"/>
        <tr r="I50" s="13"/>
      </tp>
      <tp t="s">
        <v>B1 /*+</v>
        <stp/>
        <stp>##V3_BDPV12</stp>
        <stp>US1248EPAW31 Corp</stp>
        <stp>RTG_MOODY</stp>
        <stp>[CDX_Analytics_v2.xlsx]S25_CDX_Ratings&amp;Members!R35C9</stp>
        <tr r="I35" s="13"/>
        <tr r="I35" s="13"/>
      </tp>
      <tp t="s">
        <v>B+</v>
        <stp/>
        <stp>##V3_BDPV12</stp>
        <stp>USU05375AN77 Corp</stp>
        <stp>RTG_SP</stp>
        <stp>[CDX_Analytics_v2.xlsx]S24_CDX_Ratings&amp;Members!R26C10</stp>
        <tr r="J26" s="6"/>
        <tr r="J26" s="6"/>
      </tp>
      <tp t="s">
        <v>B+</v>
        <stp/>
        <stp>##V3_BDPV12</stp>
        <stp>USU05375AN77 Corp</stp>
        <stp>RTG_SP</stp>
        <stp>[CDX_Analytics_v2.xlsx]S25_CDX_Ratings&amp;Members!R26C10</stp>
        <tr r="J26" s="13"/>
        <tr r="J26" s="13"/>
      </tp>
      <tp t="s">
        <v>BB-</v>
        <stp/>
        <stp>##V3_BDPV12</stp>
        <stp>USU24044AB24 Corp</stp>
        <stp>RTG_SP</stp>
        <stp>[CDX_Analytics_v2.xlsx]S24_CDX_Ratings&amp;Members!R42C10</stp>
        <tr r="J42" s="6"/>
        <tr r="J42" s="6"/>
      </tp>
      <tp t="s">
        <v>BB+ /*-</v>
        <stp/>
        <stp>##V3_BDPV12</stp>
        <stp>US247025AE93 Corp</stp>
        <stp>RTG_SP</stp>
        <stp>[CDX_Analytics_v2.xlsx]S25_CDX_Ratings&amp;Members!R44C10</stp>
        <tr r="J44" s="13"/>
        <tr r="J44" s="13"/>
      </tp>
      <tp t="s">
        <v>BB+ /*-</v>
        <stp/>
        <stp>##V3_BDPV12</stp>
        <stp>US247025AE93 Corp</stp>
        <stp>RTG_SP</stp>
        <stp>[CDX_Analytics_v2.xlsx]S24_CDX_Ratings&amp;Members!R43C10</stp>
        <tr r="J43" s="6"/>
        <tr r="J43" s="6"/>
      </tp>
      <tp t="s">
        <v>BB+</v>
        <stp/>
        <stp>##V3_BDPV12</stp>
        <stp>US881609AY73 Corp</stp>
        <stp>RTG_SP</stp>
        <stp>[CDX_Analytics_v2.xlsx]S25_CDX_Ratings&amp;Members!R99C10</stp>
        <tr r="J99" s="13"/>
        <tr r="J99" s="13"/>
      </tp>
      <tp t="s">
        <v>BBB-</v>
        <stp/>
        <stp>##V3_BDPV12</stp>
        <stp>US459745GF62 Corp</stp>
        <stp>RTG_SP</stp>
        <stp>[CDX_Analytics_v2.xlsx]S25_CDX_Ratings&amp;Members!R56C10</stp>
        <tr r="J56" s="13"/>
        <tr r="J56" s="13"/>
      </tp>
      <tp t="s">
        <v>BBB-</v>
        <stp/>
        <stp>##V3_BDPV12</stp>
        <stp>US459745GF62 Corp</stp>
        <stp>RTG_SP</stp>
        <stp>[CDX_Analytics_v2.xlsx]S24_CDX_Ratings&amp;Members!R55C10</stp>
        <tr r="J55" s="6"/>
        <tr r="J55" s="6"/>
      </tp>
      <tp t="s">
        <v>BB-</v>
        <stp/>
        <stp>##V3_BDPV12</stp>
        <stp>US038521AM20 Corp</stp>
        <stp>RTG_SP</stp>
        <stp>[CDX_Analytics_v2.xlsx]S24_CDX_Ratings&amp;Members!R25C10</stp>
        <tr r="J25" s="6"/>
        <tr r="J25" s="6"/>
      </tp>
      <tp t="s">
        <v>BB-</v>
        <stp/>
        <stp>##V3_BDPV12</stp>
        <stp>US038521AM20 Corp</stp>
        <stp>RTG_SP</stp>
        <stp>[CDX_Analytics_v2.xlsx]S25_CDX_Ratings&amp;Members!R25C10</stp>
        <tr r="J25" s="13"/>
        <tr r="J25" s="13"/>
      </tp>
      <tp t="s">
        <v>WR</v>
        <stp/>
        <stp>##V3_BDPV12</stp>
        <stp>US346091AZ48 Corp</stp>
        <stp>RTG_MOODY</stp>
        <stp>[CDX_Analytics_v2.xlsx]S24_CDX_Ratings&amp;Members!R91C9</stp>
        <tr r="I91" s="6"/>
        <tr r="I91" s="6"/>
      </tp>
      <tp t="s">
        <v>Caa2 /*-</v>
        <stp/>
        <stp>##V3_BDPV12</stp>
        <stp>US442488BV31 Corp</stp>
        <stp>RTG_MOODY</stp>
        <stp>[CDX_Analytics_v2.xlsx]S24_CDX_Ratings&amp;Members!R59C9</stp>
        <tr r="I59" s="6"/>
        <tr r="I59" s="6"/>
      </tp>
      <tp t="s">
        <v>BB+</v>
        <stp/>
        <stp>##V3_BDPV12</stp>
        <stp>US745867AM30 Corp</stp>
        <stp>RTG_SP</stp>
        <stp>[CDX_Analytics_v2.xlsx]S24_CDX_Ratings&amp;Members!R85C10</stp>
        <tr r="J85" s="6"/>
        <tr r="J85" s="6"/>
      </tp>
      <tp t="s">
        <v>BB+</v>
        <stp/>
        <stp>##V3_BDPV12</stp>
        <stp>US745867AM30 Corp</stp>
        <stp>RTG_SP</stp>
        <stp>[CDX_Analytics_v2.xlsx]S25_CDX_Ratings&amp;Members!R79C10</stp>
        <tr r="J79" s="13"/>
        <tr r="J79" s="13"/>
      </tp>
      <tp t="s">
        <v>B-</v>
        <stp/>
        <stp>##V3_BDPV12</stp>
        <stp>US103304BK67 Corp</stp>
        <stp>RTG_SP</stp>
        <stp>[CDX_Analytics_v2.xlsx]S24_CDX_Ratings&amp;Members!R30C10</stp>
        <tr r="J30" s="6"/>
        <tr r="J30" s="6"/>
      </tp>
      <tp t="s">
        <v>B-</v>
        <stp/>
        <stp>##V3_BDPV12</stp>
        <stp>US103304BK67 Corp</stp>
        <stp>RTG_SP</stp>
        <stp>[CDX_Analytics_v2.xlsx]S25_CDX_Ratings&amp;Members!R31C10</stp>
        <tr r="J31" s="13"/>
        <tr r="J31" s="13"/>
      </tp>
      <tp t="s">
        <v>B-</v>
        <stp/>
        <stp>##V3_BDPV12</stp>
        <stp>US013104AL86 Corp</stp>
        <stp>RTG_SP</stp>
        <stp>[CDX_Analytics_v2.xlsx]S25_CDX_Ratings&amp;Members!R70C10</stp>
        <tr r="J70" s="13"/>
        <tr r="J70" s="13"/>
      </tp>
      <tp t="s">
        <v>B-</v>
        <stp/>
        <stp>##V3_BDPV12</stp>
        <stp>US013104AL86 Corp</stp>
        <stp>RTG_SP</stp>
        <stp>[CDX_Analytics_v2.xlsx]S24_CDX_Ratings&amp;Members!R72C10</stp>
        <tr r="J72" s="6"/>
        <tr r="J72" s="6"/>
      </tp>
      <tp t="s">
        <v>BB</v>
        <stp/>
        <stp>##V3_BDPV12</stp>
        <stp>DE000A1R08U3 Corp</stp>
        <stp>RTG_SP</stp>
        <stp>[CDX_Analytics_v2.xlsx]S22_ITRX_Ratings&amp;Members!R73C9</stp>
        <tr r="I73" s="5"/>
        <tr r="I73" s="5"/>
      </tp>
      <tp t="s">
        <v>Caa2</v>
        <stp/>
        <stp>##V3_BDPV12</stp>
        <stp>US007903AU15 Corp</stp>
        <stp>RTG_MOODY</stp>
        <stp>[CDX_Analytics_v2.xlsx]S22_CDX_Ratings&amp;Members!R10C8</stp>
        <tr r="H10" s="4"/>
        <tr r="H10" s="4"/>
      </tp>
      <tp t="s">
        <v>B2</v>
        <stp/>
        <stp>##V3_BDPV12</stp>
        <stp>US52729NBX75 Corp</stp>
        <stp>RTG_MOODY</stp>
        <stp>[CDX_Analytics_v2.xlsx]S22_CDX_Ratings&amp;Members!R56C8</stp>
        <tr r="H56" s="4"/>
        <tr r="H56" s="4"/>
      </tp>
      <tp t="s">
        <v>Caa2 /*-</v>
        <stp/>
        <stp>##V3_BDPV12</stp>
        <stp>US442488BV31 Corp</stp>
        <stp>RTG_MOODY</stp>
        <stp>[CDX_Analytics_v2.xlsx]S25_CDX_Ratings&amp;Members!R59C9</stp>
        <tr r="I59" s="13"/>
        <tr r="I59" s="13"/>
      </tp>
      <tp t="s">
        <v>Ba2</v>
        <stp/>
        <stp>##V3_BDPV12</stp>
        <stp>US881609AY73 Corp</stp>
        <stp>RTG_MOODY</stp>
        <stp>[CDX_Analytics_v2.xlsx]S22_CDX_Ratings&amp;Members!R93C8</stp>
        <tr r="H93" s="4"/>
        <tr r="H93" s="4"/>
      </tp>
      <tp t="s">
        <v>B2</v>
        <stp/>
        <stp>##V3_BDPV12</stp>
        <stp>USC10602AJ68 Corp</stp>
        <stp>RTG_MOODY</stp>
        <stp>[CDX_Analytics_v2.xlsx]S24_CDX_Ratings&amp;Members!R29C9</stp>
        <tr r="I29" s="6"/>
        <tr r="I29" s="6"/>
      </tp>
      <tp t="s">
        <v>B+</v>
        <stp/>
        <stp>##V3_BDPV12</stp>
        <stp>US97381WAJ36 Corp</stp>
        <stp>RTG_SP</stp>
        <stp>[CDX_Analytics_v2.xlsx]S22_CDX_Ratings&amp;Members!R109C9</stp>
        <tr r="I109" s="4"/>
        <tr r="I109" s="4"/>
      </tp>
      <tp t="s">
        <v>BB- /*+</v>
        <stp/>
        <stp>##V3_BDPV12</stp>
        <stp>US1248EPAW31 Corp</stp>
        <stp>RTG_SP</stp>
        <stp>[CDX_Analytics_v2.xlsx]S22_CDX_Ratings&amp;Members!R24C9</stp>
        <tr r="I24" s="4"/>
        <tr r="I24" s="4"/>
      </tp>
      <tp t="s">
        <v>Baa3</v>
        <stp/>
        <stp>##V3_BDPV12</stp>
        <stp>US49456BAE11 Corp</stp>
        <stp>RTG_MOODY</stp>
        <stp>[CDX_Analytics_v2.xlsx]S22_CDX_Ratings&amp;Members!R53C8</stp>
        <tr r="H53" s="4"/>
        <tr r="H53" s="4"/>
      </tp>
      <tp t="s">
        <v>Ba3</v>
        <stp/>
        <stp>##V3_BDPV12</stp>
        <stp>US25470XAE58 Corp</stp>
        <stp>RTG_MOODY</stp>
        <stp>[CDX_Analytics_v2.xlsx]S25_CDX_Ratings&amp;Members!R46C9</stp>
        <tr r="I46" s="13"/>
        <tr r="I46" s="13"/>
      </tp>
      <tp t="s">
        <v>Ba1</v>
        <stp/>
        <stp>##V3_BDPV12</stp>
        <stp>US37045VAD29 Corp</stp>
        <stp>RTG_MOODY</stp>
        <stp>[CDX_Analytics_v2.xlsx]S22_CDX_Ratings&amp;Members!R43C8</stp>
        <tr r="H43" s="4"/>
        <tr r="H43" s="4"/>
      </tp>
      <tp t="s">
        <v>#N/A N/A</v>
        <stp/>
        <stp>##V3_BDPV12</stp>
        <stp>US552848AD50 Corp</stp>
        <stp>RTG_MOODY</stp>
        <stp>[CDX_Analytics_v2.xlsx]S24_CDX_Ratings&amp;Members!R69C9</stp>
        <tr r="I69" s="6"/>
      </tp>
      <tp t="s">
        <v>Ca</v>
        <stp/>
        <stp>##V3_BDPV12</stp>
        <stp>US184502AD42 Corp</stp>
        <stp>RTG_MOODY</stp>
        <stp>[CDX_Analytics_v2.xlsx]S24_CDX_Ratings&amp;Members!R54C9</stp>
        <tr r="I54" s="6"/>
        <tr r="I54" s="6"/>
      </tp>
      <tp t="s">
        <v>Ca</v>
        <stp/>
        <stp>##V3_BDPV12</stp>
        <stp>US184502AD42 Corp</stp>
        <stp>RTG_MOODY</stp>
        <stp>[CDX_Analytics_v2.xlsx]S25_CDX_Ratings&amp;Members!R55C9</stp>
        <tr r="I55" s="13"/>
        <tr r="I55" s="13"/>
      </tp>
      <tp t="s">
        <v>Caa3</v>
        <stp/>
        <stp>##V3_BDPV12</stp>
        <stp>US480081AK44 Corp</stp>
        <stp>RTG_MOODY</stp>
        <stp>[CDX_Analytics_v2.xlsx]S22_CDX_Ratings&amp;Members!R98C8</stp>
        <tr r="H98" s="4"/>
        <tr r="H98" s="4"/>
      </tp>
      <tp t="s">
        <v>B2</v>
        <stp/>
        <stp>##V3_BDPV12</stp>
        <stp>US428040CD99 Corp</stp>
        <stp>RTG_MOODY</stp>
        <stp>[CDX_Analytics_v2.xlsx]S22_CDX_Ratings&amp;Members!R97C8</stp>
        <tr r="H97" s="4"/>
        <tr r="H97" s="4"/>
      </tp>
      <tp t="s">
        <v>Ba3</v>
        <stp/>
        <stp>##V3_BDPV12</stp>
        <stp>US73179PAK21 Corp</stp>
        <stp>RTG_MOODY</stp>
        <stp>[CDX_Analytics_v2.xlsx]S25_CDX_Ratings&amp;Members!R78C9</stp>
        <tr r="I78" s="13"/>
        <tr r="I78" s="13"/>
      </tp>
      <tp>
        <v>104</v>
        <stp/>
        <stp>##V3_BDPV12</stp>
        <stp>CX357027 Curncy</stp>
        <stp>CDS_FLAT_SPREAD</stp>
        <stp>[CDX_Analytics_v2.xlsx]S24_CDX IG_Ratings&amp;Members!R58C8</stp>
        <tr r="H58" s="9"/>
        <tr r="H58" s="9"/>
      </tp>
      <tp t="s">
        <v>US911308AB04</v>
        <stp/>
        <stp>##V3_BDPV12</stp>
        <stp>CT353627 Curncy</stp>
        <stp>SW_PRIMARY_REF_OBLIGATION_ISIN</stp>
        <stp>[CDX_Analytics_v2.xlsx]S24_CDX IG_Ratings&amp;Members!R132C7</stp>
        <tr r="G132" s="9"/>
        <tr r="G132" s="9"/>
      </tp>
      <tp t="s">
        <v>US911308AB04</v>
        <stp/>
        <stp>##V3_BDPV12</stp>
        <stp>CT353627 Curncy</stp>
        <stp>SW_PRIMARY_REF_OBLIGATION_ISIN</stp>
        <stp>[CDX_Analytics_v2.xlsx]S25_CDX IG_Ratings&amp;Members!R133C7</stp>
        <tr r="G133" s="12"/>
        <tr r="G133" s="12"/>
      </tp>
      <tp t="s">
        <v>US878742AY10</v>
        <stp/>
        <stp>##V3_BDPV12</stp>
        <stp>CT374328 Curncy</stp>
        <stp>SW_PRIMARY_REF_OBLIGATION_ISIN</stp>
        <stp>[CDX_Analytics_v2.xlsx]S24_CDX IG_Ratings&amp;Members!R115C7</stp>
        <tr r="G115" s="9"/>
        <tr r="G115" s="9"/>
      </tp>
      <tp t="s">
        <v>B2</v>
        <stp/>
        <stp>##V3_BDPV12</stp>
        <stp>US690768BF28 Corp</stp>
        <stp>RTG_MOODY</stp>
        <stp>[CDX_Analytics_v2.xlsx]S25_CDX_Ratings&amp;Members!R74C9</stp>
        <tr r="I74" s="13"/>
        <tr r="I74" s="13"/>
      </tp>
      <tp t="s">
        <v>Baa3</v>
        <stp/>
        <stp>##V3_BDPV12</stp>
        <stp>US423074AF08 Corp</stp>
        <stp>RTG_MOODY</stp>
        <stp>[CDX_Analytics_v2.xlsx]S22_CDX_Ratings&amp;Members!R44C8</stp>
        <tr r="H44" s="4"/>
        <tr r="H44" s="4"/>
      </tp>
      <tp t="s">
        <v>Baa3</v>
        <stp/>
        <stp>##V3_BDPV12</stp>
        <stp>US423074AF08 Corp</stp>
        <stp>RTG_MOODY</stp>
        <stp>[CDX_Analytics_v2.xlsx]S24_CDX_Ratings&amp;Members!R52C9</stp>
        <tr r="I52" s="6"/>
        <tr r="I52" s="6"/>
      </tp>
      <tp t="s">
        <v>B2</v>
        <stp/>
        <stp>##V3_BDPV12</stp>
        <stp>US131347CE49 Corp</stp>
        <stp>RTG_MOODY</stp>
        <stp>[CDX_Analytics_v2.xlsx]S24_CDX_Ratings&amp;Members!R32C9</stp>
        <tr r="I32" s="6"/>
        <tr r="I32" s="6"/>
      </tp>
      <tp t="s">
        <v>Caa1 /*+</v>
        <stp/>
        <stp>##V3_BDPV12</stp>
        <stp>US767754AJ35 Corp</stp>
        <stp>RTG_MOODY</stp>
        <stp>[CDX_Analytics_v2.xlsx]S24_CDX_Ratings&amp;Members!R89C9</stp>
        <tr r="I89" s="6"/>
        <tr r="I89" s="6"/>
      </tp>
      <tp t="s">
        <v>Ba1</v>
        <stp/>
        <stp>##V3_BDPV12</stp>
        <stp>US23331ABF57 Corp</stp>
        <stp>RTG_MOODY</stp>
        <stp>[CDX_Analytics_v2.xlsx]S24_CDX_Ratings&amp;Members!R41C9</stp>
        <tr r="I41" s="6"/>
        <tr r="I41" s="6"/>
      </tp>
      <tp t="s">
        <v>Ba2 /*+</v>
        <stp/>
        <stp>##V3_BDPV12</stp>
        <stp>US459745GF62 Corp</stp>
        <stp>RTG_MOODY</stp>
        <stp>[CDX_Analytics_v2.xlsx]S24_CDX_Ratings&amp;Members!R55C9</stp>
        <tr r="I55" s="6"/>
        <tr r="I55" s="6"/>
      </tp>
      <tp t="s">
        <v>WR</v>
        <stp/>
        <stp>##V3_BDPV12</stp>
        <stp>US800907AK37 Corp</stp>
        <stp>RTG_MOODY</stp>
        <stp>[CDX_Analytics_v2.xlsx]S25_CDX_Ratings&amp;Members!R87C9</stp>
        <tr r="I87" s="13"/>
        <tr r="I87" s="13"/>
      </tp>
      <tp t="s">
        <v>Ba3</v>
        <stp/>
        <stp>##V3_BDPV12</stp>
        <stp>US546347AH88 Corp</stp>
        <stp>RTG_MOODY</stp>
        <stp>[CDX_Analytics_v2.xlsx]S22_CDX_Ratings&amp;Members!R59C8</stp>
        <tr r="H59" s="4"/>
        <tr r="H59" s="4"/>
      </tp>
      <tp t="s">
        <v>BB</v>
        <stp/>
        <stp>##V3_BDPV12</stp>
        <stp>US03938LAF13 Corp</stp>
        <stp>RTG_SP</stp>
        <stp>[CDX_Analytics_v2.xlsx]S22_ITRX_Ratings&amp;Members!R13C9</stp>
        <tr r="I13" s="5"/>
        <tr r="I13" s="5"/>
      </tp>
      <tp t="s">
        <v>Ba2</v>
        <stp/>
        <stp>##V3_BDPV12</stp>
        <stp>USC67111AF82 Corp</stp>
        <stp>RTG_MOODY</stp>
        <stp>[CDX_Analytics_v2.xlsx]S25_CDX_Ratings&amp;Members!R71C9</stp>
        <tr r="I71" s="13"/>
        <tr r="I71" s="13"/>
      </tp>
      <tp t="s">
        <v>Ba2</v>
        <stp/>
        <stp>##V3_BDPV12</stp>
        <stp>USC67111AF82 Corp</stp>
        <stp>RTG_MOODY</stp>
        <stp>[CDX_Analytics_v2.xlsx]S22_CDX_Ratings&amp;Members!R66C8</stp>
        <tr r="H66" s="4"/>
        <tr r="H66" s="4"/>
      </tp>
      <tp t="s">
        <v>B2</v>
        <stp/>
        <stp>##V3_BDPV12</stp>
        <stp>USU24044AB24 Corp</stp>
        <stp>RTG_MOODY</stp>
        <stp>[CDX_Analytics_v2.xlsx]S22_CDX_Ratings&amp;Members!R33C8</stp>
        <tr r="H33" s="4"/>
        <tr r="H33" s="4"/>
      </tp>
      <tp t="s">
        <v>Ba1</v>
        <stp/>
        <stp>##V3_BDPV12</stp>
        <stp>USU36473AJ20 Corp</stp>
        <stp>RTG_MOODY</stp>
        <stp>[CDX_Analytics_v2.xlsx]S24_CDX_Ratings&amp;Members!R49C9</stp>
        <tr r="I49" s="6"/>
        <tr r="I49" s="6"/>
      </tp>
      <tp t="s">
        <v>BB+</v>
        <stp/>
        <stp>##V3_BDPV12</stp>
        <stp>US915436AF63 Corp</stp>
        <stp>RTG_SP_NO_WATCH</stp>
        <stp>[CDX_Analytics_v2.xlsx]S24_ITRX_Ratings&amp;Members!R80C9</stp>
        <tr r="I80" s="7"/>
        <tr r="I80" s="7"/>
      </tp>
      <tp t="s">
        <v>US925524AX89</v>
        <stp/>
        <stp>##V3_BDPV12</stp>
        <stp>CT394133 Curncy</stp>
        <stp>SW_PRIMARY_REF_OBLIGATION_ISIN</stp>
        <stp>[CDX_Analytics_v2.xlsx]S24_CDX IG_Ratings&amp;Members!R136C7</stp>
        <tr r="G136" s="9"/>
        <tr r="G136" s="9"/>
      </tp>
      <tp t="s">
        <v>US925524AX89</v>
        <stp/>
        <stp>##V3_BDPV12</stp>
        <stp>CT394133 Curncy</stp>
        <stp>SW_PRIMARY_REF_OBLIGATION_ISIN</stp>
        <stp>[CDX_Analytics_v2.xlsx]S25_CDX IG_Ratings&amp;Members!R137C7</stp>
        <tr r="G137" s="12"/>
        <tr r="G137" s="12"/>
      </tp>
      <tp t="s">
        <v>Ba3</v>
        <stp/>
        <stp>##V3_BDPV12</stp>
        <stp>US17453BAJ08 Corp</stp>
        <stp>RTG_MOODY</stp>
        <stp>[CDX_Analytics_v2.xlsx]S24_CDX_Ratings&amp;Members!R48C9</stp>
        <tr r="I48" s="6"/>
        <tr r="I48" s="6"/>
      </tp>
      <tp t="s">
        <v>Ba1</v>
        <stp/>
        <stp>##V3_BDPV12</stp>
        <stp>US745867AM30 Corp</stp>
        <stp>RTG_MOODY</stp>
        <stp>[CDX_Analytics_v2.xlsx]S22_CDX_Ratings&amp;Members!R74C8</stp>
        <tr r="H74" s="4"/>
        <tr r="H74" s="4"/>
      </tp>
      <tp t="s">
        <v>WR</v>
        <stp/>
        <stp>##V3_BDPV12</stp>
        <stp>US549463AC10 Corp</stp>
        <stp>RTG_MOODY</stp>
        <stp>[CDX_Analytics_v2.xlsx]S25_CDX_Ratings&amp;Members!R21C9</stp>
        <tr r="I21" s="13"/>
        <tr r="I21" s="13"/>
      </tp>
      <tp t="s">
        <v>B2</v>
        <stp/>
        <stp>##V3_BDPV12</stp>
        <stp>US786514BA67 Corp</stp>
        <stp>RTG_MOODY</stp>
        <stp>[CDX_Analytics_v2.xlsx]S24_CDX_Ratings&amp;Members!R93C9</stp>
        <tr r="I93" s="6"/>
        <tr r="I93" s="6"/>
      </tp>
      <tp t="s">
        <v>B3</v>
        <stp/>
        <stp>##V3_BDPV12</stp>
        <stp>US12543DAL47 Corp</stp>
        <stp>RTG_MOODY</stp>
        <stp>[CDX_Analytics_v2.xlsx]S22_CDX_Ratings&amp;Members!R29C8</stp>
        <tr r="H29" s="4"/>
        <tr r="H29" s="4"/>
      </tp>
      <tp t="s">
        <v>Ba3</v>
        <stp/>
        <stp>##V3_BDPV12</stp>
        <stp>US25470XAE58 Corp</stp>
        <stp>RTG_MOODY</stp>
        <stp>[CDX_Analytics_v2.xlsx]S24_CDX_Ratings&amp;Members!R45C9</stp>
        <tr r="I45" s="6"/>
        <tr r="I45" s="6"/>
      </tp>
      <tp t="s">
        <v>Caa3</v>
        <stp/>
        <stp>##V3_BDPV12</stp>
        <stp>US165167CF27 Corp</stp>
        <stp>RTG_MOODY</stp>
        <stp>[CDX_Analytics_v2.xlsx]S22_CDX_Ratings&amp;Members!R26C8</stp>
        <tr r="H26" s="4"/>
        <tr r="H26" s="4"/>
      </tp>
      <tp t="s">
        <v>B3</v>
        <stp/>
        <stp>##V3_BDPV12</stp>
        <stp>US85171RAA23 Corp</stp>
        <stp>RTG_MOODY</stp>
        <stp>[CDX_Analytics_v2.xlsx]S22_CDX_Ratings&amp;Members!R87C8</stp>
        <tr r="H87" s="4"/>
        <tr r="H87" s="4"/>
      </tp>
      <tp t="s">
        <v>B3</v>
        <stp/>
        <stp>##V3_BDPV12</stp>
        <stp>US85171RAA23 Corp</stp>
        <stp>RTG_MOODY</stp>
        <stp>[CDX_Analytics_v2.xlsx]S25_CDX_Ratings&amp;Members!R90C9</stp>
        <tr r="I90" s="13"/>
        <tr r="I90" s="13"/>
      </tp>
      <tp t="s">
        <v>Caa2</v>
        <stp/>
        <stp>##V3_BDPV12</stp>
        <stp>US812404BE03 Corp</stp>
        <stp>RTG_MOODY</stp>
        <stp>[CDX_Analytics_v2.xlsx]S24_CDX_Ratings&amp;Members!R96C9</stp>
        <tr r="I96" s="6"/>
        <tr r="I96" s="6"/>
      </tp>
      <tp t="s">
        <v>Ba3 /*+</v>
        <stp/>
        <stp>##V3_BDPV12</stp>
        <stp>US247025AE93 Corp</stp>
        <stp>RTG_MOODY</stp>
        <stp>[CDX_Analytics_v2.xlsx]S22_CDX_Ratings&amp;Members!R34C8</stp>
        <tr r="H34" s="4"/>
        <tr r="H34" s="4"/>
      </tp>
      <tp t="s">
        <v>B2</v>
        <stp/>
        <stp>##V3_BDPV12</stp>
        <stp>US031652BE90 Corp</stp>
        <stp>RTG_MOODY</stp>
        <stp>[CDX_Analytics_v2.xlsx]S24_CDX_Ratings&amp;Members!R24C9</stp>
        <tr r="I24" s="6"/>
        <tr r="I24" s="6"/>
      </tp>
      <tp>
        <v>122.00000000000001</v>
        <stp/>
        <stp>##V3_BDPV12</stp>
        <stp>CT368896 Curncy</stp>
        <stp>CDS_FLAT_SPREAD</stp>
        <stp>[CDX_Analytics_v2.xlsx]S25_CDX IG_Ratings&amp;Members!R75C8</stp>
        <tr r="H75" s="12"/>
        <tr r="H75" s="12"/>
      </tp>
      <tp t="s">
        <v>US91324PBJ03</v>
        <stp/>
        <stp>##V3_BDPV12</stp>
        <stp>CT350857 Curncy</stp>
        <stp>SW_PRIMARY_REF_OBLIGATION_ISIN</stp>
        <stp>[CDX_Analytics_v2.xlsx]S24_CDX IG_Ratings&amp;Members!R133C7</stp>
        <tr r="G133" s="9"/>
        <tr r="G133" s="9"/>
      </tp>
      <tp t="s">
        <v>US88732JAH14</v>
        <stp/>
        <stp>##V3_BDPV12</stp>
        <stp>CT424145 Curncy</stp>
        <stp>SW_PRIMARY_REF_OBLIGATION_ISIN</stp>
        <stp>[CDX_Analytics_v2.xlsx]S24_CDX IG_Ratings&amp;Members!R127C7</stp>
        <tr r="G127" s="9"/>
        <tr r="G127" s="9"/>
      </tp>
      <tp t="s">
        <v>WR</v>
        <stp/>
        <stp>##V3_BDPV12</stp>
        <stp>US549463AC10 Corp</stp>
        <stp>RTG_MOODY</stp>
        <stp>[CDX_Analytics_v2.xlsx]S24_CDX_Ratings&amp;Members!R21C9</stp>
        <tr r="I21" s="6"/>
        <tr r="I21" s="6"/>
      </tp>
      <tp t="s">
        <v>Ba2</v>
        <stp/>
        <stp>##V3_BDPV12</stp>
        <stp>US52736RBD35 Corp</stp>
        <stp>RTG_MOODY</stp>
        <stp>[CDX_Analytics_v2.xlsx]S22_CDX_Ratings&amp;Members!R57C8</stp>
        <tr r="H57" s="4"/>
        <tr r="H57" s="4"/>
      </tp>
      <tp t="s">
        <v>Ba2</v>
        <stp/>
        <stp>##V3_BDPV12</stp>
        <stp>US117043AG45 Corp</stp>
        <stp>RTG_MOODY</stp>
        <stp>[CDX_Analytics_v2.xlsx]S24_CDX_Ratings&amp;Members!R31C9</stp>
        <tr r="I31" s="6"/>
        <tr r="I31" s="6"/>
      </tp>
      <tp t="s">
        <v>Ba1</v>
        <stp/>
        <stp>##V3_BDPV12</stp>
        <stp>US23331ABF57 Corp</stp>
        <stp>RTG_MOODY</stp>
        <stp>[CDX_Analytics_v2.xlsx]S25_CDX_Ratings&amp;Members!R42C9</stp>
        <tr r="I42" s="13"/>
        <tr r="I42" s="13"/>
      </tp>
      <tp t="s">
        <v>Ba2 /*+</v>
        <stp/>
        <stp>##V3_BDPV12</stp>
        <stp>US459745GF62 Corp</stp>
        <stp>RTG_MOODY</stp>
        <stp>[CDX_Analytics_v2.xlsx]S25_CDX_Ratings&amp;Members!R56C9</stp>
        <tr r="I56" s="13"/>
        <tr r="I56" s="13"/>
      </tp>
      <tp t="s">
        <v>B2</v>
        <stp/>
        <stp>##V3_BDPV12</stp>
        <stp>US530715AD31 Corp</stp>
        <stp>RTG_MOODY</stp>
        <stp>[CDX_Analytics_v2.xlsx]S24_CDX_Ratings&amp;Members!R65C9</stp>
        <tr r="I65" s="6"/>
        <tr r="I65" s="6"/>
      </tp>
      <tp t="s">
        <v>B2</v>
        <stp/>
        <stp>##V3_BDPV12</stp>
        <stp>US530715AD31 Corp</stp>
        <stp>RTG_MOODY</stp>
        <stp>[CDX_Analytics_v2.xlsx]S25_CDX_Ratings&amp;Members!R64C9</stp>
        <tr r="I64" s="13"/>
        <tr r="I64" s="13"/>
      </tp>
      <tp t="s">
        <v>Ba1</v>
        <stp/>
        <stp>##V3_BDPV12</stp>
        <stp>US21036PAM05 Corp</stp>
        <stp>RTG_MOODY</stp>
        <stp>[CDX_Analytics_v2.xlsx]S24_CDX_Ratings&amp;Members!R38C9</stp>
        <tr r="I38" s="6"/>
        <tr r="I38" s="6"/>
      </tp>
      <tp t="s">
        <v>WR</v>
        <stp/>
        <stp>##V3_BDPV12</stp>
        <stp>US800907AK37 Corp</stp>
        <stp>RTG_MOODY</stp>
        <stp>[CDX_Analytics_v2.xlsx]S22_CDX_Ratings&amp;Members!R82C8</stp>
        <tr r="H82" s="4"/>
        <tr r="H82" s="4"/>
      </tp>
      <tp t="s">
        <v>WR</v>
        <stp/>
        <stp>##V3_BDPV12</stp>
        <stp>US800907AK37 Corp</stp>
        <stp>RTG_MOODY</stp>
        <stp>[CDX_Analytics_v2.xlsx]S24_CDX_Ratings&amp;Members!R94C9</stp>
        <tr r="I94" s="6"/>
        <tr r="I94" s="6"/>
      </tp>
      <tp t="s">
        <v>Caa1</v>
        <stp/>
        <stp>##V3_BDPV12</stp>
        <stp>US852061AF78 Corp</stp>
        <stp>RTG_MOODY</stp>
        <stp>[CDX_Analytics_v2.xlsx]S25_CDX_Ratings&amp;Members!R91C9</stp>
        <tr r="I91" s="13"/>
        <tr r="I91" s="13"/>
      </tp>
      <tp t="s">
        <v>Ba3 /*+</v>
        <stp/>
        <stp>##V3_BDPV12</stp>
        <stp>US247025AE93 Corp</stp>
        <stp>RTG_MOODY</stp>
        <stp>[CDX_Analytics_v2.xlsx]S24_CDX_Ratings&amp;Members!R43C9</stp>
        <tr r="I43" s="6"/>
        <tr r="I43" s="6"/>
      </tp>
      <tp t="s">
        <v>Ba2</v>
        <stp/>
        <stp>##V3_BDPV12</stp>
        <stp>US65548QAA22 Corp</stp>
        <stp>RTG_MOODY</stp>
        <stp>[CDX_Analytics_v2.xlsx]S22_CDX_Ratings&amp;Members!R65C8</stp>
        <tr r="H65" s="4"/>
        <tr r="H65" s="4"/>
      </tp>
      <tp t="s">
        <v>B2</v>
        <stp/>
        <stp>##V3_BDPV12</stp>
        <stp>US031652BE90 Corp</stp>
        <stp>RTG_MOODY</stp>
        <stp>[CDX_Analytics_v2.xlsx]S25_CDX_Ratings&amp;Members!R24C9</stp>
        <tr r="I24" s="13"/>
        <tr r="I24" s="13"/>
      </tp>
      <tp t="s">
        <v>US695156AP42</v>
        <stp/>
        <stp>##V3_BDPV12</stp>
        <stp>CT370372 Curncy</stp>
        <stp>SW_PRIMARY_REF_OBLIGATION_ISIN</stp>
        <stp>[CDX_Analytics_v2.xlsx]S25_CDX IG_Ratings&amp;Members!R105C7</stp>
        <tr r="G105" s="12"/>
        <tr r="G105" s="12"/>
      </tp>
      <tp t="s">
        <v>Caa3</v>
        <stp/>
        <stp>##V3_BDPV12</stp>
        <stp>US13057QAF46 Corp</stp>
        <stp>RTG_MOODY</stp>
        <stp>[CDX_Analytics_v2.xlsx]S25_CDX_Ratings&amp;Members!R33C9</stp>
        <tr r="I33" s="13"/>
        <tr r="I33" s="13"/>
      </tp>
      <tp t="s">
        <v>Caa2</v>
        <stp/>
        <stp>##V3_BDPV12</stp>
        <stp>US880394AD38 Corp</stp>
        <stp>RTG_MOODY</stp>
        <stp>[CDX_Analytics_v2.xlsx]S22_CDX_Ratings&amp;Members!R70C8</stp>
        <tr r="H70" s="4"/>
        <tr r="H70" s="4"/>
      </tp>
      <tp t="s">
        <v>Ba1</v>
        <stp/>
        <stp>##V3_BDPV12</stp>
        <stp>US23331ABF57 Corp</stp>
        <stp>RTG_MOODY</stp>
        <stp>[CDX_Analytics_v2.xlsx]S22_CDX_Ratings&amp;Members!R32C8</stp>
        <tr r="H32" s="4"/>
        <tr r="H32" s="4"/>
      </tp>
      <tp t="s">
        <v>Ba2 /*+</v>
        <stp/>
        <stp>##V3_BDPV12</stp>
        <stp>US459745GF62 Corp</stp>
        <stp>RTG_MOODY</stp>
        <stp>[CDX_Analytics_v2.xlsx]S22_CDX_Ratings&amp;Members!R46C8</stp>
        <tr r="H46" s="4"/>
        <tr r="H46" s="4"/>
      </tp>
      <tp t="s">
        <v>B1</v>
        <stp/>
        <stp>##V3_BDPV12</stp>
        <stp>US382550AD35 Corp</stp>
        <stp>RTG_MOODY</stp>
        <stp>[CDX_Analytics_v2.xlsx]S22_CDX_Ratings&amp;Members!R96C8</stp>
        <tr r="H96" s="4"/>
        <tr r="H96" s="4"/>
      </tp>
      <tp t="s">
        <v>Caa3</v>
        <stp/>
        <stp>##V3_BDPV12</stp>
        <stp>US165167CF27 Corp</stp>
        <stp>RTG_MOODY</stp>
        <stp>[CDX_Analytics_v2.xlsx]S25_CDX_Ratings&amp;Members!R37C9</stp>
        <tr r="I37" s="13"/>
        <tr r="I37" s="13"/>
      </tp>
      <tp t="s">
        <v>Ba2</v>
        <stp/>
        <stp>##V3_BDPV12</stp>
        <stp>US65548QAA22 Corp</stp>
        <stp>RTG_MOODY</stp>
        <stp>[CDX_Analytics_v2.xlsx]S24_CDX_Ratings&amp;Members!R74C9</stp>
        <tr r="I74" s="6"/>
        <tr r="I74" s="6"/>
      </tp>
      <tp t="s">
        <v>B2</v>
        <stp/>
        <stp>##V3_BDPV12</stp>
        <stp>USU24044AB24 Corp</stp>
        <stp>RTG_MOODY</stp>
        <stp>[CDX_Analytics_v2.xlsx]S24_CDX_Ratings&amp;Members!R42C9</stp>
        <tr r="I42" s="6"/>
        <tr r="I42" s="6"/>
      </tp>
      <tp t="s">
        <v>BB</v>
        <stp/>
        <stp>##V3_BDPV12</stp>
        <stp>USG03762CE22 Corp</stp>
        <stp>RTG_SP_NO_WATCH</stp>
        <stp>[CDX_Analytics_v2.xlsx]S24_ITRX_Ratings&amp;Members!R13C9</stp>
        <tr r="I13" s="7"/>
        <tr r="I13" s="7"/>
      </tp>
      <tp>
        <v>44</v>
        <stp/>
        <stp>##V3_BDPV12</stp>
        <stp>CT363688 Curncy</stp>
        <stp>CDS_FLAT_SPREAD</stp>
        <stp>[CDX_Analytics_v2.xlsx]S24_CDX IG_Ratings&amp;Members!R48C8</stp>
        <tr r="H48" s="9"/>
        <tr r="H48" s="9"/>
      </tp>
      <tp>
        <v>44</v>
        <stp/>
        <stp>##V3_BDPV12</stp>
        <stp>CT363688 Curncy</stp>
        <stp>CDS_FLAT_SPREAD</stp>
        <stp>[CDX_Analytics_v2.xlsx]S25_CDX IG_Ratings&amp;Members!R48C8</stp>
        <tr r="H48" s="12"/>
        <tr r="H48" s="12"/>
      </tp>
      <tp t="s">
        <v>US91324PBJ03</v>
        <stp/>
        <stp>##V3_BDPV12</stp>
        <stp>CT350857 Curncy</stp>
        <stp>SW_PRIMARY_REF_OBLIGATION_ISIN</stp>
        <stp>[CDX_Analytics_v2.xlsx]S25_CDX IG_Ratings&amp;Members!R134C7</stp>
        <tr r="G134" s="12"/>
        <tr r="G134" s="12"/>
      </tp>
      <tp t="s">
        <v>Ba1</v>
        <stp/>
        <stp>##V3_BDPV12</stp>
        <stp>US745867AM30 Corp</stp>
        <stp>RTG_MOODY</stp>
        <stp>[CDX_Analytics_v2.xlsx]S24_CDX_Ratings&amp;Members!R85C9</stp>
        <tr r="I85" s="6"/>
        <tr r="I85" s="6"/>
      </tp>
      <tp t="s">
        <v>Ba2</v>
        <stp/>
        <stp>##V3_BDPV12</stp>
        <stp>US117043AG45 Corp</stp>
        <stp>RTG_MOODY</stp>
        <stp>[CDX_Analytics_v2.xlsx]S22_CDX_Ratings&amp;Members!R21C8</stp>
        <tr r="H21" s="4"/>
        <tr r="H21" s="4"/>
      </tp>
      <tp t="s">
        <v>B1</v>
        <stp/>
        <stp>##V3_BDPV12</stp>
        <stp>US29444UAL08 Corp</stp>
        <stp>RTG_MOODY</stp>
        <stp>[CDX_Analytics_v2.xlsx]S25_CDX_Ratings&amp;Members!R49C9</stp>
        <tr r="I49" s="13"/>
        <tr r="I49" s="13"/>
      </tp>
      <tp t="s">
        <v>Ba1</v>
        <stp/>
        <stp>##V3_BDPV12</stp>
        <stp>US37045VAD29 Corp</stp>
        <stp>RTG_MOODY</stp>
        <stp>[CDX_Analytics_v2.xlsx]S24_CDX_Ratings&amp;Members!R50C9</stp>
        <tr r="I50" s="6"/>
        <tr r="I50" s="6"/>
      </tp>
      <tp t="s">
        <v>Ba1</v>
        <stp/>
        <stp>##V3_BDPV12</stp>
        <stp>US680665AH97 Corp</stp>
        <stp>RTG_MOODY</stp>
        <stp>[CDX_Analytics_v2.xlsx]S22_CDX_Ratings&amp;Members!R68C8</stp>
        <tr r="H68" s="4"/>
        <tr r="H68" s="4"/>
      </tp>
      <tp t="s">
        <v>Ba3 /*+</v>
        <stp/>
        <stp>##V3_BDPV12</stp>
        <stp>US247025AE93 Corp</stp>
        <stp>RTG_MOODY</stp>
        <stp>[CDX_Analytics_v2.xlsx]S25_CDX_Ratings&amp;Members!R44C9</stp>
        <tr r="I44" s="13"/>
        <tr r="I44" s="13"/>
      </tp>
      <tp t="s">
        <v>#N/A Invalid Security</v>
        <stp/>
        <stp>##V3_BDPV12</stp>
        <stp>US85375CBD20 Corp</stp>
        <stp>RTG_MOODY</stp>
        <stp>[CDX_Analytics_v2.xlsx]S25_CDX_Ratings&amp;Members!R32C9</stp>
        <tr r="I32" s="13"/>
      </tp>
      <tp t="s">
        <v>B1</v>
        <stp/>
        <stp>##V3_BDPV12</stp>
        <stp>US125581GL68 Corp</stp>
        <stp>RTG_MOODY</stp>
        <stp>[CDX_Analytics_v2.xlsx]S25_CDX_Ratings&amp;Members!R38C9</stp>
        <tr r="I38" s="13"/>
        <tr r="I38" s="13"/>
      </tp>
      <tp t="s">
        <v>B2</v>
        <stp/>
        <stp>##V3_BDPV12</stp>
        <stp>US031652BE90 Corp</stp>
        <stp>RTG_MOODY</stp>
        <stp>[CDX_Analytics_v2.xlsx]S22_CDX_Ratings&amp;Members!R15C8</stp>
        <tr r="H15" s="4"/>
        <tr r="H15" s="4"/>
      </tp>
      <tp t="s">
        <v>B2</v>
        <stp/>
        <stp>##V3_BDPV12</stp>
        <stp>USC10602AJ68 Corp</stp>
        <stp>RTG_MOODY</stp>
        <stp>[CDX_Analytics_v2.xlsx]S22_CDX_Ratings&amp;Members!R19C8</stp>
        <tr r="H19" s="4"/>
        <tr r="H19" s="4"/>
      </tp>
      <tp t="s">
        <v>BB+</v>
        <stp/>
        <stp>##V3_BDPV12</stp>
        <stp>USN6651LAB38 Corp</stp>
        <stp>RTG_SP_NO_WATCH</stp>
        <stp>[CDX_Analytics_v2.xlsx]S24_ITRX_Ratings&amp;Members!R57C9</stp>
        <tr r="I57" s="7"/>
        <tr r="I57" s="7"/>
      </tp>
      <tp t="s">
        <v>B1</v>
        <stp/>
        <stp>##V3_BDPV12</stp>
        <stp>US216831AB38 Corp</stp>
        <stp>RTG_MOODY</stp>
        <stp>[CDX_Analytics_v2.xlsx]S24_CDX_Ratings&amp;Members!R39C9</stp>
        <tr r="I39" s="6"/>
        <tr r="I39" s="6"/>
      </tp>
      <tp t="s">
        <v>Caa2</v>
        <stp/>
        <stp>##V3_BDPV12</stp>
        <stp>US880394AD38 Corp</stp>
        <stp>RTG_MOODY</stp>
        <stp>[CDX_Analytics_v2.xlsx]S25_CDX_Ratings&amp;Members!R75C9</stp>
        <tr r="I75" s="13"/>
        <tr r="I75" s="13"/>
      </tp>
      <tp t="s">
        <v>WR</v>
        <stp/>
        <stp>##V3_BDPV12</stp>
        <stp>US549463AC10 Corp</stp>
        <stp>RTG_MOODY</stp>
        <stp>[CDX_Analytics_v2.xlsx]S22_CDX_Ratings&amp;Members!R12C8</stp>
        <tr r="H12" s="4"/>
        <tr r="H12" s="4"/>
      </tp>
      <tp t="s">
        <v>Ba2</v>
        <stp/>
        <stp>##V3_BDPV12</stp>
        <stp>US52736RBD35 Corp</stp>
        <stp>RTG_MOODY</stp>
        <stp>[CDX_Analytics_v2.xlsx]S24_CDX_Ratings&amp;Members!R64C9</stp>
        <tr r="I64" s="6"/>
        <tr r="I64" s="6"/>
      </tp>
      <tp t="s">
        <v>B2</v>
        <stp/>
        <stp>##V3_BDPV12</stp>
        <stp>US786514BA67 Corp</stp>
        <stp>RTG_MOODY</stp>
        <stp>[CDX_Analytics_v2.xlsx]S25_CDX_Ratings&amp;Members!R86C9</stp>
        <tr r="I86" s="13"/>
        <tr r="I86" s="13"/>
      </tp>
      <tp t="s">
        <v>B2</v>
        <stp/>
        <stp>##V3_BDPV12</stp>
        <stp>US131347CE49 Corp</stp>
        <stp>RTG_MOODY</stp>
        <stp>[CDX_Analytics_v2.xlsx]S25_CDX_Ratings&amp;Members!R34C9</stp>
        <tr r="I34" s="13"/>
        <tr r="I34" s="13"/>
      </tp>
      <tp t="s">
        <v>B2</v>
        <stp/>
        <stp>##V3_BDPV12</stp>
        <stp>US131347CE49 Corp</stp>
        <stp>RTG_MOODY</stp>
        <stp>[CDX_Analytics_v2.xlsx]S22_CDX_Ratings&amp;Members!R23C8</stp>
        <tr r="H23" s="4"/>
        <tr r="H23" s="4"/>
      </tp>
      <tp t="s">
        <v>B2</v>
        <stp/>
        <stp>##V3_BDPV12</stp>
        <stp>US59001KAD28 Corp</stp>
        <stp>RTG_MOODY</stp>
        <stp>[CDX_Analytics_v2.xlsx]S22_CDX_Ratings&amp;Members!R61C8</stp>
        <tr r="H61" s="4"/>
        <tr r="H61" s="4"/>
      </tp>
      <tp t="s">
        <v>B2</v>
        <stp/>
        <stp>##V3_BDPV12</stp>
        <stp>US59001KAD28 Corp</stp>
        <stp>RTG_MOODY</stp>
        <stp>[CDX_Analytics_v2.xlsx]S25_CDX_Ratings&amp;Members!R66C9</stp>
        <tr r="I66" s="13"/>
        <tr r="I66" s="13"/>
      </tp>
      <tp t="s">
        <v>Ba3</v>
        <stp/>
        <stp>##V3_BDPV12</stp>
        <stp>US25470XAE58 Corp</stp>
        <stp>RTG_MOODY</stp>
        <stp>[CDX_Analytics_v2.xlsx]S22_CDX_Ratings&amp;Members!R37C8</stp>
        <tr r="H37" s="4"/>
        <tr r="H37" s="4"/>
      </tp>
      <tp t="s">
        <v>B1</v>
        <stp/>
        <stp>##V3_BDPV12</stp>
        <stp>US81211KAK60 Corp</stp>
        <stp>RTG_MOODY</stp>
        <stp>[CDX_Analytics_v2.xlsx]S25_CDX_Ratings&amp;Members!R88C9</stp>
        <tr r="I88" s="13"/>
        <tr r="I88" s="13"/>
      </tp>
      <tp t="s">
        <v>Ba2</v>
        <stp/>
        <stp>##V3_BDPV12</stp>
        <stp>USC67111AF82 Corp</stp>
        <stp>RTG_MOODY</stp>
        <stp>[CDX_Analytics_v2.xlsx]S24_CDX_Ratings&amp;Members!R75C9</stp>
        <tr r="I75" s="6"/>
        <tr r="I75" s="6"/>
      </tp>
      <tp>
        <v>33.838242728349151</v>
        <stp/>
        <stp>##V3_BDPV12</stp>
        <stp>SPLS CDS USD SR 5Y CORP</stp>
        <stp>SWAP_CURVE_BPV</stp>
        <stp>[CDX_Analytics_v2.xlsx]Sheet1!R12C9</stp>
        <stp>MATURITY_x0002_CDS_QUOTED_PRICE</stp>
        <stp>43636_x0002_101.277</stp>
        <stp>SW_PAY_NOTL_AMT</stp>
        <stp>10000000</stp>
        <tr r="I12" s="1"/>
      </tp>
      <tp t="s">
        <v>Caa1 /*+</v>
        <stp/>
        <stp>##V3_BDPV12</stp>
        <stp>US767754AJ35 Corp</stp>
        <stp>RTG_MOODY</stp>
        <stp>[CDX_Analytics_v2.xlsx]S22_CDX_Ratings&amp;Members!R79C8</stp>
        <tr r="H79" s="4"/>
        <tr r="H79" s="4"/>
      </tp>
      <tp t="s">
        <v>Caa3</v>
        <stp/>
        <stp>##V3_BDPV12</stp>
        <stp>US165167CF27 Corp</stp>
        <stp>RTG_MOODY</stp>
        <stp>[CDX_Analytics_v2.xlsx]S24_CDX_Ratings&amp;Members!R35C9</stp>
        <tr r="I35" s="6"/>
        <tr r="I35" s="6"/>
      </tp>
      <tp t="s">
        <v>B2</v>
        <stp/>
        <stp>##V3_BDPV12</stp>
        <stp>US75606DAA90 Corp</stp>
        <stp>RTG_MOODY</stp>
        <stp>[CDX_Analytics_v2.xlsx]S25_CDX_Ratings&amp;Members!R82C9</stp>
        <tr r="I82" s="13"/>
        <tr r="I82" s="13"/>
      </tp>
      <tp t="s">
        <v>Caa2</v>
        <stp/>
        <stp>##V3_BDPV12</stp>
        <stp>US812404BE03 Corp</stp>
        <stp>RTG_MOODY</stp>
        <stp>[CDX_Analytics_v2.xlsx]S22_CDX_Ratings&amp;Members!R85C8</stp>
        <tr r="H85" s="4"/>
        <tr r="H85" s="4"/>
      </tp>
      <tp t="s">
        <v>B2</v>
        <stp/>
        <stp>##V3_BDPV12</stp>
        <stp>USC10602AJ68 Corp</stp>
        <stp>RTG_MOODY</stp>
        <stp>[CDX_Analytics_v2.xlsx]S25_CDX_Ratings&amp;Members!R30C9</stp>
        <tr r="I30" s="13"/>
        <tr r="I30" s="13"/>
      </tp>
      <tp>
        <v>138</v>
        <stp/>
        <stp>##V3_BDPV12</stp>
        <stp>CT361257 Curncy</stp>
        <stp>CDS_FLAT_SPREAD</stp>
        <stp>[CDX_Analytics_v2.xlsx]S24_CDX IG_Ratings&amp;Members!R67C8</stp>
        <tr r="H67" s="9"/>
        <tr r="H67" s="9"/>
      </tp>
      <tp>
        <v>40</v>
        <stp/>
        <stp>##V3_BDPV12</stp>
        <stp>CT761912 Curncy</stp>
        <stp>CDS_FLAT_SPREAD</stp>
        <stp>[CDX_Analytics_v2.xlsx]S25_CDX IG_Ratings&amp;Members!R77C8</stp>
        <tr r="H77" s="12"/>
        <tr r="H77" s="12"/>
      </tp>
      <tp t="s">
        <v>Ba1</v>
        <stp/>
        <stp>##V3_BDPV12</stp>
        <stp>US745867AM30 Corp</stp>
        <stp>RTG_MOODY</stp>
        <stp>[CDX_Analytics_v2.xlsx]S25_CDX_Ratings&amp;Members!R79C9</stp>
        <tr r="I79" s="13"/>
        <tr r="I79" s="13"/>
      </tp>
      <tp t="s">
        <v>B2</v>
        <stp/>
        <stp>##V3_BDPV12</stp>
        <stp>US038521AM20 Corp</stp>
        <stp>RTG_MOODY</stp>
        <stp>[CDX_Analytics_v2.xlsx]S24_CDX_Ratings&amp;Members!R25C9</stp>
        <tr r="I25" s="6"/>
        <tr r="I25" s="6"/>
      </tp>
      <tp t="s">
        <v>Caa2</v>
        <stp/>
        <stp>##V3_BDPV12</stp>
        <stp>US708130AC31 Corp</stp>
        <stp>RTG_MOODY</stp>
        <stp>[CDX_Analytics_v2.xlsx]S22_CDX_Ratings&amp;Members!R49C8</stp>
        <tr r="H49" s="4"/>
        <tr r="H49" s="4"/>
      </tp>
      <tp t="s">
        <v>B2</v>
        <stp/>
        <stp>##V3_BDPV12</stp>
        <stp>US530715AD31 Corp</stp>
        <stp>RTG_MOODY</stp>
        <stp>[CDX_Analytics_v2.xlsx]S22_CDX_Ratings&amp;Members!R58C8</stp>
        <tr r="H58" s="4"/>
        <tr r="H58" s="4"/>
      </tp>
      <tp t="s">
        <v>B1</v>
        <stp/>
        <stp>##V3_BDPV12</stp>
        <stp>US69352JAL17 Corp</stp>
        <stp>RTG_MOODY</stp>
        <stp>[CDX_Analytics_v2.xlsx]S24_CDX_Ratings&amp;Members!R84C9</stp>
        <tr r="I84" s="6"/>
        <tr r="I84" s="6"/>
      </tp>
      <tp t="s">
        <v>Ba3</v>
        <stp/>
        <stp>##V3_BDPV12</stp>
        <stp>US546347AH88 Corp</stp>
        <stp>RTG_MOODY</stp>
        <stp>[CDX_Analytics_v2.xlsx]S24_CDX_Ratings&amp;Members!R66C9</stp>
        <tr r="I66" s="6"/>
        <tr r="I66" s="6"/>
      </tp>
      <tp>
        <v>-4911.0350912090253</v>
        <stp/>
        <stp>##V3_BDPV12</stp>
        <stp>ITRX XOVER CDSI S25 5Y CORP</stp>
        <stp>SW_CNV_BPV</stp>
        <stp>[CDX_Analytics_v2.xlsx]Sheet1!R24C8</stp>
        <stp>MATURITY_x0002_CDS_QUOTED_PRICE</stp>
        <stp>6/20/2021_x0002_107.78</stp>
        <stp>SW_PAY_NOTL_AMT</stp>
        <stp>10000000</stp>
        <tr r="H24" s="1"/>
      </tp>
      <tp t="s">
        <v>B1</v>
        <stp/>
        <stp>##V3_BDPV12</stp>
        <stp>USU05375AN77 Corp</stp>
        <stp>RTG_MOODY</stp>
        <stp>[CDX_Analytics_v2.xlsx]S22_CDX_Ratings&amp;Members!R17C8</stp>
        <tr r="H17" s="4"/>
        <tr r="H17" s="4"/>
      </tp>
      <tp>
        <v>138</v>
        <stp/>
        <stp>##V3_BDPV12</stp>
        <stp>CT361257 Curncy</stp>
        <stp>CDS_FLAT_SPREAD</stp>
        <stp>[CDX_Analytics_v2.xlsx]S25_CDX IG_Ratings&amp;Members!R66C8</stp>
        <tr r="H66" s="12"/>
        <tr r="H66" s="12"/>
      </tp>
      <tp>
        <v>40</v>
        <stp/>
        <stp>##V3_BDPV12</stp>
        <stp>CT761912 Curncy</stp>
        <stp>CDS_FLAT_SPREAD</stp>
        <stp>[CDX_Analytics_v2.xlsx]S24_CDX IG_Ratings&amp;Members!R76C8</stp>
        <tr r="H76" s="9"/>
        <tr r="H76" s="9"/>
      </tp>
      <tp t="s">
        <v>B1</v>
        <stp/>
        <stp>##V3_BDPV12</stp>
        <stp>US216831AB38 Corp</stp>
        <stp>RTG_MOODY</stp>
        <stp>[CDX_Analytics_v2.xlsx]S22_CDX_Ratings&amp;Members!R30C8</stp>
        <tr r="H30" s="4"/>
        <tr r="H30" s="4"/>
      </tp>
      <tp t="s">
        <v>B2</v>
        <stp/>
        <stp>##V3_BDPV12</stp>
        <stp>US038521AM20 Corp</stp>
        <stp>RTG_MOODY</stp>
        <stp>[CDX_Analytics_v2.xlsx]S25_CDX_Ratings&amp;Members!R25C9</stp>
        <tr r="I25" s="13"/>
        <tr r="I25" s="13"/>
      </tp>
      <tp t="s">
        <v>Ba3</v>
        <stp/>
        <stp>##V3_BDPV12</stp>
        <stp>US156700AL08 Corp</stp>
        <stp>RTG_MOODY</stp>
        <stp>[CDX_Analytics_v2.xlsx]S25_CDX_Ratings&amp;Members!R36C9</stp>
        <tr r="I36" s="13"/>
        <tr r="I36" s="13"/>
      </tp>
      <tp t="s">
        <v>Ba3</v>
        <stp/>
        <stp>##V3_BDPV12</stp>
        <stp>US37247DAK28 Corp</stp>
        <stp>RTG_MOODY</stp>
        <stp>[CDX_Analytics_v2.xlsx]S25_CDX_Ratings&amp;Members!R52C9</stp>
        <tr r="I52" s="13"/>
        <tr r="I52" s="13"/>
      </tp>
      <tp t="s">
        <v>B2</v>
        <stp/>
        <stp>##V3_BDPV12</stp>
        <stp>US59001KAD28 Corp</stp>
        <stp>RTG_MOODY</stp>
        <stp>[CDX_Analytics_v2.xlsx]S24_CDX_Ratings&amp;Members!R68C9</stp>
        <tr r="I68" s="6"/>
        <tr r="I68" s="6"/>
      </tp>
      <tp t="s">
        <v>C</v>
        <stp/>
        <stp>##V3_BDPV12</stp>
        <stp>US704549AH71 Corp</stp>
        <stp>RTG_MOODY</stp>
        <stp>[CDX_Analytics_v2.xlsx]S24_CDX_Ratings&amp;Members!R81C9</stp>
        <tr r="I81" s="6"/>
        <tr r="I81" s="6"/>
      </tp>
      <tp t="s">
        <v>B1</v>
        <stp/>
        <stp>##V3_BDPV12</stp>
        <stp>US69352JAL17 Corp</stp>
        <stp>RTG_MOODY</stp>
        <stp>[CDX_Analytics_v2.xlsx]S25_CDX_Ratings&amp;Members!R94C9</stp>
        <tr r="I94" s="13"/>
        <tr r="I94" s="13"/>
      </tp>
      <tp t="s">
        <v>WR</v>
        <stp/>
        <stp>##V3_BDPV12</stp>
        <stp>US013104AL86 Corp</stp>
        <stp>RTG_MOODY</stp>
        <stp>[CDX_Analytics_v2.xlsx]S25_CDX_Ratings&amp;Members!R70C9</stp>
        <tr r="I70" s="13"/>
        <tr r="I70" s="13"/>
      </tp>
      <tp t="s">
        <v>Ba1</v>
        <stp/>
        <stp>##V3_BDPV12</stp>
        <stp>US680665AH97 Corp</stp>
        <stp>RTG_MOODY</stp>
        <stp>[CDX_Analytics_v2.xlsx]S25_CDX_Ratings&amp;Members!R73C9</stp>
        <tr r="I73" s="13"/>
        <tr r="I73" s="13"/>
      </tp>
      <tp t="s">
        <v>#N/A Invalid Security</v>
        <stp/>
        <stp>##V3_BDPV12</stp>
        <stp>US85375CBD20 Corp</stp>
        <stp>RTG_MOODY</stp>
        <stp>[CDX_Analytics_v2.xlsx]S22_CDX_Ratings&amp;Members!R89C8</stp>
        <tr r="H89" s="4"/>
      </tp>
      <tp t="s">
        <v>B</v>
        <stp/>
        <stp>##V3_BDPV12</stp>
        <stp>USD85456AB30 Corp</stp>
        <stp>RTG_SP_NO_WATCH</stp>
        <stp>[CDX_Analytics_v2.xlsx]S24_ITRX_Ratings&amp;Members!R78C9</stp>
        <tr r="I78" s="7"/>
        <tr r="I78" s="7"/>
      </tp>
      <tp t="s">
        <v>BB</v>
        <stp/>
        <stp>##V3_BDPV12</stp>
        <stp>US03938LAF13 Corp</stp>
        <stp>RTG_SP_NO_WATCH</stp>
        <stp>[CDX_Analytics_v2.xlsx]S24_ITRX_Ratings&amp;Members!R14C9</stp>
        <tr r="I14" s="7"/>
        <tr r="I14" s="7"/>
      </tp>
      <tp>
        <v>5.1991786447638599</v>
        <stp/>
        <stp>##V3_BDPV12</stp>
        <stp>CDX HY CDSI S26 5Y CORP</stp>
        <stp>MTY_YEARS_TDY</stp>
        <stp>[CDX_Analytics_v2.xlsx]Sheet1!R25C10</stp>
        <tr r="J25" s="1"/>
      </tp>
      <tp>
        <v>5.1991786447638599</v>
        <stp/>
        <stp>##V3_BDPV12</stp>
        <stp>CDX IG CDSI S26 5Y CORP</stp>
        <stp>MTY_YEARS_TDY</stp>
        <stp>[CDX_Analytics_v2.xlsx]Sheet1!R26C10</stp>
        <tr r="J26" s="1"/>
      </tp>
      <tp>
        <v>223</v>
        <stp/>
        <stp>##V3_BDPV12</stp>
        <stp>CY075977 Curncy</stp>
        <stp>CDS_FLAT_SPREAD</stp>
        <stp>[CDX_Analytics_v2.xlsx]S25_CDX IG_Ratings&amp;Members!R71C8</stp>
        <tr r="H71" s="12"/>
        <tr r="H71" s="12"/>
      </tp>
      <tp>
        <v>16</v>
        <stp/>
        <stp>##V3_BDPV12</stp>
        <stp>CY084531 Curncy</stp>
        <stp>CDS_FLAT_SPREAD</stp>
        <stp>[CDX_Analytics_v2.xlsx]S25_CDX IG_Ratings&amp;Members!R60C8</stp>
        <tr r="H60" s="12"/>
        <tr r="H60" s="12"/>
      </tp>
      <tp>
        <v>375</v>
        <stp/>
        <stp>##V3_BDPV12</stp>
        <stp>CX357135 Curncy</stp>
        <stp>CDS_FLAT_SPREAD</stp>
        <stp>[CDX_Analytics_v2.xlsx]S25_CDX IG_Ratings&amp;Members!R63C8</stp>
        <tr r="H63" s="12"/>
        <tr r="H63" s="12"/>
      </tp>
      <tp t="s">
        <v>B1</v>
        <stp/>
        <stp>##V3_BDPV12</stp>
        <stp>US02406PAL40 Corp</stp>
        <stp>RTG_MOODY</stp>
        <stp>[CDX_Analytics_v2.xlsx]S24_CDX_Ratings&amp;Members!R23C9</stp>
        <tr r="I23" s="6"/>
        <tr r="I23" s="6"/>
      </tp>
      <tp t="s">
        <v>Ba3</v>
        <stp/>
        <stp>##V3_BDPV12</stp>
        <stp>US17453BAJ08 Corp</stp>
        <stp>RTG_MOODY</stp>
        <stp>[CDX_Analytics_v2.xlsx]S25_CDX_Ratings&amp;Members!R51C9</stp>
        <tr r="I51" s="13"/>
        <tr r="I51" s="13"/>
      </tp>
      <tp t="s">
        <v>Ba3</v>
        <stp/>
        <stp>##V3_BDPV12</stp>
        <stp>US156700AL08 Corp</stp>
        <stp>RTG_MOODY</stp>
        <stp>[CDX_Analytics_v2.xlsx]S24_CDX_Ratings&amp;Members!R34C9</stp>
        <tr r="I34" s="6"/>
        <tr r="I34" s="6"/>
      </tp>
      <tp t="s">
        <v>Ba2 /*-</v>
        <stp/>
        <stp>##V3_BDPV12</stp>
        <stp>US126304AK02 Corp</stp>
        <stp>RTG_MOODY</stp>
        <stp>[CDX_Analytics_v2.xlsx]S22_CDX_Ratings&amp;Members!R31C8</stp>
        <tr r="H31" s="4"/>
        <tr r="H31" s="4"/>
      </tp>
      <tp t="s">
        <v>Caa1 /*+</v>
        <stp/>
        <stp>##V3_BDPV12</stp>
        <stp>US767754AJ35 Corp</stp>
        <stp>RTG_MOODY</stp>
        <stp>[CDX_Analytics_v2.xlsx]S25_CDX_Ratings&amp;Members!R83C9</stp>
        <tr r="I83" s="13"/>
        <tr r="I83" s="13"/>
      </tp>
      <tp t="s">
        <v>B3</v>
        <stp/>
        <stp>##V3_BDPV12</stp>
        <stp>US12543DAL47 Corp</stp>
        <stp>RTG_MOODY</stp>
        <stp>[CDX_Analytics_v2.xlsx]S24_CDX_Ratings&amp;Members!R37C9</stp>
        <tr r="I37" s="6"/>
        <tr r="I37" s="6"/>
      </tp>
      <tp t="s">
        <v>B1</v>
        <stp/>
        <stp>##V3_BDPV12</stp>
        <stp>US404119BL22 Corp</stp>
        <stp>RTG_MOODY</stp>
        <stp>[CDX_Analytics_v2.xlsx]S25_CDX_Ratings&amp;Members!R53C9</stp>
        <tr r="I53" s="13"/>
        <tr r="I53" s="13"/>
      </tp>
      <tp t="s">
        <v>#N/A N/A</v>
        <stp/>
        <stp>##V3_BDPV12</stp>
        <stp>US750236AM34 Corp</stp>
        <stp>RTG_MOODY</stp>
        <stp>[CDX_Analytics_v2.xlsx]S25_CDX_Ratings&amp;Members!R81C9</stp>
        <tr r="I81" s="13"/>
      </tp>
      <tp t="s">
        <v>#N/A N/A</v>
        <stp/>
        <stp>##V3_BDPV12</stp>
        <stp>US750236AM34 Corp</stp>
        <stp>RTG_MOODY</stp>
        <stp>[CDX_Analytics_v2.xlsx]S22_CDX_Ratings&amp;Members!R76C8</stp>
        <tr r="H76" s="4"/>
      </tp>
      <tp t="s">
        <v>Ca</v>
        <stp/>
        <stp>##V3_BDPV12</stp>
        <stp>US184502AD42 Corp</stp>
        <stp>RTG_MOODY</stp>
        <stp>[CDX_Analytics_v2.xlsx]S22_CDX_Ratings&amp;Members!R28C8</stp>
        <tr r="H28" s="4"/>
        <tr r="H28" s="4"/>
      </tp>
      <tp t="s">
        <v>B2</v>
        <stp/>
        <stp>##V3_BDPV12</stp>
        <stp>US75606DAA90 Corp</stp>
        <stp>RTG_MOODY</stp>
        <stp>[CDX_Analytics_v2.xlsx]S22_CDX_Ratings&amp;Members!R78C8</stp>
        <tr r="H78" s="4"/>
        <tr r="H78" s="4"/>
      </tp>
      <tp t="s">
        <v>WR</v>
        <stp/>
        <stp>##V3_BDPV12</stp>
        <stp>US013104AL86 Corp</stp>
        <stp>RTG_MOODY</stp>
        <stp>[CDX_Analytics_v2.xlsx]S24_CDX_Ratings&amp;Members!R72C9</stp>
        <tr r="I72" s="6"/>
        <tr r="I72" s="6"/>
      </tp>
      <tp t="s">
        <v>WR</v>
        <stp/>
        <stp>##V3_BDPV12</stp>
        <stp>US013104AL86 Corp</stp>
        <stp>RTG_MOODY</stp>
        <stp>[CDX_Analytics_v2.xlsx]S22_CDX_Ratings&amp;Members!R64C8</stp>
        <tr r="H64" s="4"/>
        <tr r="H64" s="4"/>
      </tp>
      <tp t="s">
        <v>Caa1</v>
        <stp/>
        <stp>##V3_BDPV12</stp>
        <stp>US852061AF78 Corp</stp>
        <stp>RTG_MOODY</stp>
        <stp>[CDX_Analytics_v2.xlsx]S24_CDX_Ratings&amp;Members!R99C9</stp>
        <tr r="I99" s="6"/>
        <tr r="I99" s="6"/>
      </tp>
      <tp t="s">
        <v>B1</v>
        <stp/>
        <stp>##V3_BDPV12</stp>
        <stp>US81211KAK60 Corp</stp>
        <stp>RTG_MOODY</stp>
        <stp>[CDX_Analytics_v2.xlsx]S24_CDX_Ratings&amp;Members!R95C9</stp>
        <tr r="I95" s="6"/>
        <tr r="I95" s="6"/>
      </tp>
      <tp t="s">
        <v>B1</v>
        <stp/>
        <stp>##V3_BDPV12</stp>
        <stp>US125581GL68 Corp</stp>
        <stp>RTG_MOODY</stp>
        <stp>[CDX_Analytics_v2.xlsx]S24_CDX_Ratings&amp;Members!R36C9</stp>
        <tr r="I36" s="6"/>
        <tr r="I36" s="6"/>
      </tp>
      <tp t="s">
        <v>Ba3</v>
        <stp/>
        <stp>##V3_BDPV12</stp>
        <stp>US73179PAK21 Corp</stp>
        <stp>RTG_MOODY</stp>
        <stp>[CDX_Analytics_v2.xlsx]S24_CDX_Ratings&amp;Members!R83C9</stp>
        <tr r="I83" s="6"/>
        <tr r="I83" s="6"/>
      </tp>
      <tp t="s">
        <v>Ba3</v>
        <stp/>
        <stp>##V3_BDPV12</stp>
        <stp>US02005NAJ90 Corp</stp>
        <stp>RTG_MOODY</stp>
        <stp>[CDX_Analytics_v2.xlsx]S22_CDX_Ratings&amp;Members!R13C8</stp>
        <tr r="H13" s="4"/>
        <tr r="H13" s="4"/>
      </tp>
      <tp t="s">
        <v>BB+</v>
        <stp/>
        <stp>##V3_BDPV12</stp>
        <stp>USN6651LAB38 Corp</stp>
        <stp>RTG_SP</stp>
        <stp>[CDX_Analytics_v2.xlsx]S22_ITRX_Ratings&amp;Members!R54C9</stp>
        <tr r="I54" s="5"/>
        <tr r="I54" s="5"/>
      </tp>
      <tp>
        <v>1361.5412281567042</v>
        <stp/>
        <stp>##V3_BDPV12</stp>
        <stp>CX355476 Curncy</stp>
        <stp>CDS_FLAT_SPREAD</stp>
        <stp>[CDX_Analytics_v2.xlsx]S24_CDX IG_Ratings&amp;Members!R70C8</stp>
        <tr r="H70" s="9"/>
        <tr r="H70" s="9"/>
      </tp>
      <tp>
        <v>16</v>
        <stp/>
        <stp>##V3_BDPV12</stp>
        <stp>CY084531 Curncy</stp>
        <stp>CDS_FLAT_SPREAD</stp>
        <stp>[CDX_Analytics_v2.xlsx]S24_CDX IG_Ratings&amp;Members!R61C8</stp>
        <tr r="H61" s="9"/>
        <tr r="H61" s="9"/>
      </tp>
      <tp t="s">
        <v>B1</v>
        <stp/>
        <stp>##V3_BDPV12</stp>
        <stp>US02406PAL40 Corp</stp>
        <stp>RTG_MOODY</stp>
        <stp>[CDX_Analytics_v2.xlsx]S22_CDX_Ratings&amp;Members!R14C8</stp>
        <tr r="H14" s="4"/>
        <tr r="H14" s="4"/>
      </tp>
      <tp t="s">
        <v>B1</v>
        <stp/>
        <stp>##V3_BDPV12</stp>
        <stp>US02406PAL40 Corp</stp>
        <stp>RTG_MOODY</stp>
        <stp>[CDX_Analytics_v2.xlsx]S25_CDX_Ratings&amp;Members!R23C9</stp>
        <tr r="I23" s="13"/>
        <tr r="I23" s="13"/>
      </tp>
      <tp t="s">
        <v>B2</v>
        <stp/>
        <stp>##V3_BDPV12</stp>
        <stp>US690768BF28 Corp</stp>
        <stp>RTG_MOODY</stp>
        <stp>[CDX_Analytics_v2.xlsx]S22_CDX_Ratings&amp;Members!R69C8</stp>
        <tr r="H69" s="4"/>
        <tr r="H69" s="4"/>
      </tp>
      <tp t="s">
        <v>Caa2</v>
        <stp/>
        <stp>##V3_BDPV12</stp>
        <stp>US880394AD38 Corp</stp>
        <stp>RTG_MOODY</stp>
        <stp>[CDX_Analytics_v2.xlsx]S24_CDX_Ratings&amp;Members!R79C9</stp>
        <tr r="I79" s="6"/>
        <tr r="I79" s="6"/>
      </tp>
      <tp t="s">
        <v>Caa1</v>
        <stp/>
        <stp>##V3_BDPV12</stp>
        <stp>US001546AL46 Corp</stp>
        <stp>RTG_MOODY</stp>
        <stp>[CDX_Analytics_v2.xlsx]S22_CDX_Ratings&amp;Members!R11C8</stp>
        <tr r="H11" s="4"/>
        <tr r="H11" s="4"/>
      </tp>
      <tp t="s">
        <v>Ba3</v>
        <stp/>
        <stp>##V3_BDPV12</stp>
        <stp>US37247DAK28 Corp</stp>
        <stp>RTG_MOODY</stp>
        <stp>[CDX_Analytics_v2.xlsx]S24_CDX_Ratings&amp;Members!R51C9</stp>
        <tr r="I51" s="6"/>
        <tr r="I51" s="6"/>
      </tp>
      <tp t="s">
        <v>B1</v>
        <stp/>
        <stp>##V3_BDPV12</stp>
        <stp>US404119BL22 Corp</stp>
        <stp>RTG_MOODY</stp>
        <stp>[CDX_Analytics_v2.xlsx]S24_CDX_Ratings&amp;Members!R53C9</stp>
        <tr r="I53" s="6"/>
        <tr r="I53" s="6"/>
      </tp>
      <tp t="s">
        <v>B1</v>
        <stp/>
        <stp>##V3_BDPV12</stp>
        <stp>US404119BL22 Corp</stp>
        <stp>RTG_MOODY</stp>
        <stp>[CDX_Analytics_v2.xlsx]S22_CDX_Ratings&amp;Members!R45C8</stp>
        <tr r="H45" s="4"/>
        <tr r="H45" s="4"/>
      </tp>
      <tp t="s">
        <v>B3</v>
        <stp/>
        <stp>##V3_BDPV12</stp>
        <stp>US103304BK67 Corp</stp>
        <stp>RTG_MOODY</stp>
        <stp>[CDX_Analytics_v2.xlsx]S22_CDX_Ratings&amp;Members!R20C8</stp>
        <tr r="H20" s="4"/>
        <tr r="H20" s="4"/>
      </tp>
      <tp t="s">
        <v>B3</v>
        <stp/>
        <stp>##V3_BDPV12</stp>
        <stp>US85171RAA23 Corp</stp>
        <stp>RTG_MOODY</stp>
        <stp>[CDX_Analytics_v2.xlsx]S24_CDX_Ratings&amp;Members!R98C9</stp>
        <tr r="I98" s="6"/>
        <tr r="I98" s="6"/>
      </tp>
      <tp t="s">
        <v>#N/A N/A</v>
        <stp/>
        <stp>##V3_BDPV12</stp>
        <stp>PTGALIOE0009 Corp</stp>
        <stp>RTG_SP_NO_WATCH</stp>
        <stp>[CDX_Analytics_v2.xlsx]S24_ITRX_Ratings&amp;Members!R33C9</stp>
        <tr r="I33" s="7"/>
      </tp>
      <tp>
        <v>620</v>
        <stp/>
        <stp>##V3_BDPV12</stp>
        <stp>CT365120 Curncy</stp>
        <stp>CDS_FLAT_SPREAD</stp>
        <stp>[CDX_Analytics_v2.xlsx]S25_CDX IG_Ratings&amp;Members!R97C8</stp>
        <tr r="H97" s="12"/>
        <tr r="H97" s="12"/>
      </tp>
      <tp>
        <v>350.00000000000006</v>
        <stp/>
        <stp>##V3_BDPV12</stp>
        <stp>CT363132 Curncy</stp>
        <stp>CDS_FLAT_SPREAD</stp>
        <stp>[CDX_Analytics_v2.xlsx]S25_CDX IG_Ratings&amp;Members!R41C8</stp>
        <tr r="H41" s="12"/>
        <tr r="H41" s="12"/>
      </tp>
      <tp>
        <v>51.000000000000007</v>
        <stp/>
        <stp>##V3_BDPV12</stp>
        <stp>CT426366 Curncy</stp>
        <stp>CDS_FLAT_SPREAD</stp>
        <stp>[CDX_Analytics_v2.xlsx]S25_CDX IG_Ratings&amp;Members!R64C8</stp>
        <tr r="H64" s="12"/>
        <tr r="H64" s="12"/>
      </tp>
      <tp>
        <v>84</v>
        <stp/>
        <stp>##V3_BDPV12</stp>
        <stp>CX357111 Curncy</stp>
        <stp>CDS_FLAT_SPREAD</stp>
        <stp>[CDX_Analytics_v2.xlsx]S25_CDX IG_Ratings&amp;Members!R35C8</stp>
        <tr r="H35" s="12"/>
        <tr r="H35" s="12"/>
      </tp>
      <tp t="s">
        <v>US88732JAH14</v>
        <stp/>
        <stp>##V3_BDPV12</stp>
        <stp>CT424145 Curncy</stp>
        <stp>SW_PRIMARY_REF_OBLIGATION_ISIN</stp>
        <stp>[CDX_Analytics_v2.xlsx]S25_CDX IG_Ratings&amp;Members!R129C7</stp>
        <tr r="G129" s="12"/>
        <tr r="G129" s="12"/>
      </tp>
      <tp t="s">
        <v>B2</v>
        <stp/>
        <stp>##V3_BDPV12</stp>
        <stp>US690768BF28 Corp</stp>
        <stp>RTG_MOODY</stp>
        <stp>[CDX_Analytics_v2.xlsx]S24_CDX_Ratings&amp;Members!R78C9</stp>
        <tr r="I78" s="6"/>
        <tr r="I78" s="6"/>
      </tp>
      <tp t="s">
        <v>Ba2</v>
        <stp/>
        <stp>##V3_BDPV12</stp>
        <stp>US526057BJ20 Corp</stp>
        <stp>RTG_MOODY</stp>
        <stp>[CDX_Analytics_v2.xlsx]S25_CDX_Ratings&amp;Members!R62C9</stp>
        <tr r="I62" s="13"/>
        <tr r="I62" s="13"/>
      </tp>
      <tp t="s">
        <v>Ba2</v>
        <stp/>
        <stp>##V3_BDPV12</stp>
        <stp>US526057BJ20 Corp</stp>
        <stp>RTG_MOODY</stp>
        <stp>[CDX_Analytics_v2.xlsx]S22_CDX_Ratings&amp;Members!R55C8</stp>
        <tr r="H55" s="4"/>
        <tr r="H55" s="4"/>
      </tp>
      <tp t="s">
        <v>Caa1</v>
        <stp/>
        <stp>##V3_BDPV12</stp>
        <stp>US001546AL46 Corp</stp>
        <stp>RTG_MOODY</stp>
        <stp>[CDX_Analytics_v2.xlsx]S24_CDX_Ratings&amp;Members!R20C9</stp>
        <tr r="I20" s="6"/>
        <tr r="I20" s="6"/>
      </tp>
      <tp t="s">
        <v>Ba3</v>
        <stp/>
        <stp>##V3_BDPV12</stp>
        <stp>US591709AL49 Corp</stp>
        <stp>RTG_MOODY</stp>
        <stp>[CDX_Analytics_v2.xlsx]S25_CDX_Ratings&amp;Members!R93C9</stp>
        <tr r="I93" s="13"/>
        <tr r="I93" s="13"/>
      </tp>
      <tp t="s">
        <v>B3</v>
        <stp/>
        <stp>##V3_BDPV12</stp>
        <stp>US12543DAL47 Corp</stp>
        <stp>RTG_MOODY</stp>
        <stp>[CDX_Analytics_v2.xlsx]S25_CDX_Ratings&amp;Members!R40C9</stp>
        <tr r="I40" s="13"/>
        <tr r="I40" s="13"/>
      </tp>
      <tp t="s">
        <v>Ba3</v>
        <stp/>
        <stp>##V3_BDPV12</stp>
        <stp>US785592AH92 Corp</stp>
        <stp>RTG_MOODY</stp>
        <stp>[CDX_Analytics_v2.xlsx]S25_CDX_Ratings&amp;Members!R85C9</stp>
        <tr r="I85" s="13"/>
        <tr r="I85" s="13"/>
      </tp>
      <tp t="s">
        <v>B2</v>
        <stp/>
        <stp>##V3_BDPV12</stp>
        <stp>US75606DAA90 Corp</stp>
        <stp>RTG_MOODY</stp>
        <stp>[CDX_Analytics_v2.xlsx]S24_CDX_Ratings&amp;Members!R88C9</stp>
        <tr r="I88" s="6"/>
        <tr r="I88" s="6"/>
      </tp>
      <tp t="s">
        <v>Caa2</v>
        <stp/>
        <stp>##V3_BDPV12</stp>
        <stp>US812404BE03 Corp</stp>
        <stp>RTG_MOODY</stp>
        <stp>[CDX_Analytics_v2.xlsx]S25_CDX_Ratings&amp;Members!R89C9</stp>
        <tr r="I89" s="13"/>
        <tr r="I89" s="13"/>
      </tp>
      <tp t="s">
        <v>Ba1</v>
        <stp/>
        <stp>##V3_BDPV12</stp>
        <stp>US680665AH97 Corp</stp>
        <stp>RTG_MOODY</stp>
        <stp>[CDX_Analytics_v2.xlsx]S24_CDX_Ratings&amp;Members!R77C9</stp>
        <tr r="I77" s="6"/>
        <tr r="I77" s="6"/>
      </tp>
      <tp t="s">
        <v>Ba3</v>
        <stp/>
        <stp>##V3_BDPV12</stp>
        <stp>US73179PAK21 Corp</stp>
        <stp>RTG_MOODY</stp>
        <stp>[CDX_Analytics_v2.xlsx]S22_CDX_Ratings&amp;Members!R73C8</stp>
        <tr r="H73" s="4"/>
        <tr r="H73" s="4"/>
      </tp>
      <tp t="s">
        <v>Ba3</v>
        <stp/>
        <stp>##V3_BDPV12</stp>
        <stp>US02005NAJ90 Corp</stp>
        <stp>RTG_MOODY</stp>
        <stp>[CDX_Analytics_v2.xlsx]S25_CDX_Ratings&amp;Members!R22C9</stp>
        <tr r="I22" s="13"/>
        <tr r="I22" s="13"/>
      </tp>
      <tp t="s">
        <v>Ba1</v>
        <stp/>
        <stp>##V3_BDPV12</stp>
        <stp>USU36473AJ20 Corp</stp>
        <stp>RTG_MOODY</stp>
        <stp>[CDX_Analytics_v2.xlsx]S25_CDX_Ratings&amp;Members!R97C9</stp>
        <tr r="I97" s="13"/>
        <tr r="I97" s="13"/>
      </tp>
      <tp>
        <v>51.000000000000007</v>
        <stp/>
        <stp>##V3_BDPV12</stp>
        <stp>CT426366 Curncy</stp>
        <stp>CDS_FLAT_SPREAD</stp>
        <stp>[CDX_Analytics_v2.xlsx]S24_CDX IG_Ratings&amp;Members!R65C8</stp>
        <tr r="H65" s="9"/>
        <tr r="H65" s="9"/>
      </tp>
      <tp>
        <v>375</v>
        <stp/>
        <stp>##V3_BDPV12</stp>
        <stp>CX357135 Curncy</stp>
        <stp>CDS_FLAT_SPREAD</stp>
        <stp>[CDX_Analytics_v2.xlsx]S24_CDX IG_Ratings&amp;Members!R64C8</stp>
        <tr r="H64" s="9"/>
        <tr r="H64" s="9"/>
      </tp>
      <tp t="s">
        <v>Ba3</v>
        <stp/>
        <stp>##V3_BDPV12</stp>
        <stp>US17453BAJ08 Corp</stp>
        <stp>RTG_MOODY</stp>
        <stp>[CDX_Analytics_v2.xlsx]S22_CDX_Ratings&amp;Members!R41C8</stp>
        <tr r="H41" s="4"/>
        <tr r="H41" s="4"/>
      </tp>
      <tp t="s">
        <v>Ba2</v>
        <stp/>
        <stp>##V3_BDPV12</stp>
        <stp>US526057BJ20 Corp</stp>
        <stp>RTG_MOODY</stp>
        <stp>[CDX_Analytics_v2.xlsx]S24_CDX_Ratings&amp;Members!R62C9</stp>
        <tr r="I62" s="6"/>
        <tr r="I62" s="6"/>
      </tp>
      <tp t="s">
        <v>Caa1</v>
        <stp/>
        <stp>##V3_BDPV12</stp>
        <stp>US001546AL46 Corp</stp>
        <stp>RTG_MOODY</stp>
        <stp>[CDX_Analytics_v2.xlsx]S25_CDX_Ratings&amp;Members!R20C9</stp>
        <tr r="I20" s="13"/>
        <tr r="I20" s="13"/>
      </tp>
      <tp t="s">
        <v>B2</v>
        <stp/>
        <stp>##V3_BDPV12</stp>
        <stp>US038521AM20 Corp</stp>
        <stp>RTG_MOODY</stp>
        <stp>[CDX_Analytics_v2.xlsx]S22_CDX_Ratings&amp;Members!R16C8</stp>
        <tr r="H16" s="4"/>
        <tr r="H16" s="4"/>
      </tp>
      <tp t="s">
        <v>Baa3</v>
        <stp/>
        <stp>##V3_BDPV12</stp>
        <stp>US254067AH46 Corp</stp>
        <stp>RTG_MOODY</stp>
        <stp>[CDX_Analytics_v2.xlsx]S22_CDX_Ratings&amp;Members!R36C8</stp>
        <tr r="H36" s="4"/>
        <tr r="H36" s="4"/>
      </tp>
      <tp t="s">
        <v>Ba3</v>
        <stp/>
        <stp>##V3_BDPV12</stp>
        <stp>US156700AL08 Corp</stp>
        <stp>RTG_MOODY</stp>
        <stp>[CDX_Analytics_v2.xlsx]S22_CDX_Ratings&amp;Members!R25C8</stp>
        <tr r="H25" s="4"/>
        <tr r="H25" s="4"/>
      </tp>
      <tp t="s">
        <v>Ba2 /*-</v>
        <stp/>
        <stp>##V3_BDPV12</stp>
        <stp>US126304AK02 Corp</stp>
        <stp>RTG_MOODY</stp>
        <stp>[CDX_Analytics_v2.xlsx]S24_CDX_Ratings&amp;Members!R40C9</stp>
        <tr r="I40" s="6"/>
        <tr r="I40" s="6"/>
      </tp>
      <tp t="s">
        <v>Ba2 /*-</v>
        <stp/>
        <stp>##V3_BDPV12</stp>
        <stp>US126304AK02 Corp</stp>
        <stp>RTG_MOODY</stp>
        <stp>[CDX_Analytics_v2.xlsx]S25_CDX_Ratings&amp;Members!R41C9</stp>
        <tr r="I41" s="13"/>
        <tr r="I41" s="13"/>
      </tp>
      <tp t="s">
        <v>B3</v>
        <stp/>
        <stp>##V3_BDPV12</stp>
        <stp>US103304BK67 Corp</stp>
        <stp>RTG_MOODY</stp>
        <stp>[CDX_Analytics_v2.xlsx]S24_CDX_Ratings&amp;Members!R30C9</stp>
        <tr r="I30" s="6"/>
        <tr r="I30" s="6"/>
      </tp>
      <tp t="s">
        <v>B3</v>
        <stp/>
        <stp>##V3_BDPV12</stp>
        <stp>US103304BK67 Corp</stp>
        <stp>RTG_MOODY</stp>
        <stp>[CDX_Analytics_v2.xlsx]S25_CDX_Ratings&amp;Members!R31C9</stp>
        <tr r="I31" s="13"/>
        <tr r="I31" s="13"/>
      </tp>
      <tp t="s">
        <v>#N/A N/A</v>
        <stp/>
        <stp>##V3_BDPV12</stp>
        <stp>US750236AM34 Corp</stp>
        <stp>RTG_MOODY</stp>
        <stp>[CDX_Analytics_v2.xlsx]S24_CDX_Ratings&amp;Members!R87C9</stp>
        <tr r="I87" s="6"/>
      </tp>
      <tp t="s">
        <v>Caa1</v>
        <stp/>
        <stp>##V3_BDPV12</stp>
        <stp>US20341WAD74 Corp</stp>
        <stp>RTG_MOODY</stp>
        <stp>[CDX_Analytics_v2.xlsx]S25_CDX_Ratings&amp;Members!R39C9</stp>
        <tr r="I39" s="13"/>
        <tr r="I39" s="13"/>
      </tp>
      <tp t="s">
        <v>#N/A N/A</v>
        <stp/>
        <stp>##V3_BDPV12</stp>
        <stp>US552848AD50 Corp</stp>
        <stp>RTG_MOODY</stp>
        <stp>[CDX_Analytics_v2.xlsx]S22_CDX_Ratings&amp;Members!R62C8</stp>
        <tr r="H62" s="4"/>
      </tp>
      <tp t="s">
        <v>Caa3</v>
        <stp/>
        <stp>##V3_BDPV12</stp>
        <stp>US480081AK44 Corp</stp>
        <stp>RTG_MOODY</stp>
        <stp>[CDX_Analytics_v2.xlsx]S24_CDX_Ratings&amp;Members!R73C9</stp>
        <tr r="I73" s="6"/>
        <tr r="I73" s="6"/>
      </tp>
      <tp t="s">
        <v>Caa1</v>
        <stp/>
        <stp>##V3_BDPV12</stp>
        <stp>US852061AF78 Corp</stp>
        <stp>RTG_MOODY</stp>
        <stp>[CDX_Analytics_v2.xlsx]S22_CDX_Ratings&amp;Members!R88C8</stp>
        <tr r="H88" s="4"/>
        <tr r="H88" s="4"/>
      </tp>
      <tp>
        <v>-4437.9061246819228</v>
        <stp/>
        <stp>##V3_BDPV12</stp>
        <stp>CDX HY CDSI S26 5Y CORP</stp>
        <stp>SW_CNV_BPV</stp>
        <stp>[CDX_Analytics_v2.xlsx]Sheet1!R25C8</stp>
        <stp>MATURITY_x0002_CDS_QUOTED_PRICE</stp>
        <stp>6/20/2021_x0002_102.185</stp>
        <stp>SW_PAY_NOTL_AMT</stp>
        <stp>10000000</stp>
        <tr r="H25" s="1"/>
      </tp>
      <tp t="s">
        <v>B1</v>
        <stp/>
        <stp>##V3_BDPV12</stp>
        <stp>US81211KAK60 Corp</stp>
        <stp>RTG_MOODY</stp>
        <stp>[CDX_Analytics_v2.xlsx]S22_CDX_Ratings&amp;Members!R84C8</stp>
        <tr r="H84" s="4"/>
        <tr r="H84" s="4"/>
      </tp>
      <tp t="s">
        <v>B1</v>
        <stp/>
        <stp>##V3_BDPV12</stp>
        <stp>US125581GL68 Corp</stp>
        <stp>RTG_MOODY</stp>
        <stp>[CDX_Analytics_v2.xlsx]S22_CDX_Ratings&amp;Members!R27C8</stp>
        <tr r="H27" s="4"/>
        <tr r="H27" s="4"/>
      </tp>
      <tp t="s">
        <v>Ba3</v>
        <stp/>
        <stp>##V3_BDPV12</stp>
        <stp>US02005NAJ90 Corp</stp>
        <stp>RTG_MOODY</stp>
        <stp>[CDX_Analytics_v2.xlsx]S24_CDX_Ratings&amp;Members!R22C9</stp>
        <tr r="I22" s="6"/>
        <tr r="I22" s="6"/>
      </tp>
      <tp t="s">
        <v>Ba2</v>
        <stp/>
        <stp>##V3_BDPV12</stp>
        <stp>US532716AM92 Corp</stp>
        <stp>RTG_MOODY</stp>
        <stp>[CDX_Analytics_v2.xlsx]S22_CDX_Ratings&amp;Members!R54C8</stp>
        <tr r="H54" s="4"/>
        <tr r="H54" s="4"/>
      </tp>
      <tp t="s">
        <v>B1</v>
        <stp/>
        <stp>##V3_BDPV12</stp>
        <stp>USU05375AN77 Corp</stp>
        <stp>RTG_MOODY</stp>
        <stp>[CDX_Analytics_v2.xlsx]S24_CDX_Ratings&amp;Members!R26C9</stp>
        <tr r="I26" s="6"/>
        <tr r="I26" s="6"/>
      </tp>
      <tp>
        <v>84</v>
        <stp/>
        <stp>##V3_BDPV12</stp>
        <stp>CX357111 Curncy</stp>
        <stp>CDS_FLAT_SPREAD</stp>
        <stp>[CDX_Analytics_v2.xlsx]S24_CDX IG_Ratings&amp;Members!R37C8</stp>
        <tr r="H37" s="9"/>
        <tr r="H37" s="9"/>
      </tp>
      <tp>
        <v>80.239082750259925</v>
        <stp/>
        <stp>##V3_BDPV12</stp>
        <stp>CDX IG CDSI S26 5Y CORP</stp>
        <stp>CDS_FLAT_SPREAD</stp>
        <stp>[CDX_Analytics_v2.xlsx]Sheet1!R26C6</stp>
        <stp>CDS_QUOTED_PRICE</stp>
        <stp>100.98</stp>
        <tr r="F26" s="1"/>
      </tp>
      <tp t="s">
        <v>Caa2</v>
        <stp/>
        <stp>##V3_BDPV12</stp>
        <stp>US708130AC31 Corp</stp>
        <stp>RTG_MOODY</stp>
        <stp>[CDX_Analytics_v2.xlsx]S25_CDX_Ratings&amp;Members!R58C9</stp>
        <tr r="I58" s="13"/>
        <tr r="I58" s="13"/>
      </tp>
      <tp t="s">
        <v>Ba2</v>
        <stp/>
        <stp>##V3_BDPV12</stp>
        <stp>US532716AM92 Corp</stp>
        <stp>RTG_MOODY</stp>
        <stp>[CDX_Analytics_v2.xlsx]S24_CDX_Ratings&amp;Members!R61C9</stp>
        <tr r="I61" s="6"/>
        <tr r="I61" s="6"/>
      </tp>
      <tp t="s">
        <v>Ba1</v>
        <stp/>
        <stp>##V3_BDPV12</stp>
        <stp>USU36473AJ20 Corp</stp>
        <stp>RTG_MOODY</stp>
        <stp>[CDX_Analytics_v2.xlsx]S22_CDX_Ratings&amp;Members!R42C8</stp>
        <tr r="H42" s="4"/>
        <tr r="H42" s="4"/>
      </tp>
      <tp t="s">
        <v>B1</v>
        <stp/>
        <stp>##V3_BDPV12</stp>
        <stp>USU05375AN77 Corp</stp>
        <stp>RTG_MOODY</stp>
        <stp>[CDX_Analytics_v2.xlsx]S25_CDX_Ratings&amp;Members!R26C9</stp>
        <tr r="I26" s="13"/>
        <tr r="I26" s="13"/>
      </tp>
      <tp>
        <v>620</v>
        <stp/>
        <stp>##V3_BDPV12</stp>
        <stp>CT365120 Curncy</stp>
        <stp>CDS_FLAT_SPREAD</stp>
        <stp>[CDX_Analytics_v2.xlsx]S24_CDX IG_Ratings&amp;Members!R94C8</stp>
        <tr r="H94" s="9"/>
        <tr r="H94" s="9"/>
      </tp>
      <tp>
        <v>350.00000000000006</v>
        <stp/>
        <stp>##V3_BDPV12</stp>
        <stp>CT363132 Curncy</stp>
        <stp>CDS_FLAT_SPREAD</stp>
        <stp>[CDX_Analytics_v2.xlsx]S24_CDX IG_Ratings&amp;Members!R42C8</stp>
        <tr r="H42" s="9"/>
        <tr r="H42" s="9"/>
      </tp>
      <tp t="s">
        <v>B</v>
        <stp/>
        <stp>##V3_BDPV12</stp>
        <stp>USC10602AJ68 Corp</stp>
        <stp>RTG_SP</stp>
        <stp>[CDX_Analytics_v2.xlsx]S22_CDX_Ratings&amp;Members!R19C9</stp>
        <tr r="I19" s="4"/>
        <tr r="I19" s="4"/>
      </tp>
      <tp t="s">
        <v>BB+</v>
        <stp/>
        <stp>##V3_BDPV12</stp>
        <stp>USC67111AF82 Corp</stp>
        <stp>RTG_SP</stp>
        <stp>[CDX_Analytics_v2.xlsx]S22_CDX_Ratings&amp;Members!R66C9</stp>
        <tr r="I66" s="4"/>
        <tr r="I66" s="4"/>
      </tp>
      <tp t="s">
        <v>Ba2</v>
        <stp/>
        <stp>##V3_BDPV12</stp>
        <stp>US29273VAD29 Corp</stp>
        <stp>RTG_MOODY</stp>
        <stp>[CDX_Analytics_v2.xlsx]S25_CDX_Ratings&amp;Members!R48C9</stp>
        <tr r="I48" s="13"/>
        <tr r="I48" s="13"/>
      </tp>
      <tp t="s">
        <v>Caa2</v>
        <stp/>
        <stp>##V3_BDPV12</stp>
        <stp>US708130AC31 Corp</stp>
        <stp>RTG_MOODY</stp>
        <stp>[CDX_Analytics_v2.xlsx]S24_CDX_Ratings&amp;Members!R58C9</stp>
        <tr r="I58" s="6"/>
        <tr r="I58" s="6"/>
      </tp>
      <tp t="s">
        <v>#N/A N/A</v>
        <stp/>
        <stp>##V3_BDPV12</stp>
        <stp>US552848AD50 Corp</stp>
        <stp>RTG_MOODY</stp>
        <stp>[CDX_Analytics_v2.xlsx]S25_CDX_Ratings&amp;Members!R67C9</stp>
        <tr r="I67" s="13"/>
      </tp>
      <tp t="s">
        <v>B3</v>
        <stp/>
        <stp>##V3_BDPV12</stp>
        <stp>US26817RAM07 Corp</stp>
        <stp>RTG_MOODY</stp>
        <stp>[CDX_Analytics_v2.xlsx]S25_CDX_Ratings&amp;Members!R47C9</stp>
        <tr r="I47" s="13"/>
        <tr r="I47" s="13"/>
      </tp>
      <tp t="s">
        <v>Ba2</v>
        <stp/>
        <stp>##V3_BDPV12</stp>
        <stp>US532716AM92 Corp</stp>
        <stp>RTG_MOODY</stp>
        <stp>[CDX_Analytics_v2.xlsx]S25_CDX_Ratings&amp;Members!R61C9</stp>
        <tr r="I61" s="13"/>
        <tr r="I61" s="13"/>
      </tp>
      <tp>
        <v>19</v>
        <stp/>
        <stp>##V3_BDPV12</stp>
        <stp>CPG1U5 Curncy</stp>
        <stp>CDS_FLAT_SPREAD</stp>
        <stp>[CDX_Analytics_v2.xlsx]S25_CDX IG_Ratings&amp;Members!R126C8</stp>
        <tr r="H126" s="12"/>
        <tr r="H126" s="12"/>
      </tp>
      <tp>
        <v>41</v>
        <stp/>
        <stp>##V3_BDPV12</stp>
        <stp>CBA1U5 Curncy</stp>
        <stp>CDS_FLAT_SPREAD</stp>
        <stp>[CDX_Analytics_v2.xlsx]S24_CDX IG_Ratings&amp;Members!R117C8</stp>
        <tr r="H117" s="9"/>
        <tr r="H117" s="9"/>
      </tp>
      <tp t="s">
        <v>BB+</v>
        <stp/>
        <stp>##V3_BDPV12</stp>
        <stp>PTEDPZOM0003 Corp</stp>
        <stp>RTG_SP</stp>
        <stp>[CDX_Analytics_v2.xlsx]S22_ITRX_Ratings&amp;Members!R27C9</stp>
        <tr r="I27" s="5"/>
        <tr r="I27" s="5"/>
      </tp>
      <tp t="s">
        <v>BB</v>
        <stp/>
        <stp>##V3_BDPV12</stp>
        <stp>US382550AD35 Corp</stp>
        <stp>RTG_SP</stp>
        <stp>[CDX_Analytics_v2.xlsx]S22_CDX_Ratings&amp;Members!R96C9</stp>
        <tr r="I96" s="4"/>
        <tr r="I96" s="4"/>
      </tp>
      <tp>
        <v>34</v>
        <stp/>
        <stp>##V3_BDPV12</stp>
        <stp>CBAX1U5 Curncy</stp>
        <stp>CDS_FLAT_SPREAD</stp>
        <stp>[CDX_Analytics_v2.xlsx]S24_CDX IG_Ratings&amp;Members!R35C8</stp>
        <tr r="H35" s="9"/>
        <tr r="H35" s="9"/>
      </tp>
      <tp t="s">
        <v>CC</v>
        <stp/>
        <stp>##V3_BDPV12</stp>
        <stp>US165167CF27 Corp</stp>
        <stp>RTG_SP</stp>
        <stp>[CDX_Analytics_v2.xlsx]S22_CDX_Ratings&amp;Members!R26C9</stp>
        <tr r="I26" s="4"/>
        <tr r="I26" s="4"/>
      </tp>
      <tp t="s">
        <v>US460146CE11</v>
        <stp/>
        <stp>##V3_BDPV12</stp>
        <stp>CIP1U5 Curncy</stp>
        <stp>SW_PRIMARY_REF_OBLIGATION_ISIN</stp>
        <stp>[CDX_Analytics_v2.xlsx]S25_CDX IG_Ratings&amp;Members!R79C7</stp>
        <tr r="G79" s="12"/>
        <tr r="G79" s="12"/>
      </tp>
      <tp t="s">
        <v>US073730AG89</v>
        <stp/>
        <stp>##V3_BDPV12</stp>
        <stp>CFO1U5 Curncy</stp>
        <stp>SW_PRIMARY_REF_OBLIGATION_ISIN</stp>
        <stp>[CDX_Analytics_v2.xlsx]S24_CDX IG_Ratings&amp;Members!R36C7</stp>
        <tr r="G36" s="9"/>
        <tr r="G36" s="9"/>
      </tp>
      <tp>
        <v>83</v>
        <stp/>
        <stp>##V3_BDPV12</stp>
        <stp>CDE1U5 Curncy</stp>
        <stp>CDS_FLAT_SPREAD</stp>
        <stp>[CDX_Analytics_v2.xlsx]S24_CDX IG_Ratings&amp;Members!R56C8</stp>
        <tr r="H56" s="9"/>
        <tr r="H56" s="9"/>
      </tp>
      <tp>
        <v>83</v>
        <stp/>
        <stp>##V3_BDPV12</stp>
        <stp>CDE1U5 Curncy</stp>
        <stp>CDS_FLAT_SPREAD</stp>
        <stp>[CDX_Analytics_v2.xlsx]S25_CDX IG_Ratings&amp;Members!R56C8</stp>
        <tr r="H56" s="12"/>
        <tr r="H56" s="12"/>
      </tp>
      <tp t="s">
        <v>US364760AK48</v>
        <stp/>
        <stp>##V3_BDPV12</stp>
        <stp>CGPS1U5 Curncy</stp>
        <stp>SW_PRIMARY_REF_OBLIGATION_ISIN</stp>
        <stp>[CDX_Analytics_v2.xlsx]S24_CDX IG_Ratings&amp;Members!R120C7</stp>
        <tr r="G120" s="9"/>
        <tr r="G120" s="9"/>
      </tp>
      <tp t="s">
        <v>US931142CH46</v>
        <stp/>
        <stp>##V3_BDPV12</stp>
        <stp>CWMT1U5 Curncy</stp>
        <stp>SW_PRIMARY_REF_OBLIGATION_ISIN</stp>
        <stp>[CDX_Analytics_v2.xlsx]S24_CDX IG_Ratings&amp;Members!R137C7</stp>
        <tr r="G137" s="9"/>
        <tr r="G137" s="9"/>
      </tp>
      <tp t="s">
        <v>US907818CF33</v>
        <stp/>
        <stp>##V3_BDPV12</stp>
        <stp>CUNP1U5 Curncy</stp>
        <stp>SW_PRIMARY_REF_OBLIGATION_ISIN</stp>
        <stp>[CDX_Analytics_v2.xlsx]S25_CDX IG_Ratings&amp;Members!R132C7</stp>
        <tr r="G132" s="12"/>
        <tr r="G132" s="12"/>
      </tp>
      <tp t="s">
        <v>BB-</v>
        <stp/>
        <stp>##V3_BDPV12</stp>
        <stp>US17453BAJ08 Corp</stp>
        <stp>RTG_SP</stp>
        <stp>[CDX_Analytics_v2.xlsx]S22_CDX_Ratings&amp;Members!R41C9</stp>
        <tr r="I41" s="4"/>
        <tr r="I41" s="4"/>
      </tp>
      <tp t="s">
        <v>BB-</v>
        <stp/>
        <stp>##V3_BDPV12</stp>
        <stp>US00130HBV69 Corp</stp>
        <stp>RTG_SP</stp>
        <stp>[CDX_Analytics_v2.xlsx]S22_CDX_Ratings&amp;Members!R95C9</stp>
        <tr r="I95" s="4"/>
        <tr r="I95" s="4"/>
      </tp>
      <tp t="s">
        <v>B</v>
        <stp/>
        <stp>##V3_BDPV12</stp>
        <stp>XS1054987216 Corp</stp>
        <stp>RTG_SP_NO_WATCH</stp>
        <stp>[CDX_Analytics_v2.xlsx]S24_ITRX_Ratings&amp;Members!R69C9</stp>
        <tr r="I69" s="7"/>
        <tr r="I69" s="7"/>
      </tp>
      <tp t="s">
        <v>BB</v>
        <stp/>
        <stp>##V3_BDPV12</stp>
        <stp>XS0830688411 Corp</stp>
        <stp>RTG_SP_NO_WATCH</stp>
        <stp>[CDX_Analytics_v2.xlsx]S24_ITRX_Ratings&amp;Members!R70C9</stp>
        <tr r="I70" s="7"/>
        <tr r="I70" s="7"/>
      </tp>
      <tp t="s">
        <v>B-</v>
        <stp/>
        <stp>##V3_BDPV12</stp>
        <stp>XS1094674642 Corp</stp>
        <stp>RTG_SP_NO_WATCH</stp>
        <stp>[CDX_Analytics_v2.xlsx]S24_ITRX_Ratings&amp;Members!R46C9</stp>
        <tr r="I46" s="7"/>
        <tr r="I46" s="7"/>
      </tp>
      <tp t="s">
        <v>BB+</v>
        <stp/>
        <stp>##V3_BDPV12</stp>
        <stp>XS0182242247 Corp</stp>
        <stp>RTG_SP_NO_WATCH</stp>
        <stp>[CDX_Analytics_v2.xlsx]S24_ITRX_Ratings&amp;Members!R31C9</stp>
        <tr r="I31" s="7"/>
        <tr r="I31" s="7"/>
      </tp>
      <tp t="s">
        <v>B</v>
        <stp/>
        <stp>##V3_BDPV12</stp>
        <stp>XS0889942990 Corp</stp>
        <stp>RTG_SP_NO_WATCH</stp>
        <stp>[CDX_Analytics_v2.xlsx]S24_ITRX_Ratings&amp;Members!R81C9</stp>
        <tr r="I81" s="7"/>
        <tr r="I81" s="7"/>
      </tp>
      <tp t="s">
        <v>B+</v>
        <stp/>
        <stp>##V3_BDPV12</stp>
        <stp>XS0885718782 Corp</stp>
        <stp>RTG_SP</stp>
        <stp>[CDX_Analytics_v2.xlsx]S22_ITRX_Ratings&amp;Members!R36C9</stp>
        <tr r="I36" s="5"/>
        <tr r="I36" s="5"/>
      </tp>
      <tp t="s">
        <v>B-</v>
        <stp/>
        <stp>##V3_BDPV12</stp>
        <stp>XS0946155693 Corp</stp>
        <stp>RTG_SP</stp>
        <stp>[CDX_Analytics_v2.xlsx]S22_ITRX_Ratings&amp;Members!R12C9</stp>
        <tr r="I12" s="5"/>
        <tr r="I12" s="5"/>
      </tp>
      <tp t="s">
        <v>B</v>
        <stp/>
        <stp>##V3_BDPV12</stp>
        <stp>US131347CE49 Corp</stp>
        <stp>RTG_SP</stp>
        <stp>[CDX_Analytics_v2.xlsx]S22_CDX_Ratings&amp;Members!R23C9</stp>
        <tr r="I23" s="4"/>
        <tr r="I23" s="4"/>
      </tp>
      <tp t="s">
        <v>B+</v>
        <stp/>
        <stp>##V3_BDPV12</stp>
        <stp>US693320AR46 Corp</stp>
        <stp>RTG_SP</stp>
        <stp>[CDX_Analytics_v2.xlsx]S22_CDX_Ratings&amp;Members!R72C9</stp>
        <tr r="I72" s="4"/>
        <tr r="I72" s="4"/>
      </tp>
      <tp>
        <v>190</v>
        <stp/>
        <stp>##V3_BDPV12</stp>
        <stp>CABX1U5 Curncy</stp>
        <stp>CDS_FLAT_SPREAD</stp>
        <stp>[CDX_Analytics_v2.xlsx]S24_CDX IG_Ratings&amp;Members!R34C8</stp>
        <tr r="H34" s="9"/>
        <tr r="H34" s="9"/>
      </tp>
      <tp t="s">
        <v>BB-</v>
        <stp/>
        <stp>##V3_BDPV12</stp>
        <stp>US216831AB38 Corp</stp>
        <stp>RTG_SP</stp>
        <stp>[CDX_Analytics_v2.xlsx]S22_CDX_Ratings&amp;Members!R30C9</stp>
        <tr r="I30" s="4"/>
        <tr r="I30" s="4"/>
      </tp>
      <tp>
        <v>34</v>
        <stp/>
        <stp>##V3_BDPV12</stp>
        <stp>CBAX1U5 Curncy</stp>
        <stp>CDS_FLAT_SPREAD</stp>
        <stp>[CDX_Analytics_v2.xlsx]S25_CDX IG_Ratings&amp;Members!R34C8</stp>
        <tr r="H34" s="12"/>
        <tr r="H34" s="12"/>
      </tp>
      <tp t="s">
        <v>B+</v>
        <stp/>
        <stp>##V3_BDPV12</stp>
        <stp>US404119BL22 Corp</stp>
        <stp>RTG_SP</stp>
        <stp>[CDX_Analytics_v2.xlsx]S22_CDX_Ratings&amp;Members!R45C9</stp>
        <tr r="I45" s="4"/>
        <tr r="I45" s="4"/>
      </tp>
      <tp t="s">
        <v>CCC+</v>
        <stp/>
        <stp>##V3_BDPV12</stp>
        <stp>US880394AD38 Corp</stp>
        <stp>RTG_SP</stp>
        <stp>[CDX_Analytics_v2.xlsx]S22_CDX_Ratings&amp;Members!R70C9</stp>
        <tr r="I70" s="4"/>
        <tr r="I70" s="4"/>
      </tp>
      <tp t="s">
        <v>US460146CE11</v>
        <stp/>
        <stp>##V3_BDPV12</stp>
        <stp>CIP1U5 Curncy</stp>
        <stp>SW_PRIMARY_REF_OBLIGATION_ISIN</stp>
        <stp>[CDX_Analytics_v2.xlsx]S24_CDX IG_Ratings&amp;Members!R78C7</stp>
        <tr r="G78" s="9"/>
        <tr r="G78" s="9"/>
      </tp>
      <tp>
        <v>2244.1104050844601</v>
        <stp/>
        <stp>##V3_BDPV12</stp>
        <stp>CRIG1U5 Curncy</stp>
        <stp>CDS_FLAT_SPREAD</stp>
        <stp>[CDX_Analytics_v2.xlsx]S25_CDX_Ratings&amp;Members!R108C8</stp>
        <tr r="H108" s="13"/>
        <tr r="H108" s="13"/>
      </tp>
      <tp>
        <v>87</v>
        <stp/>
        <stp>##V3_BDPV12</stp>
        <stp>CFE1U5 Curncy</stp>
        <stp>CDS_FLAT_SPREAD</stp>
        <stp>[CDX_Analytics_v2.xlsx]S25_CDX IG_Ratings&amp;Members!R67C8</stp>
        <tr r="H67" s="12"/>
        <tr r="H67" s="12"/>
      </tp>
      <tp t="s">
        <v>US337932AC13</v>
        <stp/>
        <stp>##V3_BDPV12</stp>
        <stp>CFE1U5 Curncy</stp>
        <stp>SW_PRIMARY_REF_OBLIGATION_ISIN</stp>
        <stp>[CDX_Analytics_v2.xlsx]S25_CDX IG_Ratings&amp;Members!R67C7</stp>
        <tr r="G67" s="12"/>
        <tr r="G67" s="12"/>
      </tp>
      <tp t="s">
        <v>US85590AAL89</v>
        <stp/>
        <stp>##V3_BDPV12</stp>
        <stp>CHOT1U5 Curncy</stp>
        <stp>SW_PRIMARY_REF_OBLIGATION_ISIN</stp>
        <stp>[CDX_Analytics_v2.xlsx]S25_CDX IG_Ratings&amp;Members!R117C7</stp>
        <tr r="G117" s="12"/>
        <tr r="G117" s="12"/>
      </tp>
      <tp t="s">
        <v>US844741BB35</v>
        <stp/>
        <stp>##V3_BDPV12</stp>
        <stp>CLUV1U5 Curncy</stp>
        <stp>SW_PRIMARY_REF_OBLIGATION_ISIN</stp>
        <stp>[CDX_Analytics_v2.xlsx]S25_CDX IG_Ratings&amp;Members!R115C7</stp>
        <tr r="G115" s="12"/>
        <tr r="G115" s="12"/>
      </tp>
      <tp t="s">
        <v>US761713AX48</v>
        <stp/>
        <stp>##V3_BDPV12</stp>
        <stp>CRJR1U5 Curncy</stp>
        <stp>SW_PRIMARY_REF_OBLIGATION_ISIN</stp>
        <stp>[CDX_Analytics_v2.xlsx]S25_CDX IG_Ratings&amp;Members!R111C7</stp>
        <tr r="G111" s="12"/>
        <tr r="G111" s="12"/>
      </tp>
      <tp t="s">
        <v>US824348AL09</v>
        <stp/>
        <stp>##V3_BDPV12</stp>
        <stp>CSHW1U5 Curncy</stp>
        <stp>SW_PRIMARY_REF_OBLIGATION_ISIN</stp>
        <stp>[CDX_Analytics_v2.xlsx]S24_CDX IG_Ratings&amp;Members!R125C7</stp>
        <tr r="G125" s="9"/>
        <tr r="G125" s="9"/>
      </tp>
      <tp t="s">
        <v>US96332HCD98</v>
        <stp/>
        <stp>##V3_BDPV12</stp>
        <stp>CWHR1U5 Curncy</stp>
        <stp>SW_PRIMARY_REF_OBLIGATION_ISIN</stp>
        <stp>[CDX_Analytics_v2.xlsx]S24_CDX IG_Ratings&amp;Members!R140C7</stp>
        <tr r="G140" s="9"/>
        <tr r="G140" s="9"/>
      </tp>
      <tp t="s">
        <v>US96332HCD98</v>
        <stp/>
        <stp>##V3_BDPV12</stp>
        <stp>CWHR1U5 Curncy</stp>
        <stp>SW_PRIMARY_REF_OBLIGATION_ISIN</stp>
        <stp>[CDX_Analytics_v2.xlsx]S25_CDX IG_Ratings&amp;Members!R141C7</stp>
        <tr r="G141" s="12"/>
        <tr r="G141" s="12"/>
      </tp>
      <tp t="s">
        <v>US92343VCB80</v>
        <stp/>
        <stp>##V3_BDPV12</stp>
        <stp>CVZGF1U5 Curncy</stp>
        <stp>SW_PRIMARY_REF_OBLIGATION_ISIN</stp>
        <stp>[CDX_Analytics_v2.xlsx]S25_CDX IG_Ratings&amp;Members!R136C7</stp>
        <tr r="G136" s="12"/>
        <tr r="G136" s="12"/>
      </tp>
      <tp t="s">
        <v>BB</v>
        <stp/>
        <stp>##V3_BDPV12</stp>
        <stp>XS0305093311 Corp</stp>
        <stp>RTG_SP_NO_WATCH</stp>
        <stp>[CDX_Analytics_v2.xlsx]S24_ITRX_Ratings&amp;Members!R29C9</stp>
        <tr r="I29" s="7"/>
        <tr r="I29" s="7"/>
      </tp>
      <tp t="s">
        <v>B</v>
        <stp/>
        <stp>##V3_BDPV12</stp>
        <stp>XS1170079443 Corp</stp>
        <stp>RTG_SP_NO_WATCH</stp>
        <stp>[CDX_Analytics_v2.xlsx]S24_ITRX_Ratings&amp;Members!R84C9</stp>
        <tr r="I84" s="7"/>
        <tr r="I84" s="7"/>
      </tp>
      <tp t="s">
        <v>CCC</v>
        <stp/>
        <stp>##V3_BDPV12</stp>
        <stp>XS1084823548 Corp</stp>
        <stp>RTG_SP_NO_WATCH</stp>
        <stp>[CDX_Analytics_v2.xlsx]S24_ITRX_Ratings&amp;Members!R21C9</stp>
        <tr r="I21" s="7"/>
        <tr r="I21" s="7"/>
      </tp>
      <tp t="s">
        <v>B-</v>
        <stp/>
        <stp>##V3_BDPV12</stp>
        <stp>XS0928189777 Corp</stp>
        <stp>RTG_SP_NO_WATCH</stp>
        <stp>[CDX_Analytics_v2.xlsx]S24_ITRX_Ratings&amp;Members!R41C9</stp>
        <tr r="I41" s="7"/>
        <tr r="I41" s="7"/>
      </tp>
      <tp>
        <v>28</v>
        <stp/>
        <stp>##V3_BDPV12</stp>
        <stp>CHD1U5 Curncy</stp>
        <stp>CDS_FLAT_SPREAD</stp>
        <stp>[CDX_Analytics_v2.xlsx]S25_CDX IG_Ratings&amp;Members!R124C8</stp>
        <tr r="H124" s="12"/>
        <tr r="H124" s="12"/>
      </tp>
      <tp t="s">
        <v>B</v>
        <stp/>
        <stp>##V3_BDPV12</stp>
        <stp>US852061AF78 Corp</stp>
        <stp>RTG_SP</stp>
        <stp>[CDX_Analytics_v2.xlsx]S22_CDX_Ratings&amp;Members!R88C9</stp>
        <tr r="I88" s="4"/>
        <tr r="I88" s="4"/>
      </tp>
      <tp>
        <v>195</v>
        <stp/>
        <stp>##V3_BDPV12</stp>
        <stp>CBBY1U5 Curncy</stp>
        <stp>CDS_FLAT_SPREAD</stp>
        <stp>[CDX_Analytics_v2.xlsx]S25_CDX IG_Ratings&amp;Members!R36C8</stp>
        <tr r="H36" s="12"/>
        <tr r="H36" s="12"/>
      </tp>
      <tp t="s">
        <v>CCC</v>
        <stp/>
        <stp>##V3_BDPV12</stp>
        <stp>US499040AP80 Corp</stp>
        <stp>RTG_SP</stp>
        <stp>[CDX_Analytics_v2.xlsx]S22_CDX_Ratings&amp;Members!R99C9</stp>
        <tr r="I99" s="4"/>
        <tr r="I99" s="4"/>
      </tp>
      <tp>
        <v>71</v>
        <stp/>
        <stp>##V3_BDPV12</stp>
        <stp>CARW1U5 Curncy</stp>
        <stp>CDS_FLAT_SPREAD</stp>
        <stp>[CDX_Analytics_v2.xlsx]S25_CDX IG_Ratings&amp;Members!R28C8</stp>
        <tr r="H28" s="12"/>
        <tr r="H28" s="12"/>
      </tp>
      <tp>
        <v>27</v>
        <stp/>
        <stp>##V3_BDPV12</stp>
        <stp>CLOW1U5 Curncy</stp>
        <stp>CDS_FLAT_SPREAD</stp>
        <stp>[CDX_Analytics_v2.xlsx]S25_CDX IG_Ratings&amp;Members!R88C8</stp>
        <tr r="H88" s="12"/>
        <tr r="H88" s="12"/>
      </tp>
      <tp t="s">
        <v>BB+</v>
        <stp/>
        <stp>##V3_BDPV12</stp>
        <stp>US680665AH97 Corp</stp>
        <stp>RTG_SP</stp>
        <stp>[CDX_Analytics_v2.xlsx]S22_CDX_Ratings&amp;Members!R68C9</stp>
        <tr r="I68" s="4"/>
        <tr r="I68" s="4"/>
      </tp>
      <tp t="s">
        <v>CCC</v>
        <stp/>
        <stp>##V3_BDPV12</stp>
        <stp>US007903AU15 Corp</stp>
        <stp>RTG_SP</stp>
        <stp>[CDX_Analytics_v2.xlsx]S22_CDX_Ratings&amp;Members!R10C9</stp>
        <tr r="I10" s="4"/>
        <tr r="I10" s="4"/>
      </tp>
      <tp t="s">
        <v>BB-</v>
        <stp/>
        <stp>##V3_BDPV12</stp>
        <stp>US750236AM34 Corp</stp>
        <stp>RTG_SP</stp>
        <stp>[CDX_Analytics_v2.xlsx]S22_CDX_Ratings&amp;Members!R76C9</stp>
        <tr r="I76" s="4"/>
        <tr r="I76" s="4"/>
      </tp>
      <tp t="s">
        <v>CCC+</v>
        <stp/>
        <stp>##V3_BDPV12</stp>
        <stp>US001546AL46 Corp</stp>
        <stp>RTG_SP</stp>
        <stp>[CDX_Analytics_v2.xlsx]S22_CDX_Ratings&amp;Members!R11C9</stp>
        <tr r="I11" s="4"/>
        <tr r="I11" s="4"/>
      </tp>
      <tp>
        <v>183</v>
        <stp/>
        <stp>##V3_BDPV12</stp>
        <stp>CFD1U5 Curncy</stp>
        <stp>CDS_FLAT_SPREAD</stp>
        <stp>[CDX_Analytics_v2.xlsx]S24_CDX IG_Ratings&amp;Members!R85C8</stp>
        <tr r="H85" s="9"/>
        <tr r="H85" s="9"/>
      </tp>
      <tp t="s">
        <v>US244199BC83</v>
        <stp/>
        <stp>##V3_BDPV12</stp>
        <stp>CDE1U5 Curncy</stp>
        <stp>SW_PRIMARY_REF_OBLIGATION_ISIN</stp>
        <stp>[CDX_Analytics_v2.xlsx]S25_CDX IG_Ratings&amp;Members!R56C7</stp>
        <tr r="G56" s="12"/>
        <tr r="G56" s="12"/>
      </tp>
      <tp t="s">
        <v>US244199BC83</v>
        <stp/>
        <stp>##V3_BDPV12</stp>
        <stp>CDE1U5 Curncy</stp>
        <stp>SW_PRIMARY_REF_OBLIGATION_ISIN</stp>
        <stp>[CDX_Analytics_v2.xlsx]S24_CDX IG_Ratings&amp;Members!R56C7</stp>
        <tr r="G56" s="9"/>
        <tr r="G56" s="9"/>
      </tp>
      <tp t="s">
        <v>US824348AL09</v>
        <stp/>
        <stp>##V3_BDPV12</stp>
        <stp>CSHW1U5 Curncy</stp>
        <stp>SW_PRIMARY_REF_OBLIGATION_ISIN</stp>
        <stp>[CDX_Analytics_v2.xlsx]S25_CDX IG_Ratings&amp;Members!R127C7</stp>
        <tr r="G127" s="12"/>
        <tr r="G127" s="12"/>
      </tp>
      <tp t="s">
        <v>US74432QAY17</v>
        <stp/>
        <stp>##V3_BDPV12</stp>
        <stp>CPRU1U5 Curncy</stp>
        <stp>SW_PRIMARY_REF_OBLIGATION_ISIN</stp>
        <stp>[CDX_Analytics_v2.xlsx]S24_CDX IG_Ratings&amp;Members!R104C7</stp>
        <tr r="G104" s="9"/>
        <tr r="G104" s="9"/>
      </tp>
      <tp t="s">
        <v>US907818CF33</v>
        <stp/>
        <stp>##V3_BDPV12</stp>
        <stp>CUNP1U5 Curncy</stp>
        <stp>SW_PRIMARY_REF_OBLIGATION_ISIN</stp>
        <stp>[CDX_Analytics_v2.xlsx]S24_CDX IG_Ratings&amp;Members!R131C7</stp>
        <tr r="G131" s="9"/>
        <tr r="G131" s="9"/>
      </tp>
      <tp t="s">
        <v>BB</v>
        <stp/>
        <stp>##V3_BDPV12</stp>
        <stp>XS0491875562 Corp</stp>
        <stp>RTG_SP_NO_WATCH</stp>
        <stp>[CDX_Analytics_v2.xlsx]S24_ITRX_Ratings&amp;Members!R45C9</stp>
        <tr r="I45" s="7"/>
        <tr r="I45" s="7"/>
      </tp>
      <tp t="s">
        <v>BB</v>
        <stp/>
        <stp>##V3_BDPV12</stp>
        <stp>XS0285176458 Corp</stp>
        <stp>RTG_SP_NO_WATCH</stp>
        <stp>[CDX_Analytics_v2.xlsx]S24_ITRX_Ratings&amp;Members!R67C9</stp>
        <tr r="I67" s="7"/>
        <tr r="I67" s="7"/>
      </tp>
      <tp t="s">
        <v>BB+</v>
        <stp/>
        <stp>##V3_BDPV12</stp>
        <stp>FI4000085550 Corp</stp>
        <stp>RTG_SP</stp>
        <stp>[CDX_Analytics_v2.xlsx]S22_ITRX_Ratings&amp;Members!R47C9</stp>
        <tr r="I47" s="5"/>
        <tr r="I47" s="5"/>
      </tp>
      <tp t="s">
        <v>BB</v>
        <stp/>
        <stp>##V3_BDPV12</stp>
        <stp>XS1025866119 Corp</stp>
        <stp>RTG_SP</stp>
        <stp>[CDX_Analytics_v2.xlsx]S22_ITRX_Ratings&amp;Members!R40C9</stp>
        <tr r="I40" s="5"/>
        <tr r="I40" s="5"/>
      </tp>
      <tp t="s">
        <v>#N/A N/A</v>
        <stp/>
        <stp>##V3_BDPV12</stp>
        <stp>XS0875624925 Corp</stp>
        <stp>RTG_SP</stp>
        <stp>[CDX_Analytics_v2.xlsx]S22_ITRX_Ratings&amp;Members!R10C9</stp>
        <tr r="I10" s="5"/>
      </tp>
      <tp t="s">
        <v>B-</v>
        <stp/>
        <stp>##V3_BDPV12</stp>
        <stp>XS0928189777 Corp</stp>
        <stp>RTG_SP</stp>
        <stp>[CDX_Analytics_v2.xlsx]S22_ITRX_Ratings&amp;Members!R39C9</stp>
        <tr r="I39" s="5"/>
        <tr r="I39" s="5"/>
      </tp>
      <tp t="s">
        <v>#N/A N/A</v>
        <stp/>
        <stp>##V3_BDPV12</stp>
        <stp>PTGALIOE0009 Corp</stp>
        <stp>RTG_SP</stp>
        <stp>[CDX_Analytics_v2.xlsx]S22_ITRX_Ratings&amp;Members!R33C9</stp>
        <tr r="I33" s="5"/>
      </tp>
      <tp>
        <v>19</v>
        <stp/>
        <stp>##V3_BDPV12</stp>
        <stp>CPG1U5 Curncy</stp>
        <stp>CDS_FLAT_SPREAD</stp>
        <stp>[CDX_Analytics_v2.xlsx]S24_CDX IG_Ratings&amp;Members!R124C8</stp>
        <tr r="H124" s="9"/>
        <tr r="H124" s="9"/>
      </tp>
      <tp>
        <v>64</v>
        <stp/>
        <stp>##V3_BDPV12</stp>
        <stp>CKR1U5 Curncy</stp>
        <stp>CDS_FLAT_SPREAD</stp>
        <stp>[CDX_Analytics_v2.xlsx]S25_CDX IG_Ratings&amp;Members!R125C8</stp>
        <tr r="H125" s="12"/>
        <tr r="H125" s="12"/>
      </tp>
      <tp t="s">
        <v>CCC-</v>
        <stp/>
        <stp>##V3_BDPV12</stp>
        <stp>US480081AK44 Corp</stp>
        <stp>RTG_SP</stp>
        <stp>[CDX_Analytics_v2.xlsx]S22_CDX_Ratings&amp;Members!R98C9</stp>
        <tr r="I98" s="4"/>
        <tr r="I98" s="4"/>
      </tp>
      <tp>
        <v>71</v>
        <stp/>
        <stp>##V3_BDPV12</stp>
        <stp>CARW1U5 Curncy</stp>
        <stp>CDS_FLAT_SPREAD</stp>
        <stp>[CDX_Analytics_v2.xlsx]S24_CDX IG_Ratings&amp;Members!R29C8</stp>
        <tr r="H29" s="9"/>
        <tr r="H29" s="9"/>
      </tp>
      <tp>
        <v>49</v>
        <stp/>
        <stp>##V3_BDPV12</stp>
        <stp>CHNZ1U5 Curncy</stp>
        <stp>CDS_FLAT_SPREAD</stp>
        <stp>[CDX_Analytics_v2.xlsx]S25_CDX IG_Ratings&amp;Members!R84C8</stp>
        <tr r="H84" s="12"/>
        <tr r="H84" s="12"/>
      </tp>
      <tp t="s">
        <v>BB- /*-</v>
        <stp/>
        <stp>##V3_BDPV12</stp>
        <stp>US257867AW18 Corp</stp>
        <stp>RTG_SP</stp>
        <stp>[CDX_Analytics_v2.xlsx]S22_CDX_Ratings&amp;Members!R75C9</stp>
        <tr r="I75" s="4"/>
        <tr r="I75" s="4"/>
      </tp>
      <tp t="s">
        <v>BB-</v>
        <stp/>
        <stp>##V3_BDPV12</stp>
        <stp>US546347AH88 Corp</stp>
        <stp>RTG_SP</stp>
        <stp>[CDX_Analytics_v2.xlsx]S22_CDX_Ratings&amp;Members!R59C9</stp>
        <tr r="I59" s="4"/>
        <tr r="I59" s="4"/>
      </tp>
      <tp t="s">
        <v>BB /*-</v>
        <stp/>
        <stp>##V3_BDPV12</stp>
        <stp>US126304AK02 Corp</stp>
        <stp>RTG_SP</stp>
        <stp>[CDX_Analytics_v2.xlsx]S22_CDX_Ratings&amp;Members!R31C9</stp>
        <tr r="I31" s="4"/>
        <tr r="I31" s="4"/>
      </tp>
      <tp t="s">
        <v>BB+</v>
        <stp/>
        <stp>##V3_BDPV12</stp>
        <stp>US549463AC10 Corp</stp>
        <stp>RTG_SP</stp>
        <stp>[CDX_Analytics_v2.xlsx]S22_CDX_Ratings&amp;Members!R12C9</stp>
        <tr r="I12" s="4"/>
        <tr r="I12" s="4"/>
      </tp>
      <tp t="s">
        <v>BB+</v>
        <stp/>
        <stp>##V3_BDPV12</stp>
        <stp>US117043AG45 Corp</stp>
        <stp>RTG_SP</stp>
        <stp>[CDX_Analytics_v2.xlsx]S22_CDX_Ratings&amp;Members!R21C9</stp>
        <tr r="I21" s="4"/>
        <tr r="I21" s="4"/>
      </tp>
      <tp t="s">
        <v>BBB-</v>
        <stp/>
        <stp>##V3_BDPV12</stp>
        <stp>US459745GF62 Corp</stp>
        <stp>RTG_SP</stp>
        <stp>[CDX_Analytics_v2.xlsx]S22_CDX_Ratings&amp;Members!R46C9</stp>
        <tr r="I46" s="4"/>
        <tr r="I46" s="4"/>
      </tp>
      <tp t="s">
        <v>US55616XAA54</v>
        <stp/>
        <stp>##V3_BDPV12</stp>
        <stp>CFD1U5 Curncy</stp>
        <stp>SW_PRIMARY_REF_OBLIGATION_ISIN</stp>
        <stp>[CDX_Analytics_v2.xlsx]S24_CDX IG_Ratings&amp;Members!R85C7</stp>
        <tr r="G85" s="9"/>
        <tr r="G85" s="9"/>
      </tp>
      <tp t="s">
        <v>BB-</v>
        <stp/>
        <stp>##V3_BDPV12</stp>
        <stp>US25470XAE58 Corp</stp>
        <stp>RTG_SP</stp>
        <stp>[CDX_Analytics_v2.xlsx]S22_CDX_Ratings&amp;Members!R37C9</stp>
        <tr r="I37" s="4"/>
        <tr r="I37" s="4"/>
      </tp>
      <tp t="s">
        <v>US364760AK48</v>
        <stp/>
        <stp>##V3_BDPV12</stp>
        <stp>CGPS1U5 Curncy</stp>
        <stp>SW_PRIMARY_REF_OBLIGATION_ISIN</stp>
        <stp>[CDX_Analytics_v2.xlsx]S25_CDX IG_Ratings&amp;Members!R122C7</stp>
        <tr r="G122" s="12"/>
        <tr r="G122" s="12"/>
      </tp>
      <tp t="s">
        <v>US74834LAN01</v>
        <stp/>
        <stp>##V3_BDPV12</stp>
        <stp>CDGX1U5 Curncy</stp>
        <stp>SW_PRIMARY_REF_OBLIGATION_ISIN</stp>
        <stp>[CDX_Analytics_v2.xlsx]S25_CDX IG_Ratings&amp;Members!R109C7</stp>
        <tr r="G109" s="12"/>
        <tr r="G109" s="12"/>
      </tp>
      <tp t="s">
        <v>US87612EAP16</v>
        <stp/>
        <stp>##V3_BDPV12</stp>
        <stp>CTGT1U5 Curncy</stp>
        <stp>SW_PRIMARY_REF_OBLIGATION_ISIN</stp>
        <stp>[CDX_Analytics_v2.xlsx]S24_CDX IG_Ratings&amp;Members!R114C7</stp>
        <tr r="G114" s="9"/>
        <tr r="G114" s="9"/>
      </tp>
      <tp t="s">
        <v>US92343VCB80</v>
        <stp/>
        <stp>##V3_BDPV12</stp>
        <stp>CVZGF1U5 Curncy</stp>
        <stp>SW_PRIMARY_REF_OBLIGATION_ISIN</stp>
        <stp>[CDX_Analytics_v2.xlsx]S24_CDX IG_Ratings&amp;Members!R135C7</stp>
        <tr r="G135" s="9"/>
        <tr r="G135" s="9"/>
      </tp>
      <tp t="s">
        <v>BBB-</v>
        <stp/>
        <stp>##V3_BDPV12</stp>
        <stp>US49456BAE11 Corp</stp>
        <stp>RTG_SP</stp>
        <stp>[CDX_Analytics_v2.xlsx]S22_CDX_Ratings&amp;Members!R53C9</stp>
        <tr r="I53" s="4"/>
        <tr r="I53" s="4"/>
      </tp>
      <tp t="s">
        <v>US98372PAK49</v>
        <stp/>
        <stp>##V3_BDPV12</stp>
        <stp>CXL1U5 Curncy</stp>
        <stp>SW_PRIMARY_REF_OBLIGATION_ISIN</stp>
        <stp>[CDX_Analytics_v2.xlsx]S24_CDX IG_Ratings&amp;Members!R142C7</stp>
        <tr r="G142" s="9"/>
        <tr r="G142" s="9"/>
      </tp>
      <tp t="s">
        <v>US98372PAK49</v>
        <stp/>
        <stp>##V3_BDPV12</stp>
        <stp>CXL1U5 Curncy</stp>
        <stp>SW_PRIMARY_REF_OBLIGATION_ISIN</stp>
        <stp>[CDX_Analytics_v2.xlsx]S25_CDX IG_Ratings&amp;Members!R143C7</stp>
        <tr r="G143" s="12"/>
        <tr r="G143" s="12"/>
      </tp>
      <tp t="s">
        <v>B</v>
        <stp/>
        <stp>##V3_BDPV12</stp>
        <stp>US75606DAA90 Corp</stp>
        <stp>RTG_SP</stp>
        <stp>[CDX_Analytics_v2.xlsx]S22_CDX_Ratings&amp;Members!R78C9</stp>
        <tr r="I78" s="4"/>
        <tr r="I78" s="4"/>
      </tp>
      <tp t="s">
        <v>BB</v>
        <stp/>
        <stp>##V3_BDPV12</stp>
        <stp>XS1225112272 Corp</stp>
        <stp>RTG_SP_NO_WATCH</stp>
        <stp>[CDX_Analytics_v2.xlsx]S24_ITRX_Ratings&amp;Members!R28C9</stp>
        <tr r="I28" s="7"/>
        <tr r="I28" s="7"/>
      </tp>
      <tp t="s">
        <v>BB</v>
        <stp/>
        <stp>##V3_BDPV12</stp>
        <stp>XS0133582147 Corp</stp>
        <stp>RTG_SP_NO_WATCH</stp>
        <stp>[CDX_Analytics_v2.xlsx]S24_ITRX_Ratings&amp;Members!R19C9</stp>
        <tr r="I19" s="7"/>
        <tr r="I19" s="7"/>
      </tp>
      <tp t="s">
        <v>CCC+</v>
        <stp/>
        <stp>##V3_BDPV12</stp>
        <stp>XS0547019777 Corp</stp>
        <stp>RTG_SP_NO_WATCH</stp>
        <stp>[CDX_Analytics_v2.xlsx]S24_ITRX_Ratings&amp;Members!R15C9</stp>
        <tr r="I15" s="7"/>
        <tr r="I15" s="7"/>
      </tp>
      <tp t="s">
        <v>B</v>
        <stp/>
        <stp>##V3_BDPV12</stp>
        <stp>XS1089828880 Corp</stp>
        <stp>RTG_SP_NO_WATCH</stp>
        <stp>[CDX_Analytics_v2.xlsx]S24_ITRX_Ratings&amp;Members!R48C9</stp>
        <tr r="I48" s="7"/>
        <tr r="I48" s="7"/>
      </tp>
      <tp t="s">
        <v>B-</v>
        <stp/>
        <stp>##V3_BDPV12</stp>
        <stp>US46284PAP99 Corp</stp>
        <stp>RTG_SP</stp>
        <stp>[CDX_Analytics_v2.xlsx]S24_CDX_Ratings&amp;Members!R56C10</stp>
        <tr r="J56" s="6"/>
        <tr r="J56" s="6"/>
      </tp>
      <tp t="s">
        <v>CCC+</v>
        <stp/>
        <stp>##V3_BDPV12</stp>
        <stp>XS1248518158 Corp</stp>
        <stp>RTG_SP_NO_WATCH</stp>
        <stp>[CDX_Analytics_v2.xlsx]S24_ITRX_Ratings&amp;Members!R54C9</stp>
        <tr r="I54" s="7"/>
        <tr r="I54" s="7"/>
      </tp>
      <tp t="s">
        <v>CCC</v>
        <stp/>
        <stp>##V3_BDPV12</stp>
        <stp>XS1054087496 Corp</stp>
        <stp>RTG_SP</stp>
        <stp>[CDX_Analytics_v2.xlsx]S22_ITRX_Ratings&amp;Members!R30C9</stp>
        <tr r="I30" s="5"/>
        <tr r="I30" s="5"/>
      </tp>
      <tp t="s">
        <v>B</v>
        <stp/>
        <stp>##V3_BDPV12</stp>
        <stp>XS0889942990 Corp</stp>
        <stp>RTG_SP</stp>
        <stp>[CDX_Analytics_v2.xlsx]S22_ITRX_Ratings&amp;Members!R82C9</stp>
        <tr r="I82" s="5"/>
        <tr r="I82" s="5"/>
      </tp>
      <tp>
        <v>64</v>
        <stp/>
        <stp>##V3_BDPV12</stp>
        <stp>CKR1U5 Curncy</stp>
        <stp>CDS_FLAT_SPREAD</stp>
        <stp>[CDX_Analytics_v2.xlsx]S24_CDX IG_Ratings&amp;Members!R123C8</stp>
        <tr r="H123" s="9"/>
        <tr r="H123" s="9"/>
      </tp>
      <tp t="s">
        <v>NR</v>
        <stp/>
        <stp>##V3_BDPV12</stp>
        <stp>US346091AZ48 Corp</stp>
        <stp>RTG_SP</stp>
        <stp>[CDX_Analytics_v2.xlsx]S22_CDX_Ratings&amp;Members!R39C9</stp>
        <tr r="I39" s="4"/>
        <tr r="I39" s="4"/>
      </tp>
      <tp t="s">
        <v>BBB-</v>
        <stp/>
        <stp>##V3_BDPV12</stp>
        <stp>US423074AF08 Corp</stp>
        <stp>RTG_SP</stp>
        <stp>[CDX_Analytics_v2.xlsx]S22_CDX_Ratings&amp;Members!R44C9</stp>
        <tr r="I44" s="4"/>
        <tr r="I44" s="4"/>
      </tp>
      <tp>
        <v>14</v>
        <stp/>
        <stp>##V3_BDPV12</stp>
        <stp>CBMY1U5 Curncy</stp>
        <stp>CDS_FLAT_SPREAD</stp>
        <stp>[CDX_Analytics_v2.xlsx]S24_CDX IG_Ratings&amp;Members!R40C8</stp>
        <tr r="H40" s="9"/>
        <tr r="H40" s="9"/>
      </tp>
      <tp>
        <v>44</v>
        <stp/>
        <stp>##V3_BDPV12</stp>
        <stp>CNCP1U5 Curncy</stp>
        <stp>CDS_FLAT_SPREAD</stp>
        <stp>[CDX_Analytics_v2.xlsx]S24_CDX IG_Ratings&amp;Members!R19C8</stp>
        <tr r="H19" s="9"/>
        <tr r="H19" s="9"/>
      </tp>
      <tp>
        <v>44</v>
        <stp/>
        <stp>##V3_BDPV12</stp>
        <stp>CNCP1U5 Curncy</stp>
        <stp>CDS_FLAT_SPREAD</stp>
        <stp>[CDX_Analytics_v2.xlsx]S25_CDX IG_Ratings&amp;Members!R19C8</stp>
        <tr r="H19" s="12"/>
        <tr r="H19" s="12"/>
      </tp>
      <tp t="s">
        <v>BB-</v>
        <stp/>
        <stp>##V3_BDPV12</stp>
        <stp>US629377BW10 Corp</stp>
        <stp>RTG_SP</stp>
        <stp>[CDX_Analytics_v2.xlsx]S22_CDX_Ratings&amp;Members!R67C9</stp>
        <tr r="I67" s="4"/>
        <tr r="I67" s="4"/>
      </tp>
      <tp t="s">
        <v>BB</v>
        <stp/>
        <stp>##V3_BDPV12</stp>
        <stp>US526057BJ20 Corp</stp>
        <stp>RTG_SP</stp>
        <stp>[CDX_Analytics_v2.xlsx]S22_CDX_Ratings&amp;Members!R55C9</stp>
        <tr r="I55" s="4"/>
        <tr r="I55" s="4"/>
      </tp>
      <tp t="s">
        <v>B-</v>
        <stp/>
        <stp>##V3_BDPV12</stp>
        <stp>US103304BK67 Corp</stp>
        <stp>RTG_SP</stp>
        <stp>[CDX_Analytics_v2.xlsx]S22_CDX_Ratings&amp;Members!R20C9</stp>
        <tr r="I20" s="4"/>
        <tr r="I20" s="4"/>
      </tp>
      <tp t="s">
        <v>BBB-</v>
        <stp/>
        <stp>##V3_BDPV12</stp>
        <stp>US37045VAD29 Corp</stp>
        <stp>RTG_SP</stp>
        <stp>[CDX_Analytics_v2.xlsx]S22_CDX_Ratings&amp;Members!R43C9</stp>
        <tr r="I43" s="4"/>
        <tr r="I43" s="4"/>
      </tp>
      <tp t="s">
        <v>BBu</v>
        <stp/>
        <stp>##V3_BDPV12</stp>
        <stp>US52736RBD35 Corp</stp>
        <stp>RTG_SP</stp>
        <stp>[CDX_Analytics_v2.xlsx]S22_CDX_Ratings&amp;Members!R57C9</stp>
        <tr r="I57" s="4"/>
        <tr r="I57" s="4"/>
      </tp>
      <tp t="s">
        <v>US260543BJ10</v>
        <stp/>
        <stp>##V3_BDPV12</stp>
        <stp>CDOW1U5 Curncy</stp>
        <stp>SW_PRIMARY_REF_OBLIGATION_ISIN</stp>
        <stp>[CDX_Analytics_v2.xlsx]S25_CDX IG_Ratings&amp;Members!R121C7</stp>
        <tr r="G121" s="12"/>
        <tr r="G121" s="12"/>
      </tp>
      <tp t="s">
        <v>US85590AAL89</v>
        <stp/>
        <stp>##V3_BDPV12</stp>
        <stp>CHOT1U5 Curncy</stp>
        <stp>SW_PRIMARY_REF_OBLIGATION_ISIN</stp>
        <stp>[CDX_Analytics_v2.xlsx]S24_CDX IG_Ratings&amp;Members!R113C7</stp>
        <tr r="G113" s="9"/>
        <tr r="G113" s="9"/>
      </tp>
      <tp t="s">
        <v>US844741BB35</v>
        <stp/>
        <stp>##V3_BDPV12</stp>
        <stp>CLUV1U5 Curncy</stp>
        <stp>SW_PRIMARY_REF_OBLIGATION_ISIN</stp>
        <stp>[CDX_Analytics_v2.xlsx]S24_CDX IG_Ratings&amp;Members!R111C7</stp>
        <tr r="G111" s="9"/>
        <tr r="G111" s="9"/>
      </tp>
      <tp t="s">
        <v>Abengoa SA</v>
        <stp/>
        <stp>##V3_BDSV12</stp>
        <stp>ITRX XOVER CDSI S22 5Y PRC Corp</stp>
        <stp>INDX_MEMBERS</stp>
        <stp>[CDX_Analytics_v2.xlsx]S22_ITRX_Ratings&amp;Members!R10C2</stp>
        <stp>Aggregate=n</stp>
        <stp>cols=5;rows=75</stp>
        <tr r="B10" s="5"/>
      </tp>
      <tp t="s">
        <v>B</v>
        <stp/>
        <stp>##V3_BDPV12</stp>
        <stp>US59001KAD28 Corp</stp>
        <stp>RTG_SP</stp>
        <stp>[CDX_Analytics_v2.xlsx]S22_CDX_Ratings&amp;Members!R61C9</stp>
        <tr r="I61" s="4"/>
        <tr r="I61" s="4"/>
      </tp>
      <tp t="s">
        <v>B+</v>
        <stp/>
        <stp>##V3_BDPV12</stp>
        <stp>XS1087777295 Corp</stp>
        <stp>RTG_SP_NO_WATCH</stp>
        <stp>[CDX_Analytics_v2.xlsx]S24_ITRX_Ratings&amp;Members!R40C9</stp>
        <tr r="I40" s="7"/>
        <tr r="I40" s="7"/>
      </tp>
      <tp t="s">
        <v>#N/A Invalid Security</v>
        <stp/>
        <stp>##V3_BDPV12</stp>
        <stp>XSNOREFOBL00 Corp</stp>
        <stp>RTG_SP</stp>
        <stp>[CDX_Analytics_v2.xlsx]S22_ITRX_Ratings&amp;Members!R49C9</stp>
        <tr r="I49" s="5"/>
      </tp>
      <tp t="s">
        <v>BBB-</v>
        <stp/>
        <stp>##V3_BDPV12</stp>
        <stp>US37045VAD29 Corp</stp>
        <stp>RTG_SP</stp>
        <stp>[CDX_Analytics_v2.xlsx]S24_CDX_Ratings&amp;Members!R50C10</stp>
        <tr r="J50" s="6"/>
        <tr r="J50" s="6"/>
      </tp>
      <tp t="s">
        <v>#N/A N/A</v>
        <stp/>
        <stp>##V3_BDPV12</stp>
        <stp>XS1000918018 Corp</stp>
        <stp>RTG_SP_NO_WATCH</stp>
        <stp>[CDX_Analytics_v2.xlsx]S24_ITRX_Ratings&amp;Members!R47C9</stp>
        <tr r="I47" s="7"/>
      </tp>
      <tp t="s">
        <v>BB+</v>
        <stp/>
        <stp>##V3_BDPV12</stp>
        <stp>XS0184373925 Corp</stp>
        <stp>RTG_SP_NO_WATCH</stp>
        <stp>[CDX_Analytics_v2.xlsx]S24_ITRX_Ratings&amp;Members!R74C9</stp>
        <tr r="I74" s="7"/>
        <tr r="I74" s="7"/>
      </tp>
      <tp t="s">
        <v>BB-</v>
        <stp/>
        <stp>##V3_BDPV12</stp>
        <stp>XS0783934911 Corp</stp>
        <stp>RTG_SP_NO_WATCH</stp>
        <stp>[CDX_Analytics_v2.xlsx]S24_ITRX_Ratings&amp;Members!R73C9</stp>
        <tr r="I73" s="7"/>
        <tr r="I73" s="7"/>
      </tp>
      <tp t="s">
        <v>B</v>
        <stp/>
        <stp>##V3_BDPV12</stp>
        <stp>XS1054987216 Corp</stp>
        <stp>RTG_SP</stp>
        <stp>[CDX_Analytics_v2.xlsx]S22_ITRX_Ratings&amp;Members!R67C9</stp>
        <tr r="I67" s="5"/>
        <tr r="I67" s="5"/>
      </tp>
      <tp t="s">
        <v>BB+</v>
        <stp/>
        <stp>##V3_BDPV12</stp>
        <stp>XS1189795591 Corp</stp>
        <stp>RTG_SP</stp>
        <stp>[CDX_Analytics_v2.xlsx]S22_ITRX_Ratings&amp;Members!R70C9</stp>
        <tr r="I70" s="5"/>
        <tr r="I70" s="5"/>
      </tp>
      <tp t="s">
        <v>BB</v>
        <stp/>
        <stp>##V3_BDPV12</stp>
        <stp>XS0830688411 Corp</stp>
        <stp>RTG_SP</stp>
        <stp>[CDX_Analytics_v2.xlsx]S22_ITRX_Ratings&amp;Members!R68C9</stp>
        <tr r="I68" s="5"/>
        <tr r="I68" s="5"/>
      </tp>
      <tp>
        <v>42</v>
        <stp/>
        <stp>##V3_BDPV12</stp>
        <stp>CXL1U5 Curncy</stp>
        <stp>CDS_FLAT_SPREAD</stp>
        <stp>[CDX_Analytics_v2.xlsx]S24_CDX IG_Ratings&amp;Members!R142C8</stp>
        <tr r="H142" s="9"/>
        <tr r="H142" s="9"/>
      </tp>
      <tp>
        <v>42</v>
        <stp/>
        <stp>##V3_BDPV12</stp>
        <stp>CXL1U5 Curncy</stp>
        <stp>CDS_FLAT_SPREAD</stp>
        <stp>[CDX_Analytics_v2.xlsx]S25_CDX IG_Ratings&amp;Members!R143C8</stp>
        <tr r="H143" s="12"/>
        <tr r="H143" s="12"/>
      </tp>
      <tp>
        <v>28</v>
        <stp/>
        <stp>##V3_BDPV12</stp>
        <stp>CHD1U5 Curncy</stp>
        <stp>CDS_FLAT_SPREAD</stp>
        <stp>[CDX_Analytics_v2.xlsx]S24_CDX IG_Ratings&amp;Members!R122C8</stp>
        <tr r="H122" s="9"/>
        <tr r="H122" s="9"/>
      </tp>
      <tp t="s">
        <v>BBu</v>
        <stp/>
        <stp>##V3_BDPV12</stp>
        <stp>US552848AD50 Corp</stp>
        <stp>RTG_SP</stp>
        <stp>[CDX_Analytics_v2.xlsx]S22_CDX_Ratings&amp;Members!R62C9</stp>
        <tr r="I62" s="4"/>
        <tr r="I62" s="4"/>
      </tp>
      <tp t="s">
        <v>BB</v>
        <stp/>
        <stp>##V3_BDPV12</stp>
        <stp>US248019AS02 Corp</stp>
        <stp>RTG_SP</stp>
        <stp>[CDX_Analytics_v2.xlsx]S22_CDX_Ratings&amp;Members!R35C9</stp>
        <tr r="I35" s="4"/>
        <tr r="I35" s="4"/>
      </tp>
      <tp t="s">
        <v>BBB-</v>
        <stp/>
        <stp>##V3_BDPV12</stp>
        <stp>US254067AH46 Corp</stp>
        <stp>RTG_SP</stp>
        <stp>[CDX_Analytics_v2.xlsx]S22_CDX_Ratings&amp;Members!R36C9</stp>
        <tr r="I36" s="4"/>
        <tr r="I36" s="4"/>
      </tp>
      <tp t="s">
        <v>BB-</v>
        <stp/>
        <stp>##V3_BDPV12</stp>
        <stp>US038521AM20 Corp</stp>
        <stp>RTG_SP</stp>
        <stp>[CDX_Analytics_v2.xlsx]S22_CDX_Ratings&amp;Members!R16C9</stp>
        <tr r="I16" s="4"/>
        <tr r="I16" s="4"/>
      </tp>
      <tp t="s">
        <v>BB+</v>
        <stp/>
        <stp>##V3_BDPV12</stp>
        <stp>US745867AM30 Corp</stp>
        <stp>RTG_SP</stp>
        <stp>[CDX_Analytics_v2.xlsx]S22_CDX_Ratings&amp;Members!R74C9</stp>
        <tr r="I74" s="4"/>
        <tr r="I74" s="4"/>
      </tp>
      <tp>
        <v>47</v>
        <stp/>
        <stp>##V3_BDPV12</stp>
        <stp>CDD1U5 Curncy</stp>
        <stp>CDS_FLAT_SPREAD</stp>
        <stp>[CDX_Analytics_v2.xlsx]S24_CDX IG_Ratings&amp;Members!R62C8</stp>
        <tr r="H62" s="9"/>
        <tr r="H62" s="9"/>
      </tp>
      <tp>
        <v>37</v>
        <stp/>
        <stp>##V3_BDPV12</stp>
        <stp>CNRUC1U5 Curncy</stp>
        <stp>CDS_FLAT_SPREAD</stp>
        <stp>[CDX_Analytics_v2.xlsx]S25_CDX IG_Ratings&amp;Members!R98C8</stp>
        <tr r="H98" s="12"/>
        <tr r="H98" s="12"/>
      </tp>
      <tp t="s">
        <v>US263534BT54</v>
        <stp/>
        <stp>##V3_BDPV12</stp>
        <stp>CDD1U5 Curncy</stp>
        <stp>SW_PRIMARY_REF_OBLIGATION_ISIN</stp>
        <stp>[CDX_Analytics_v2.xlsx]S25_CDX IG_Ratings&amp;Members!R61C7</stp>
        <tr r="G61" s="12"/>
        <tr r="G61" s="12"/>
      </tp>
      <tp t="s">
        <v>BB-</v>
        <stp/>
        <stp>##V3_BDPV12</stp>
        <stp>US02406PAL40 Corp</stp>
        <stp>RTG_SP</stp>
        <stp>[CDX_Analytics_v2.xlsx]S22_CDX_Ratings&amp;Members!R14C9</stp>
        <tr r="I14" s="4"/>
        <tr r="I14" s="4"/>
      </tp>
      <tp t="s">
        <v>Air France-KLM</v>
        <stp/>
        <stp>##V3_BDSV12</stp>
        <stp>ITRX XOVER CDSI S25 5Y PRC Corp</stp>
        <stp>INDX_MEMBERS</stp>
        <stp>[CDX_Analytics_v2.xlsx]S24_ITRX_Ratings&amp;Members!R10C2</stp>
        <stp>Aggregate=n</stp>
        <stp>cols=5;rows=75</stp>
        <tr r="B10" s="7"/>
      </tp>
      <tp t="s">
        <v>#N/A Invalid Security</v>
        <stp/>
        <stp>##V3_BDPV12</stp>
        <stp>US85375CBD20 Corp</stp>
        <stp>RTG_SP</stp>
        <stp>[CDX_Analytics_v2.xlsx]S22_CDX_Ratings&amp;Members!R89C9</stp>
        <tr r="I89" s="4"/>
      </tp>
      <tp t="s">
        <v>B</v>
        <stp/>
        <stp>##V3_BDPV12</stp>
        <stp>XS0909769407 Corp</stp>
        <stp>RTG_SP</stp>
        <stp>[CDX_Analytics_v2.xlsx]S22_ITRX_Ratings&amp;Members!R80C9</stp>
        <tr r="I80" s="5"/>
        <tr r="I80" s="5"/>
      </tp>
      <tp>
        <v>112.99999999999999</v>
        <stp/>
        <stp>##V3_BDPV12</stp>
        <stp>CWY1U5 Curncy</stp>
        <stp>CDS_FLAT_SPREAD</stp>
        <stp>[CDX_Analytics_v2.xlsx]S25_CDX IG_Ratings&amp;Members!R140C8</stp>
        <tr r="H140" s="12"/>
        <tr r="H140" s="12"/>
      </tp>
      <tp>
        <v>41</v>
        <stp/>
        <stp>##V3_BDPV12</stp>
        <stp>CBA1U5 Curncy</stp>
        <stp>CDS_FLAT_SPREAD</stp>
        <stp>[CDX_Analytics_v2.xlsx]S25_CDX IG_Ratings&amp;Members!R120C8</stp>
        <tr r="H120" s="12"/>
        <tr r="H120" s="12"/>
      </tp>
      <tp>
        <v>46</v>
        <stp/>
        <stp>##V3_BDPV12</stp>
        <stp>CCSX1U5 Curncy</stp>
        <stp>CDS_FLAT_SPREAD</stp>
        <stp>[CDX_Analytics_v2.xlsx]S24_CDX IG_Ratings&amp;Members!R53C8</stp>
        <tr r="H53" s="9"/>
        <tr r="H53" s="9"/>
      </tp>
      <tp>
        <v>46</v>
        <stp/>
        <stp>##V3_BDPV12</stp>
        <stp>CCSX1U5 Curncy</stp>
        <stp>CDS_FLAT_SPREAD</stp>
        <stp>[CDX_Analytics_v2.xlsx]S25_CDX IG_Ratings&amp;Members!R53C8</stp>
        <tr r="H53" s="12"/>
        <tr r="H53" s="12"/>
      </tp>
      <tp>
        <v>190</v>
        <stp/>
        <stp>##V3_BDPV12</stp>
        <stp>CABX1U5 Curncy</stp>
        <stp>CDS_FLAT_SPREAD</stp>
        <stp>[CDX_Analytics_v2.xlsx]S25_CDX IG_Ratings&amp;Members!R33C8</stp>
        <tr r="H33" s="12"/>
        <tr r="H33" s="12"/>
      </tp>
      <tp t="s">
        <v>B+</v>
        <stp/>
        <stp>##V3_BDPV12</stp>
        <stp>US552953BY63 Corp</stp>
        <stp>RTG_SP</stp>
        <stp>[CDX_Analytics_v2.xlsx]S22_CDX_Ratings&amp;Members!R63C9</stp>
        <tr r="I63" s="4"/>
        <tr r="I63" s="4"/>
      </tp>
      <tp t="s">
        <v>B</v>
        <stp/>
        <stp>##V3_BDPV12</stp>
        <stp>US319963BP82 Corp</stp>
        <stp>RTG_SP</stp>
        <stp>[CDX_Analytics_v2.xlsx]S22_CDX_Ratings&amp;Members!R38C9</stp>
        <tr r="I38" s="4"/>
        <tr r="I38" s="4"/>
      </tp>
      <tp>
        <v>162.99999999999997</v>
        <stp/>
        <stp>##V3_BDPV12</stp>
        <stp>CFM1U5 Curncy</stp>
        <stp>CDS_FLAT_SPREAD</stp>
        <stp>[CDX_Analytics_v2.xlsx]S25_CDX IG_Ratings&amp;Members!R68C8</stp>
        <tr r="H68" s="12"/>
        <tr r="H68" s="12"/>
      </tp>
      <tp>
        <v>47</v>
        <stp/>
        <stp>##V3_BDPV12</stp>
        <stp>CDD1U5 Curncy</stp>
        <stp>CDS_FLAT_SPREAD</stp>
        <stp>[CDX_Analytics_v2.xlsx]S25_CDX IG_Ratings&amp;Members!R61C8</stp>
        <tr r="H61" s="12"/>
        <tr r="H61" s="12"/>
      </tp>
      <tp t="s">
        <v>US263534BT54</v>
        <stp/>
        <stp>##V3_BDPV12</stp>
        <stp>CDD1U5 Curncy</stp>
        <stp>SW_PRIMARY_REF_OBLIGATION_ISIN</stp>
        <stp>[CDX_Analytics_v2.xlsx]S24_CDX IG_Ratings&amp;Members!R62C7</stp>
        <tr r="G62" s="9"/>
        <tr r="G62" s="9"/>
      </tp>
      <tp t="s">
        <v>US25468PCT12</v>
        <stp/>
        <stp>##V3_BDPV12</stp>
        <stp>CDIS1U5 Curncy</stp>
        <stp>SW_PRIMARY_REF_OBLIGATION_ISIN</stp>
        <stp>[CDX_Analytics_v2.xlsx]S24_CDX IG_Ratings&amp;Members!R126C7</stp>
        <tr r="G126" s="9"/>
        <tr r="G126" s="9"/>
      </tp>
      <tp t="s">
        <v>US761713AX48</v>
        <stp/>
        <stp>##V3_BDPV12</stp>
        <stp>CRJR1U5 Curncy</stp>
        <stp>SW_PRIMARY_REF_OBLIGATION_ISIN</stp>
        <stp>[CDX_Analytics_v2.xlsx]S24_CDX IG_Ratings&amp;Members!R107C7</stp>
        <tr r="G107" s="9"/>
        <tr r="G107" s="9"/>
      </tp>
      <tp t="s">
        <v>B+</v>
        <stp/>
        <stp>##V3_BDPV12</stp>
        <stp>XS0929666070 Corp</stp>
        <stp>RTG_SP</stp>
        <stp>[CDX_Analytics_v2.xlsx]S22_ITRX_Ratings&amp;Members!R74C9</stp>
        <tr r="I74" s="5"/>
        <tr r="I74" s="5"/>
      </tp>
      <tp t="s">
        <v>B-</v>
        <stp/>
        <stp>##V3_BDPV12</stp>
        <stp>XS0982709494 Corp</stp>
        <stp>RTG_SP</stp>
        <stp>[CDX_Analytics_v2.xlsx]S22_ITRX_Ratings&amp;Members!R56C9</stp>
        <tr r="I56" s="5"/>
        <tr r="I56" s="5"/>
      </tp>
      <tp t="s">
        <v>CCC-</v>
        <stp/>
        <stp>##V3_BDPV12</stp>
        <stp>XS1063837741 Corp</stp>
        <stp>RTG_SP</stp>
        <stp>[CDX_Analytics_v2.xlsx]S22_ITRX_Ratings&amp;Members!R59C9</stp>
        <tr r="I59" s="5"/>
        <tr r="I59" s="5"/>
      </tp>
      <tp t="s">
        <v>BB+</v>
        <stp/>
        <stp>##V3_BDPV12</stp>
        <stp>XS1074396927 Corp</stp>
        <stp>RTG_SP</stp>
        <stp>[CDX_Analytics_v2.xlsx]S22_ITRX_Ratings&amp;Members!R65C9</stp>
        <tr r="I65" s="5"/>
        <tr r="I65" s="5"/>
      </tp>
      <tp t="s">
        <v>BB</v>
        <stp/>
        <stp>##V3_BDPV12</stp>
        <stp>XS0285176458 Corp</stp>
        <stp>RTG_SP</stp>
        <stp>[CDX_Analytics_v2.xlsx]S22_ITRX_Ratings&amp;Members!R66C9</stp>
        <tr r="I66" s="5"/>
        <tr r="I66" s="5"/>
      </tp>
      <tp t="s">
        <v>B+</v>
        <stp/>
        <stp>##V3_BDPV12</stp>
        <stp>XS1087777295 Corp</stp>
        <stp>RTG_SP</stp>
        <stp>[CDX_Analytics_v2.xlsx]S22_ITRX_Ratings&amp;Members!R69C9</stp>
        <tr r="I69" s="5"/>
        <tr r="I69" s="5"/>
      </tp>
      <tp t="s">
        <v>CCC</v>
        <stp/>
        <stp>##V3_BDPV12</stp>
        <stp>XS1084823548 Corp</stp>
        <stp>RTG_SP</stp>
        <stp>[CDX_Analytics_v2.xlsx]S22_ITRX_Ratings&amp;Members!R21C9</stp>
        <tr r="I21" s="5"/>
        <tr r="I21" s="5"/>
      </tp>
      <tp t="s">
        <v>BB</v>
        <stp/>
        <stp>##V3_BDPV12</stp>
        <stp>US156700AL08 Corp</stp>
        <stp>RTG_SP</stp>
        <stp>[CDX_Analytics_v2.xlsx]S22_CDX_Ratings&amp;Members!R25C9</stp>
        <tr r="I25" s="4"/>
        <tr r="I25" s="4"/>
      </tp>
      <tp>
        <v>95</v>
        <stp/>
        <stp>##V3_BDPV12</stp>
        <stp>CCCS1U5 Curncy</stp>
        <stp>CDS_FLAT_SPREAD</stp>
        <stp>[CDX_Analytics_v2.xlsx]S24_CDX IG_Ratings&amp;Members!R49C8</stp>
        <tr r="H49" s="9"/>
        <tr r="H49" s="9"/>
      </tp>
      <tp>
        <v>62</v>
        <stp/>
        <stp>##V3_BDPV12</stp>
        <stp>CCOX1U5 Curncy</stp>
        <stp>CDS_FLAT_SPREAD</stp>
        <stp>[CDX_Analytics_v2.xlsx]S24_CDX IG_Ratings&amp;Members!R52C8</stp>
        <tr r="H52" s="9"/>
        <tr r="H52" s="9"/>
      </tp>
      <tp t="s">
        <v>BB+</v>
        <stp/>
        <stp>##V3_BDPV12</stp>
        <stp>US780153AU63 Corp</stp>
        <stp>RTG_SP</stp>
        <stp>[CDX_Analytics_v2.xlsx]S22_CDX_Ratings&amp;Members!R80C9</stp>
        <tr r="I80" s="4"/>
        <tr r="I80" s="4"/>
      </tp>
      <tp>
        <v>95</v>
        <stp/>
        <stp>##V3_BDPV12</stp>
        <stp>CCCS1U5 Curncy</stp>
        <stp>CDS_FLAT_SPREAD</stp>
        <stp>[CDX_Analytics_v2.xlsx]S25_CDX IG_Ratings&amp;Members!R49C8</stp>
        <tr r="H49" s="12"/>
        <tr r="H49" s="12"/>
      </tp>
      <tp>
        <v>62</v>
        <stp/>
        <stp>##V3_BDPV12</stp>
        <stp>CCOX1U5 Curncy</stp>
        <stp>CDS_FLAT_SPREAD</stp>
        <stp>[CDX_Analytics_v2.xlsx]S25_CDX IG_Ratings&amp;Members!R52C8</stp>
        <tr r="H52" s="12"/>
        <tr r="H52" s="12"/>
      </tp>
      <tp t="s">
        <v>D</v>
        <stp/>
        <stp>##V3_BDPV12</stp>
        <stp>US413627AW00 Corp</stp>
        <stp>RTG_SP</stp>
        <stp>[CDX_Analytics_v2.xlsx]S22_CDX_Ratings&amp;Members!R22C9</stp>
        <tr r="I22" s="4"/>
        <tr r="I22" s="4"/>
      </tp>
      <tp>
        <v>350.00000000000006</v>
        <stp/>
        <stp>##V3_BDPV12</stp>
        <stp>CFSAI1U5 Curncy</stp>
        <stp>CDS_FLAT_SPREAD</stp>
        <stp>[CDX_Analytics_v2.xlsx]S24_CDX IG_Ratings&amp;Members!R30C8</stp>
        <tr r="H30" s="9"/>
        <tr r="H30" s="9"/>
      </tp>
      <tp>
        <v>162.99999999999997</v>
        <stp/>
        <stp>##V3_BDPV12</stp>
        <stp>CFM1U5 Curncy</stp>
        <stp>CDS_FLAT_SPREAD</stp>
        <stp>[CDX_Analytics_v2.xlsx]S24_CDX IG_Ratings&amp;Members!R69C8</stp>
        <tr r="H69" s="9"/>
        <tr r="H69" s="9"/>
      </tp>
      <tp t="s">
        <v>BBB-</v>
        <stp/>
        <stp>##V3_BDPV12</stp>
        <stp>US35687MAZ05 Corp</stp>
        <stp>RTG_SP</stp>
        <stp>[CDX_Analytics_v2.xlsx]S22_CDX_Ratings&amp;Members!R40C9</stp>
        <tr r="I40" s="4"/>
        <tr r="I40" s="4"/>
      </tp>
      <tp t="s">
        <v>B</v>
        <stp/>
        <stp>##V3_BDPV12</stp>
        <stp>US48666KAP49 Corp</stp>
        <stp>RTG_SP</stp>
        <stp>[CDX_Analytics_v2.xlsx]S22_CDX_Ratings&amp;Members!R52C9</stp>
        <tr r="I52" s="4"/>
        <tr r="I52" s="4"/>
      </tp>
      <tp t="s">
        <v>BB+</v>
        <stp/>
        <stp>##V3_BDPV12</stp>
        <stp>US23331ABF57 Corp</stp>
        <stp>RTG_SP</stp>
        <stp>[CDX_Analytics_v2.xlsx]S22_CDX_Ratings&amp;Members!R32C9</stp>
        <tr r="I32" s="4"/>
        <tr r="I32" s="4"/>
      </tp>
      <tp t="s">
        <v>#N/A Field Not Applicable</v>
        <stp/>
        <stp>##V3_BDPV12</stp>
        <stp>CCB1U5 Curncy</stp>
        <stp>SW_PRIMARY_REF_OBLIGATION_ISIN</stp>
        <stp>[CDX_Analytics_v2.xlsx]S24_CDX IG_Ratings&amp;Members!R118C7</stp>
        <tr r="G118" s="9"/>
      </tp>
      <tp t="s">
        <v>6/20/2021</v>
        <stp/>
        <stp>##V3_BDPV12</stp>
        <stp>ITRX XOVER CDSI S25 5Y CORP</stp>
        <stp>MATURITY</stp>
        <stp>[CDX_Analytics_v2.xlsx]Sheet1!R24C2</stp>
        <tr r="B24" s="1"/>
      </tp>
      <tp t="s">
        <v>BB+</v>
        <stp/>
        <stp>##V3_BDPV12</stp>
        <stp>XS1189795591 Corp</stp>
        <stp>RTG_SP_NO_WATCH</stp>
        <stp>[CDX_Analytics_v2.xlsx]S24_ITRX_Ratings&amp;Members!R71C9</stp>
        <tr r="I71" s="7"/>
        <tr r="I71" s="7"/>
      </tp>
      <tp t="s">
        <v>B</v>
        <stp/>
        <stp>##V3_BDPV12</stp>
        <stp>XS1075833860 Corp</stp>
        <stp>RTG_SP_NO_WATCH</stp>
        <stp>[CDX_Analytics_v2.xlsx]S24_ITRX_Ratings&amp;Members!R38C9</stp>
        <tr r="I38" s="7"/>
        <tr r="I38" s="7"/>
      </tp>
      <tp t="s">
        <v>B</v>
        <stp/>
        <stp>##V3_BDPV12</stp>
        <stp>XS1043621090 Corp</stp>
        <stp>RTG_SP</stp>
        <stp>[CDX_Analytics_v2.xlsx]S22_ITRX_Ratings&amp;Members!R58C9</stp>
        <tr r="I58" s="5"/>
        <tr r="I58" s="5"/>
      </tp>
      <tp t="s">
        <v>NR</v>
        <stp/>
        <stp>##V3_BDPV12</stp>
        <stp>XS0458685913 Corp</stp>
        <stp>RTG_SP</stp>
        <stp>[CDX_Analytics_v2.xlsx]S22_ITRX_Ratings&amp;Members!R35C9</stp>
        <tr r="I35" s="5"/>
        <tr r="I35" s="5"/>
      </tp>
      <tp t="s">
        <v>#N/A N/A</v>
        <stp/>
        <stp>##V3_BDPV12</stp>
        <stp>XS1000918018 Corp</stp>
        <stp>RTG_SP</stp>
        <stp>[CDX_Analytics_v2.xlsx]S22_ITRX_Ratings&amp;Members!R43C9</stp>
        <tr r="I43" s="5"/>
      </tp>
      <tp t="s">
        <v>BB+</v>
        <stp/>
        <stp>##V3_BDPV12</stp>
        <stp>US915436AF63 Corp</stp>
        <stp>RTG_SP</stp>
        <stp>[CDX_Analytics_v2.xlsx]S22_ITRX_Ratings&amp;Members!R81C9</stp>
        <tr r="I81" s="5"/>
        <tr r="I81" s="5"/>
      </tp>
      <tp t="s">
        <v>BB</v>
        <stp/>
        <stp>##V3_BDPV12</stp>
        <stp>US832248AQ16 Corp</stp>
        <stp>RTG_SP</stp>
        <stp>[CDX_Analytics_v2.xlsx]S22_CDX_Ratings&amp;Members!R86C9</stp>
        <tr r="I86" s="4"/>
        <tr r="I86" s="4"/>
      </tp>
      <tp>
        <v>33</v>
        <stp/>
        <stp>##V3_BDPV12</stp>
        <stp>CAET1U5 Curncy</stp>
        <stp>CDS_FLAT_SPREAD</stp>
        <stp>[CDX_Analytics_v2.xlsx]S24_CDX IG_Ratings&amp;Members!R21C8</stp>
        <tr r="H21" s="9"/>
        <tr r="H21" s="9"/>
      </tp>
      <tp>
        <v>140</v>
        <stp/>
        <stp>##V3_BDPV12</stp>
        <stp>CMET1U5 Curncy</stp>
        <stp>CDS_FLAT_SPREAD</stp>
        <stp>[CDX_Analytics_v2.xlsx]S24_CDX IG_Ratings&amp;Members!R91C8</stp>
        <tr r="H91" s="9"/>
        <tr r="H91" s="9"/>
      </tp>
      <tp>
        <v>38</v>
        <stp/>
        <stp>##V3_BDPV12</stp>
        <stp>CLTR1U5 Curncy</stp>
        <stp>CDS_FLAT_SPREAD</stp>
        <stp>[CDX_Analytics_v2.xlsx]S25_CDX IG_Ratings&amp;Members!R87C8</stp>
        <tr r="H87" s="12"/>
        <tr r="H87" s="12"/>
      </tp>
      <tp t="s">
        <v>B+</v>
        <stp/>
        <stp>##V3_BDPV12</stp>
        <stp>US690768BF28 Corp</stp>
        <stp>RTG_SP</stp>
        <stp>[CDX_Analytics_v2.xlsx]S22_CDX_Ratings&amp;Members!R69C9</stp>
        <tr r="I69" s="4"/>
        <tr r="I69" s="4"/>
      </tp>
      <tp>
        <v>220</v>
        <stp/>
        <stp>##V3_BDPV12</stp>
        <stp>CSPF1U5 Curncy</stp>
        <stp>CDS_FLAT_SPREAD</stp>
        <stp>[CDX_Analytics_v2.xlsx]S24_CDX_Ratings&amp;Members!R100C8</stp>
        <tr r="H100" s="6"/>
        <tr r="H100" s="6"/>
      </tp>
      <tp>
        <v>37</v>
        <stp/>
        <stp>##V3_BDPV12</stp>
        <stp>CNRUC1U5 Curncy</stp>
        <stp>CDS_FLAT_SPREAD</stp>
        <stp>[CDX_Analytics_v2.xlsx]S24_CDX IG_Ratings&amp;Members!R95C8</stp>
        <tr r="H95" s="9"/>
        <tr r="H95" s="9"/>
      </tp>
      <tp t="s">
        <v>US984121BW26</v>
        <stp/>
        <stp>##V3_BDPV12</stp>
        <stp>CXRX1U5 Curncy</stp>
        <stp>SW_PRIMARY_REF_OBLIGATION_ISIN</stp>
        <stp>[CDX_Analytics_v2.xlsx]S25_CDX IG_Ratings&amp;Members!R142C7</stp>
        <tr r="G142" s="12"/>
        <tr r="G142" s="12"/>
      </tp>
      <tp t="s">
        <v>CCC+</v>
        <stp/>
        <stp>##V3_BDPV12</stp>
        <stp>US88033GAV23 Corp</stp>
        <stp>RTG_SP</stp>
        <stp>[CDX_Analytics_v2.xlsx]S22_CDX_Ratings&amp;Members!R92C9</stp>
        <tr r="I92" s="4"/>
        <tr r="I92" s="4"/>
      </tp>
      <tp t="s">
        <v>BB</v>
        <stp/>
        <stp>##V3_BDPV12</stp>
        <stp>US81211KAK60 Corp</stp>
        <stp>RTG_SP</stp>
        <stp>[CDX_Analytics_v2.xlsx]S22_CDX_Ratings&amp;Members!R84C9</stp>
        <tr r="I84" s="4"/>
        <tr r="I84" s="4"/>
      </tp>
      <tp t="s">
        <v>BB</v>
        <stp/>
        <stp>##V3_BDPV12</stp>
        <stp>US29444UAL08 Corp</stp>
        <stp>RTG_SP</stp>
        <stp>[CDX_Analytics_v2.xlsx]S25_CDX_Ratings&amp;Members!R49C10</stp>
        <tr r="J49" s="13"/>
        <tr r="J49" s="13"/>
      </tp>
      <tp t="s">
        <v>B</v>
        <stp/>
        <stp>##V3_BDPV12</stp>
        <stp>US85171RAA23 Corp</stp>
        <stp>RTG_SP</stp>
        <stp>[CDX_Analytics_v2.xlsx]S24_CDX_Ratings&amp;Members!R98C10</stp>
        <tr r="J98" s="6"/>
        <tr r="J98" s="6"/>
      </tp>
      <tp t="s">
        <v>B</v>
        <stp/>
        <stp>##V3_BDPV12</stp>
        <stp>US85171RAA23 Corp</stp>
        <stp>RTG_SP</stp>
        <stp>[CDX_Analytics_v2.xlsx]S25_CDX_Ratings&amp;Members!R90C10</stp>
        <tr r="J90" s="13"/>
        <tr r="J90" s="13"/>
      </tp>
      <tp t="s">
        <v>BB+</v>
        <stp/>
        <stp>##V3_BDPV12</stp>
        <stp>US21036PAM05 Corp</stp>
        <stp>RTG_SP</stp>
        <stp>[CDX_Analytics_v2.xlsx]S24_CDX_Ratings&amp;Members!R38C10</stp>
        <tr r="J38" s="6"/>
        <tr r="J38" s="6"/>
      </tp>
      <tp t="s">
        <v>CCC+</v>
        <stp/>
        <stp>##V3_BDPV12</stp>
        <stp>US13057QAF46 Corp</stp>
        <stp>RTG_SP</stp>
        <stp>[CDX_Analytics_v2.xlsx]S25_CDX_Ratings&amp;Members!R33C10</stp>
        <tr r="J33" s="13"/>
        <tr r="J33" s="13"/>
      </tp>
      <tp t="s">
        <v>#N/A N/A</v>
        <stp/>
        <stp>##V3_BDPV12</stp>
        <stp>XS0909782921 Corp</stp>
        <stp>RTG_SP_NO_WATCH</stp>
        <stp>[CDX_Analytics_v2.xlsx]S24_ITRX_Ratings&amp;Members!R51C9</stp>
        <tr r="I51" s="7"/>
      </tp>
      <tp t="s">
        <v>B-</v>
        <stp/>
        <stp>##V3_BDPV12</stp>
        <stp>XS0946155693 Corp</stp>
        <stp>RTG_SP_NO_WATCH</stp>
        <stp>[CDX_Analytics_v2.xlsx]S24_ITRX_Ratings&amp;Members!R12C9</stp>
        <tr r="I12" s="7"/>
        <tr r="I12" s="7"/>
      </tp>
      <tp t="s">
        <v>B+</v>
        <stp/>
        <stp>##V3_BDPV12</stp>
        <stp>XS1082473395 Corp</stp>
        <stp>RTG_SP_NO_WATCH</stp>
        <stp>[CDX_Analytics_v2.xlsx]S24_ITRX_Ratings&amp;Members!R18C9</stp>
        <tr r="I18" s="7"/>
        <tr r="I18" s="7"/>
      </tp>
      <tp t="s">
        <v>CCC+</v>
        <stp/>
        <stp>##V3_BDPV12</stp>
        <stp>XS1028948047 Corp</stp>
        <stp>RTG_SP_NO_WATCH</stp>
        <stp>[CDX_Analytics_v2.xlsx]S24_ITRX_Ratings&amp;Members!R59C9</stp>
        <tr r="I59" s="7"/>
        <tr r="I59" s="7"/>
      </tp>
      <tp t="s">
        <v>B+</v>
        <stp/>
        <stp>##V3_BDPV12</stp>
        <stp>XS0929666070 Corp</stp>
        <stp>RTG_SP_NO_WATCH</stp>
        <stp>[CDX_Analytics_v2.xlsx]S24_ITRX_Ratings&amp;Members!R77C9</stp>
        <tr r="I77" s="7"/>
        <tr r="I77" s="7"/>
      </tp>
      <tp t="s">
        <v>BB+</v>
        <stp/>
        <stp>##V3_BDPV12</stp>
        <stp>XS0411735482 Corp</stp>
        <stp>RTG_SP</stp>
        <stp>[CDX_Analytics_v2.xlsx]S22_ITRX_Ratings&amp;Members!R50C9</stp>
        <tr r="I50" s="5"/>
        <tr r="I50" s="5"/>
      </tp>
      <tp t="s">
        <v>B+</v>
        <stp/>
        <stp>##V3_BDPV12</stp>
        <stp>XS1000393899 Corp</stp>
        <stp>RTG_SP</stp>
        <stp>[CDX_Analytics_v2.xlsx]S22_ITRX_Ratings&amp;Members!R15C9</stp>
        <tr r="I15" s="5"/>
        <tr r="I15" s="5"/>
      </tp>
      <tp t="s">
        <v>#N/A Invalid Security</v>
        <stp/>
        <stp>##V3_BDPV12</stp>
        <stp>XSNOREFOBL00 Corp</stp>
        <stp>RTG_MOODY</stp>
        <stp>[CDX_Analytics_v2.xlsx]S25_CDX_Ratings&amp;Members!R65C9</stp>
        <tr r="I65" s="13"/>
      </tp>
      <tp t="s">
        <v>B+</v>
        <stp/>
        <stp>##V3_BDPV12</stp>
        <stp>XS1082473395 Corp</stp>
        <stp>RTG_SP</stp>
        <stp>[CDX_Analytics_v2.xlsx]S22_ITRX_Ratings&amp;Members!R17C9</stp>
        <tr r="I17" s="5"/>
        <tr r="I17" s="5"/>
      </tp>
    </main>
    <main first="bloomberg.rtd">
      <tp>
        <v>49</v>
        <stp/>
        <stp>##V3_BDPV12</stp>
        <stp>CAXP1U5 Curncy</stp>
        <stp>CDS_FLAT_SPREAD</stp>
        <stp>[CDX_Analytics_v2.xlsx]S24_CDX IG_Ratings&amp;Members!R24C8</stp>
        <tr r="H24" s="9"/>
        <tr r="H24" s="9"/>
      </tp>
      <tp>
        <v>67</v>
        <stp/>
        <stp>##V3_BDPV12</stp>
        <stp>CMAR1U5 Curncy</stp>
        <stp>CDS_FLAT_SPREAD</stp>
        <stp>[CDX_Analytics_v2.xlsx]S24_CDX IG_Ratings&amp;Members!R86C8</stp>
        <tr r="H86" s="9"/>
        <tr r="H86" s="9"/>
      </tp>
      <tp>
        <v>162</v>
        <stp/>
        <stp>##V3_BDPV12</stp>
        <stp>CHWP1U5 Curncy</stp>
        <stp>CDS_FLAT_SPREAD</stp>
        <stp>[CDX_Analytics_v2.xlsx]S24_CDX IG_Ratings&amp;Members!R74C8</stp>
        <tr r="H74" s="9"/>
        <tr r="H74" s="9"/>
      </tp>
      <tp>
        <v>148.74</v>
        <stp/>
        <stp>##V3_BDPV12</stp>
        <stp>CRKT1U5 Curncy</stp>
        <stp>CDS_FLAT_SPREAD</stp>
        <stp>[CDX_Analytics_v2.xlsx]S24_CDX IG_Ratings&amp;Members!R90C8</stp>
        <tr r="H90" s="9"/>
        <tr r="H90" s="9"/>
      </tp>
      <tp>
        <v>33</v>
        <stp/>
        <stp>##V3_BDPV12</stp>
        <stp>CAET1U5 Curncy</stp>
        <stp>CDS_FLAT_SPREAD</stp>
        <stp>[CDX_Analytics_v2.xlsx]S25_CDX IG_Ratings&amp;Members!R20C8</stp>
        <tr r="H20" s="12"/>
        <tr r="H20" s="12"/>
      </tp>
      <tp>
        <v>220</v>
        <stp/>
        <stp>##V3_BDPV12</stp>
        <stp>CSPF1U5 Curncy</stp>
        <stp>CDS_FLAT_SPREAD</stp>
        <stp>[CDX_Analytics_v2.xlsx]S24_CDX_Ratings&amp;Members!R111C8</stp>
        <tr r="H111" s="6"/>
        <tr r="H111" s="6"/>
      </tp>
      <tp>
        <v>380</v>
        <stp/>
        <stp>##V3_BDPV12</stp>
        <stp>CRII1U5 Curncy</stp>
        <stp>CDS_FLAT_SPREAD</stp>
        <stp>[CDX_Analytics_v2.xlsx]S25_CDX_Ratings&amp;Members!R110C8</stp>
        <tr r="H110" s="13"/>
        <tr r="H110" s="13"/>
      </tp>
      <tp>
        <v>1317.1150061151677</v>
        <stp/>
        <stp>##V3_BDPV12</stp>
        <stp>CTOY1U5 Curncy</stp>
        <stp>CDS_FLAT_SPREAD</stp>
        <stp>[CDX_Analytics_v2.xlsx]S25_CDX_Ratings&amp;Members!R106C8</stp>
        <tr r="H106" s="13"/>
        <tr r="H106" s="13"/>
      </tp>
      <tp>
        <v>860.37541892901731</v>
        <stp/>
        <stp>##V3_BDPV12</stp>
        <stp>CWFT1U5 Curncy</stp>
        <stp>CDS_FLAT_SPREAD</stp>
        <stp>[CDX_Analytics_v2.xlsx]S25_CDX_Ratings&amp;Members!R115C8</stp>
        <tr r="H115" s="13"/>
        <tr r="H115" s="13"/>
      </tp>
      <tp t="s">
        <v>US25468PCT12</v>
        <stp/>
        <stp>##V3_BDPV12</stp>
        <stp>CDIS1U5 Curncy</stp>
        <stp>SW_PRIMARY_REF_OBLIGATION_ISIN</stp>
        <stp>[CDX_Analytics_v2.xlsx]S25_CDX IG_Ratings&amp;Members!R128C7</stp>
        <tr r="G128" s="12"/>
        <tr r="G128" s="12"/>
      </tp>
      <tp t="s">
        <v>BBu</v>
        <stp/>
        <stp>##V3_BDPV12</stp>
        <stp>US52736RBD35 Corp</stp>
        <stp>RTG_SP</stp>
        <stp>[CDX_Analytics_v2.xlsx]S24_CDX_Ratings&amp;Members!R64C10</stp>
        <tr r="J64" s="6"/>
        <tr r="J64" s="6"/>
      </tp>
      <tp t="s">
        <v>BB-</v>
        <stp/>
        <stp>##V3_BDPV12</stp>
        <stp>US25470XAE58 Corp</stp>
        <stp>RTG_SP</stp>
        <stp>[CDX_Analytics_v2.xlsx]S25_CDX_Ratings&amp;Members!R46C10</stp>
        <tr r="J46" s="13"/>
        <tr r="J46" s="13"/>
      </tp>
      <tp t="s">
        <v>BB-</v>
        <stp/>
        <stp>##V3_BDPV12</stp>
        <stp>US25470XAE58 Corp</stp>
        <stp>RTG_SP</stp>
        <stp>[CDX_Analytics_v2.xlsx]S24_CDX_Ratings&amp;Members!R45C10</stp>
        <tr r="J45" s="6"/>
        <tr r="J45" s="6"/>
      </tp>
      <tp t="s">
        <v>CCC+</v>
        <stp/>
        <stp>##V3_BDPV12</stp>
        <stp>XS1244815111 Corp</stp>
        <stp>RTG_SP_NO_WATCH</stp>
        <stp>[CDX_Analytics_v2.xlsx]S24_ITRX_Ratings&amp;Members!R23C9</stp>
        <tr r="I23" s="7"/>
        <tr r="I23" s="7"/>
      </tp>
      <tp t="s">
        <v>B</v>
        <stp/>
        <stp>##V3_BDPV12</stp>
        <stp>XS0953085114 Corp</stp>
        <stp>RTG_SP_NO_WATCH</stp>
        <stp>[CDX_Analytics_v2.xlsx]S24_ITRX_Ratings&amp;Members!R82C9</stp>
        <tr r="I82" s="7"/>
        <tr r="I82" s="7"/>
      </tp>
      <tp t="s">
        <v>CCC</v>
        <stp/>
        <stp>##V3_BDPV12</stp>
        <stp>XS1054087496 Corp</stp>
        <stp>RTG_SP_NO_WATCH</stp>
        <stp>[CDX_Analytics_v2.xlsx]S24_ITRX_Ratings&amp;Members!R30C9</stp>
        <tr r="I30" s="7"/>
        <tr r="I30" s="7"/>
      </tp>
      <tp t="s">
        <v>BB</v>
        <stp/>
        <stp>##V3_BDPV12</stp>
        <stp>XS0908821639 Corp</stp>
        <stp>RTG_SP_NO_WATCH</stp>
        <stp>[CDX_Analytics_v2.xlsx]S24_ITRX_Ratings&amp;Members!R63C9</stp>
        <tr r="I63" s="7"/>
        <tr r="I63" s="7"/>
      </tp>
      <tp t="s">
        <v>B-</v>
        <stp/>
        <stp>##V3_BDPV12</stp>
        <stp>XS1308316568 Corp</stp>
        <stp>RTG_SP_NO_WATCH</stp>
        <stp>[CDX_Analytics_v2.xlsx]S24_ITRX_Ratings&amp;Members!R34C9</stp>
        <tr r="I34" s="7"/>
        <tr r="I34" s="7"/>
      </tp>
      <tp t="s">
        <v>B+</v>
        <stp/>
        <stp>##V3_BDPV12</stp>
        <stp>XS1028956222 Corp</stp>
        <stp>RTG_SP_NO_WATCH</stp>
        <stp>[CDX_Analytics_v2.xlsx]S24_ITRX_Ratings&amp;Members!R56C9</stp>
        <tr r="I56" s="7"/>
        <tr r="I56" s="7"/>
      </tp>
      <tp t="s">
        <v>B</v>
        <stp/>
        <stp>##V3_BDPV12</stp>
        <stp>XS1075833860 Corp</stp>
        <stp>RTG_SP</stp>
        <stp>[CDX_Analytics_v2.xlsx]S22_ITRX_Ratings&amp;Members!R37C9</stp>
        <tr r="I37" s="5"/>
        <tr r="I37" s="5"/>
      </tp>
      <tp t="s">
        <v>B+</v>
        <stp/>
        <stp>##V3_BDPV12</stp>
        <stp>XS1028956222 Corp</stp>
        <stp>RTG_SP</stp>
        <stp>[CDX_Analytics_v2.xlsx]S22_ITRX_Ratings&amp;Members!R53C9</stp>
        <tr r="I53" s="5"/>
        <tr r="I53" s="5"/>
      </tp>
      <tp t="s">
        <v>B</v>
        <stp/>
        <stp>##V3_BDPV12</stp>
        <stp>XS1067864881 Corp</stp>
        <stp>RTG_SP</stp>
        <stp>[CDX_Analytics_v2.xlsx]S22_ITRX_Ratings&amp;Members!R63C9</stp>
        <tr r="I63" s="5"/>
        <tr r="I63" s="5"/>
      </tp>
      <tp t="s">
        <v>BB-</v>
        <stp/>
        <stp>##V3_BDPV12</stp>
        <stp>XS0783934911 Corp</stp>
        <stp>RTG_SP</stp>
        <stp>[CDX_Analytics_v2.xlsx]S22_ITRX_Ratings&amp;Members!R71C9</stp>
        <tr r="I71" s="5"/>
        <tr r="I71" s="5"/>
      </tp>
      <tp t="s">
        <v>CCC</v>
        <stp/>
        <stp>##V3_BDPV12</stp>
        <stp>XS0215828913 Corp</stp>
        <stp>RTG_SP</stp>
        <stp>[CDX_Analytics_v2.xlsx]S22_ITRX_Ratings&amp;Members!R57C9</stp>
        <tr r="I57" s="5"/>
        <tr r="I57" s="5"/>
      </tp>
      <tp t="s">
        <v>CCC+</v>
        <stp/>
        <stp>##V3_BDPV12</stp>
        <stp>XS1028948047 Corp</stp>
        <stp>RTG_SP</stp>
        <stp>[CDX_Analytics_v2.xlsx]S22_ITRX_Ratings&amp;Members!R77C9</stp>
        <tr r="I77" s="5"/>
        <tr r="I77" s="5"/>
      </tp>
      <tp t="s">
        <v>B</v>
        <stp/>
        <stp>##V3_BDPV12</stp>
        <stp>USD85456AB30 Corp</stp>
        <stp>RTG_SP</stp>
        <stp>[CDX_Analytics_v2.xlsx]S22_ITRX_Ratings&amp;Members!R79C9</stp>
        <tr r="I79" s="5"/>
        <tr r="I79" s="5"/>
      </tp>
      <tp>
        <v>28</v>
        <stp/>
        <stp>##V3_BDPV12</stp>
        <stp>CCVS1U5 Curncy</stp>
        <stp>CDS_FLAT_SPREAD</stp>
        <stp>[CDX_Analytics_v2.xlsx]S24_CDX IG_Ratings&amp;Members!R54C8</stp>
        <tr r="H54" s="9"/>
        <tr r="H54" s="9"/>
      </tp>
      <tp>
        <v>71</v>
        <stp/>
        <stp>##V3_BDPV12</stp>
        <stp>CAVT1U5 Curncy</stp>
        <stp>CDS_FLAT_SPREAD</stp>
        <stp>[CDX_Analytics_v2.xlsx]S24_CDX IG_Ratings&amp;Members!R33C8</stp>
        <tr r="H33" s="9"/>
        <tr r="H33" s="9"/>
      </tp>
      <tp>
        <v>138</v>
        <stp/>
        <stp>##V3_BDPV12</stp>
        <stp>CMOT1U5 Curncy</stp>
        <stp>CDS_FLAT_SPREAD</stp>
        <stp>[CDX_Analytics_v2.xlsx]S24_CDX IG_Ratings&amp;Members!R93C8</stp>
        <tr r="H93" s="9"/>
        <tr r="H93" s="9"/>
      </tp>
      <tp>
        <v>28</v>
        <stp/>
        <stp>##V3_BDPV12</stp>
        <stp>CCVS1U5 Curncy</stp>
        <stp>CDS_FLAT_SPREAD</stp>
        <stp>[CDX_Analytics_v2.xlsx]S25_CDX IG_Ratings&amp;Members!R54C8</stp>
        <tr r="H54" s="12"/>
        <tr r="H54" s="12"/>
      </tp>
      <tp t="s">
        <v>BB-</v>
        <stp/>
        <stp>##V3_BDPV12</stp>
        <stp>US532716AM92 Corp</stp>
        <stp>RTG_SP</stp>
        <stp>[CDX_Analytics_v2.xlsx]S22_CDX_Ratings&amp;Members!R54C9</stp>
        <tr r="I54" s="4"/>
        <tr r="I54" s="4"/>
      </tp>
      <tp t="s">
        <v>NR</v>
        <stp/>
        <stp>##V3_BDPV12</stp>
        <stp>US800907AK37 Corp</stp>
        <stp>RTG_SP</stp>
        <stp>[CDX_Analytics_v2.xlsx]S22_CDX_Ratings&amp;Members!R82C9</stp>
        <tr r="I82" s="4"/>
        <tr r="I82" s="4"/>
      </tp>
      <tp>
        <v>687.53858752199562</v>
        <stp/>
        <stp>##V3_BDPV12</stp>
        <stp>CSVU1U5 Curncy</stp>
        <stp>CDS_FLAT_SPREAD</stp>
        <stp>[CDX_Analytics_v2.xlsx]S24_CDX_Ratings&amp;Members!R102C8</stp>
        <tr r="H102" s="6"/>
        <tr r="H102" s="6"/>
      </tp>
      <tp t="s">
        <v>B-</v>
        <stp/>
        <stp>##V3_BDPV12</stp>
        <stp>US701081AY70 Corp</stp>
        <stp>RTG_SP</stp>
        <stp>[CDX_Analytics_v2.xlsx]S22_CDX_Ratings&amp;Members!R71C9</stp>
        <tr r="I71" s="4"/>
        <tr r="I71" s="4"/>
      </tp>
      <tp t="s">
        <v>BB</v>
        <stp/>
        <stp>##V3_BDPV12</stp>
        <stp>US031652BE90 Corp</stp>
        <stp>RTG_SP</stp>
        <stp>[CDX_Analytics_v2.xlsx]S22_CDX_Ratings&amp;Members!R15C9</stp>
        <tr r="I15" s="4"/>
        <tr r="I15" s="4"/>
      </tp>
      <tp>
        <v>280</v>
        <stp/>
        <stp>##V3_BDPV12</stp>
        <stp>CYUM1U5 Curncy</stp>
        <stp>CDS_FLAT_SPREAD</stp>
        <stp>[CDX_Analytics_v2.xlsx]S25_CDX_Ratings&amp;Members!R118C8</stp>
        <tr r="H118" s="13"/>
        <tr r="H118" s="13"/>
      </tp>
      <tp>
        <v>25</v>
        <stp/>
        <stp>##V3_BDPV12</stp>
        <stp>CFO1U5 Curncy</stp>
        <stp>CDS_FLAT_SPREAD</stp>
        <stp>[CDX_Analytics_v2.xlsx]S24_CDX IG_Ratings&amp;Members!R36C8</stp>
        <tr r="H36" s="9"/>
        <tr r="H36" s="9"/>
      </tp>
      <tp t="s">
        <v>US984121BW26</v>
        <stp/>
        <stp>##V3_BDPV12</stp>
        <stp>CXRX1U5 Curncy</stp>
        <stp>SW_PRIMARY_REF_OBLIGATION_ISIN</stp>
        <stp>[CDX_Analytics_v2.xlsx]S24_CDX IG_Ratings&amp;Members!R141C7</stp>
        <tr r="G141" s="9"/>
        <tr r="G141" s="9"/>
      </tp>
      <tp t="s">
        <v>BB-</v>
        <stp/>
        <stp>##V3_BDPV12</stp>
        <stp>US65548QAA22 Corp</stp>
        <stp>RTG_SP</stp>
        <stp>[CDX_Analytics_v2.xlsx]S22_CDX_Ratings&amp;Members!R65C9</stp>
        <tr r="I65" s="4"/>
        <tr r="I65" s="4"/>
      </tp>
      <tp t="s">
        <v>B-</v>
        <stp/>
        <stp>##V3_BDPV12</stp>
        <stp>XS0982709494 Corp</stp>
        <stp>RTG_SP_NO_WATCH</stp>
        <stp>[CDX_Analytics_v2.xlsx]S24_ITRX_Ratings&amp;Members!R60C9</stp>
        <tr r="I60" s="7"/>
        <tr r="I60" s="7"/>
      </tp>
      <tp t="s">
        <v>B</v>
        <stp/>
        <stp>##V3_BDPV12</stp>
        <stp>XS1074935229 Corp</stp>
        <stp>RTG_SP_NO_WATCH</stp>
        <stp>[CDX_Analytics_v2.xlsx]S24_ITRX_Ratings&amp;Members!R53C9</stp>
        <tr r="I53" s="7"/>
        <tr r="I53" s="7"/>
      </tp>
      <tp t="s">
        <v>BB-</v>
        <stp/>
        <stp>##V3_BDPV12</stp>
        <stp>US65548QAA22 Corp</stp>
        <stp>RTG_SP</stp>
        <stp>[CDX_Analytics_v2.xlsx]S24_CDX_Ratings&amp;Members!R74C10</stp>
        <tr r="J74" s="6"/>
        <tr r="J74" s="6"/>
      </tp>
      <tp t="s">
        <v>BBB-</v>
        <stp/>
        <stp>##V3_BDPV12</stp>
        <stp>XS0103214762 Corp</stp>
        <stp>RTG_SP_NO_WATCH</stp>
        <stp>[CDX_Analytics_v2.xlsx]S24_ITRX_Ratings&amp;Members!R35C9</stp>
        <tr r="I35" s="7"/>
        <tr r="I35" s="7"/>
      </tp>
      <tp t="s">
        <v>B</v>
        <stp/>
        <stp>##V3_BDPV12</stp>
        <stp>XS0050504306 Corp</stp>
        <stp>RTG_SP_NO_WATCH</stp>
        <stp>[CDX_Analytics_v2.xlsx]S24_ITRX_Ratings&amp;Members!R20C9</stp>
        <tr r="I20" s="7"/>
        <tr r="I20" s="7"/>
      </tp>
      <tp t="s">
        <v>BB+</v>
        <stp/>
        <stp>##V3_BDPV12</stp>
        <stp>XS0105244585 Corp</stp>
        <stp>RTG_SP_NO_WATCH</stp>
        <stp>[CDX_Analytics_v2.xlsx]S24_ITRX_Ratings&amp;Members!R75C9</stp>
        <tr r="I75" s="7"/>
        <tr r="I75" s="7"/>
      </tp>
      <tp t="s">
        <v>BB</v>
        <stp/>
        <stp>##V3_BDPV12</stp>
        <stp>US29273VAD29 Corp</stp>
        <stp>RTG_SP</stp>
        <stp>[CDX_Analytics_v2.xlsx]S25_CDX_Ratings&amp;Members!R48C10</stp>
        <tr r="J48" s="13"/>
        <tr r="J48" s="13"/>
      </tp>
      <tp t="s">
        <v>B-</v>
        <stp/>
        <stp>##V3_BDPV12</stp>
        <stp>XS1046702293 Corp</stp>
        <stp>RTG_SP</stp>
        <stp>[CDX_Analytics_v2.xlsx]S22_ITRX_Ratings&amp;Members!R34C9</stp>
        <tr r="I34" s="5"/>
        <tr r="I34" s="5"/>
      </tp>
      <tp t="s">
        <v>CCC+</v>
        <stp/>
        <stp>##V3_BDPV12</stp>
        <stp>XS1071420027 Corp</stp>
        <stp>RTG_SP</stp>
        <stp>[CDX_Analytics_v2.xlsx]S22_ITRX_Ratings&amp;Members!R32C9</stp>
        <tr r="I32" s="5"/>
        <tr r="I32" s="5"/>
      </tp>
      <tp t="s">
        <v>BB</v>
        <stp/>
        <stp>##V3_BDPV12</stp>
        <stp>XS0133582147 Corp</stp>
        <stp>RTG_SP</stp>
        <stp>[CDX_Analytics_v2.xlsx]S22_ITRX_Ratings&amp;Members!R19C9</stp>
        <tr r="I19" s="5"/>
        <tr r="I19" s="5"/>
      </tp>
      <tp t="s">
        <v>B+</v>
        <stp/>
        <stp>##V3_BDPV12</stp>
        <stp>XS1078234330 Corp</stp>
        <stp>RTG_SP</stp>
        <stp>[CDX_Analytics_v2.xlsx]S22_ITRX_Ratings&amp;Members!R64C9</stp>
        <tr r="I64" s="5"/>
        <tr r="I64" s="5"/>
      </tp>
      <tp t="s">
        <v>B</v>
        <stp/>
        <stp>##V3_BDPV12</stp>
        <stp>XS0943769470 Corp</stp>
        <stp>RTG_SP</stp>
        <stp>[CDX_Analytics_v2.xlsx]S22_ITRX_Ratings&amp;Members!R78C9</stp>
        <tr r="I78" s="5"/>
        <tr r="I78" s="5"/>
      </tp>
      <tp t="s">
        <v>B-</v>
        <stp/>
        <stp>##V3_BDPV12</stp>
        <stp>XS1094674642 Corp</stp>
        <stp>RTG_SP</stp>
        <stp>[CDX_Analytics_v2.xlsx]S22_ITRX_Ratings&amp;Members!R42C9</stp>
        <tr r="I42" s="5"/>
        <tr r="I42" s="5"/>
      </tp>
      <tp t="s">
        <v>CCC+</v>
        <stp/>
        <stp>##V3_BDPV12</stp>
        <stp>XS0547019777 Corp</stp>
        <stp>RTG_SP</stp>
        <stp>[CDX_Analytics_v2.xlsx]S22_ITRX_Ratings&amp;Members!R14C9</stp>
        <tr r="I14" s="5"/>
        <tr r="I14" s="5"/>
      </tp>
      <tp t="s">
        <v>#N/A Invalid Security</v>
        <stp/>
        <stp>##V3_BDPV12</stp>
        <stp>XSNOREFOBL00 Corp</stp>
        <stp>RTG_MOODY</stp>
        <stp>[CDX_Analytics_v2.xlsx]S22_CDX_Ratings&amp;Members!R60C8</stp>
        <tr r="H60" s="4"/>
      </tp>
    </main>
    <main first="bloomberg.rtd">
      <tp>
        <v>28</v>
        <stp/>
        <stp>##V3_BDPV12</stp>
        <stp>CLMT1U5 Curncy</stp>
        <stp>CDS_FLAT_SPREAD</stp>
        <stp>[CDX_Analytics_v2.xlsx]S24_CDX IG_Ratings&amp;Members!R82C8</stp>
        <tr r="H82" s="9"/>
        <tr r="H82" s="9"/>
      </tp>
      <tp>
        <v>47</v>
        <stp/>
        <stp>##V3_BDPV12</stp>
        <stp>CKFT1U5 Curncy</stp>
        <stp>CDS_FLAT_SPREAD</stp>
        <stp>[CDX_Analytics_v2.xlsx]S24_CDX IG_Ratings&amp;Members!R92C8</stp>
        <tr r="H92" s="9"/>
        <tr r="H92" s="9"/>
      </tp>
      <tp>
        <v>71</v>
        <stp/>
        <stp>##V3_BDPV12</stp>
        <stp>CAVT1U5 Curncy</stp>
        <stp>CDS_FLAT_SPREAD</stp>
        <stp>[CDX_Analytics_v2.xlsx]S25_CDX IG_Ratings&amp;Members!R32C8</stp>
        <tr r="H32" s="12"/>
        <tr r="H32" s="12"/>
      </tp>
      <tp>
        <v>162</v>
        <stp/>
        <stp>##V3_BDPV12</stp>
        <stp>CHWP1U5 Curncy</stp>
        <stp>CDS_FLAT_SPREAD</stp>
        <stp>[CDX_Analytics_v2.xlsx]S25_CDX IG_Ratings&amp;Members!R76C8</stp>
        <tr r="H76" s="12"/>
        <tr r="H76" s="12"/>
      </tp>
      <tp t="s">
        <v>BB+</v>
        <stp/>
        <stp>##V3_BDPV12</stp>
        <stp>US125581GL68 Corp</stp>
        <stp>RTG_SP</stp>
        <stp>[CDX_Analytics_v2.xlsx]S22_CDX_Ratings&amp;Members!R27C9</stp>
        <tr r="I27" s="4"/>
        <tr r="I27" s="4"/>
      </tp>
      <tp>
        <v>300</v>
        <stp/>
        <stp>##V3_BDPV12</stp>
        <stp>CTSO1U5 Curncy</stp>
        <stp>CDS_FLAT_SPREAD</stp>
        <stp>[CDX_Analytics_v2.xlsx]S24_CDX_Ratings&amp;Members!R104C8</stp>
        <tr r="H104" s="6"/>
        <tr r="H104" s="6"/>
      </tp>
      <tp t="s">
        <v>CCC+ /*+</v>
        <stp/>
        <stp>##V3_BDPV12</stp>
        <stp>US767754AJ35 Corp</stp>
        <stp>RTG_SP</stp>
        <stp>[CDX_Analytics_v2.xlsx]S22_CDX_Ratings&amp;Members!R79C9</stp>
        <tr r="I79" s="4"/>
        <tr r="I79" s="4"/>
      </tp>
      <tp t="s">
        <v>#N/A Invalid Security</v>
        <stp/>
        <stp>##V3_BDPV12</stp>
        <stp>XSNOREFOBL00 Corp</stp>
        <stp>RTG_SP</stp>
        <stp>[CDX_Analytics_v2.xlsx]S22_CDX_Ratings&amp;Members!R60C9</stp>
        <tr r="I60" s="4"/>
      </tp>
      <tp t="s">
        <v>US097023AD79</v>
        <stp/>
        <stp>##V3_BDPV12</stp>
        <stp>CBA1U5 Curncy</stp>
        <stp>SW_PRIMARY_REF_OBLIGATION_ISIN</stp>
        <stp>[CDX_Analytics_v2.xlsx]S24_CDX IG_Ratings&amp;Members!R117C7</stp>
        <tr r="G117" s="9"/>
        <tr r="G117" s="9"/>
      </tp>
      <tp t="s">
        <v>US437076AS19</v>
        <stp/>
        <stp>##V3_BDPV12</stp>
        <stp>CHD1U5 Curncy</stp>
        <stp>SW_PRIMARY_REF_OBLIGATION_ISIN</stp>
        <stp>[CDX_Analytics_v2.xlsx]S24_CDX IG_Ratings&amp;Members!R122C7</stp>
        <tr r="G122" s="9"/>
        <tr r="G122" s="9"/>
      </tp>
      <tp t="s">
        <v>BB</v>
        <stp/>
        <stp>##V3_BDPV12</stp>
        <stp>XS1025866119 Corp</stp>
        <stp>RTG_SP_NO_WATCH</stp>
        <stp>[CDX_Analytics_v2.xlsx]S24_ITRX_Ratings&amp;Members!R44C9</stp>
        <tr r="I44" s="7"/>
        <tr r="I44" s="7"/>
      </tp>
      <tp t="s">
        <v>B</v>
        <stp/>
        <stp>##V3_BDPV12</stp>
        <stp>XS0909769407 Corp</stp>
        <stp>RTG_SP_NO_WATCH</stp>
        <stp>[CDX_Analytics_v2.xlsx]S24_ITRX_Ratings&amp;Members!R79C9</stp>
        <tr r="I79" s="7"/>
        <tr r="I79" s="7"/>
      </tp>
      <tp t="s">
        <v>B</v>
        <stp/>
        <stp>##V3_BDPV12</stp>
        <stp>XS1055940206 Corp</stp>
        <stp>RTG_SP</stp>
        <stp>[CDX_Analytics_v2.xlsx]S22_ITRX_Ratings&amp;Members!R84C9</stp>
        <tr r="I84" s="5"/>
        <tr r="I84" s="5"/>
      </tp>
      <tp>
        <v>1294.3655091827272</v>
        <stp/>
        <stp>##V3_BDPV12</stp>
        <stp>CUS1U5 Curncy</stp>
        <stp>CDS_FLAT_SPREAD</stp>
        <stp>[CDX_Analytics_v2.xlsx]S25_CDX_Ratings&amp;Members!R111C8</stp>
        <tr r="H111" s="13"/>
        <tr r="H111" s="13"/>
      </tp>
      <tp t="s">
        <v>B</v>
        <stp/>
        <stp>##V3_BDPV12</stp>
        <stp>XS0953085114 Corp</stp>
        <stp>RTG_SP</stp>
        <stp>[CDX_Analytics_v2.xlsx]S22_ITRX_Ratings&amp;Members!R83C9</stp>
        <tr r="I83" s="5"/>
        <tr r="I83" s="5"/>
      </tp>
      <tp t="s">
        <v>B</v>
        <stp/>
        <stp>##V3_BDPV12</stp>
        <stp>XS1089828880 Corp</stp>
        <stp>RTG_SP</stp>
        <stp>[CDX_Analytics_v2.xlsx]S22_ITRX_Ratings&amp;Members!R44C9</stp>
        <tr r="I44" s="5"/>
        <tr r="I44" s="5"/>
      </tp>
      <tp t="s">
        <v>#N/A N/A</v>
        <stp/>
        <stp>##V3_BDPV12</stp>
        <stp>XS1019171427 Corp</stp>
        <stp>RTG_SP</stp>
        <stp>[CDX_Analytics_v2.xlsx]S22_ITRX_Ratings&amp;Members!R16C9</stp>
        <tr r="I16" s="5"/>
      </tp>
      <tp t="s">
        <v>B</v>
        <stp/>
        <stp>##V3_BDPV12</stp>
        <stp>XS0050504306 Corp</stp>
        <stp>RTG_SP</stp>
        <stp>[CDX_Analytics_v2.xlsx]S22_ITRX_Ratings&amp;Members!R20C9</stp>
        <tr r="I20" s="5"/>
        <tr r="I20" s="5"/>
      </tp>
      <tp t="s">
        <v>#N/A N/A</v>
        <stp/>
        <stp>##V3_BDPV12</stp>
        <stp>XS0909782921 Corp</stp>
        <stp>RTG_SP</stp>
        <stp>[CDX_Analytics_v2.xlsx]S22_ITRX_Ratings&amp;Members!R46C9</stp>
        <tr r="I46" s="5"/>
      </tp>
      <tp t="s">
        <v>CCC-</v>
        <stp/>
        <stp>##V3_BDPV12</stp>
        <stp>XS1070709313 Corp</stp>
        <stp>RTG_SP</stp>
        <stp>[CDX_Analytics_v2.xlsx]S22_ITRX_Ratings&amp;Members!R45C9</stp>
        <tr r="I45" s="5"/>
        <tr r="I45" s="5"/>
      </tp>
      <tp t="s">
        <v>#N/A Invalid Security</v>
        <stp/>
        <stp>##V3_BDPV12</stp>
        <stp>XSNOREFOBL00 Corp</stp>
        <stp>RTG_MOODY</stp>
        <stp>[CDX_Analytics_v2.xlsx]S24_CDX_Ratings&amp;Members!R67C9</stp>
        <tr r="I67" s="6"/>
      </tp>
      <tp t="s">
        <v>CCC</v>
        <stp/>
        <stp>##V3_BDPV12</stp>
        <stp>US442488BV31 Corp</stp>
        <stp>RTG_SP</stp>
        <stp>[CDX_Analytics_v2.xlsx]S22_CDX_Ratings&amp;Members!R50C9</stp>
        <tr r="I50" s="4"/>
        <tr r="I50" s="4"/>
      </tp>
      <tp>
        <v>32</v>
        <stp/>
        <stp>##V3_BDPV12</stp>
        <stp>CGIS1U5 Curncy</stp>
        <stp>CDS_FLAT_SPREAD</stp>
        <stp>[CDX_Analytics_v2.xlsx]S24_CDX IG_Ratings&amp;Members!R72C8</stp>
        <tr r="H72" s="9"/>
        <tr r="H72" s="9"/>
      </tp>
      <tp>
        <v>53</v>
        <stp/>
        <stp>##V3_BDPV12</stp>
        <stp>CBSX1U5 Curncy</stp>
        <stp>CDS_FLAT_SPREAD</stp>
        <stp>[CDX_Analytics_v2.xlsx]S24_CDX IG_Ratings&amp;Members!R39C8</stp>
        <tr r="H39" s="9"/>
        <tr r="H39" s="9"/>
      </tp>
      <tp>
        <v>38</v>
        <stp/>
        <stp>##V3_BDPV12</stp>
        <stp>CLTR1U5 Curncy</stp>
        <stp>CDS_FLAT_SPREAD</stp>
        <stp>[CDX_Analytics_v2.xlsx]S24_CDX IG_Ratings&amp;Members!R83C8</stp>
        <tr r="H83" s="9"/>
        <tr r="H83" s="9"/>
      </tp>
      <tp>
        <v>88</v>
        <stp/>
        <stp>##V3_BDPV12</stp>
        <stp>CCAT1U5 Curncy</stp>
        <stp>CDS_FLAT_SPREAD</stp>
        <stp>[CDX_Analytics_v2.xlsx]S25_CDX IG_Ratings&amp;Members!R45C8</stp>
        <tr r="H45" s="12"/>
        <tr r="H45" s="12"/>
      </tp>
      <tp>
        <v>47</v>
        <stp/>
        <stp>##V3_BDPV12</stp>
        <stp>CKFT1U5 Curncy</stp>
        <stp>CDS_FLAT_SPREAD</stp>
        <stp>[CDX_Analytics_v2.xlsx]S25_CDX IG_Ratings&amp;Members!R95C8</stp>
        <tr r="H95" s="12"/>
        <tr r="H95" s="12"/>
      </tp>
      <tp t="s">
        <v>B-</v>
        <stp/>
        <stp>##V3_BDPV12</stp>
        <stp>US868536AV55 Corp</stp>
        <stp>RTG_SP</stp>
        <stp>[CDX_Analytics_v2.xlsx]S22_CDX_Ratings&amp;Members!R91C9</stp>
        <tr r="I91" s="4"/>
        <tr r="I91" s="4"/>
      </tp>
      <tp t="s">
        <v>BB</v>
        <stp/>
        <stp>##V3_BDPV12</stp>
        <stp>US530715AD31 Corp</stp>
        <stp>RTG_SP</stp>
        <stp>[CDX_Analytics_v2.xlsx]S22_CDX_Ratings&amp;Members!R58C9</stp>
        <tr r="I58" s="4"/>
        <tr r="I58" s="4"/>
      </tp>
      <tp t="s">
        <v>US25746UBE82</v>
        <stp/>
        <stp>##V3_BDPV12</stp>
        <stp>CDR1U5 Curncy</stp>
        <stp>SW_PRIMARY_REF_OBLIGATION_ISIN</stp>
        <stp>[CDX_Analytics_v2.xlsx]S25_CDX IG_Ratings&amp;Members!R58C7</stp>
        <tr r="G58" s="12"/>
        <tr r="G58" s="12"/>
      </tp>
      <tp t="s">
        <v>US02209SAD53</v>
        <stp/>
        <stp>##V3_BDPV12</stp>
        <stp>CMO1U5 Curncy</stp>
        <stp>SW_PRIMARY_REF_OBLIGATION_ISIN</stp>
        <stp>[CDX_Analytics_v2.xlsx]S25_CDX IG_Ratings&amp;Members!R21C7</stp>
        <tr r="G21" s="12"/>
        <tr r="G21" s="12"/>
      </tp>
      <tp>
        <v>40</v>
        <stp/>
        <stp>##V3_BDPV12</stp>
        <stp>CGECC1U5 Curncy</stp>
        <stp>CDS_FLAT_SPREAD</stp>
        <stp>[CDX_Analytics_v2.xlsx]S24_CDX IG_Ratings&amp;Members!R71C8</stp>
        <tr r="H71" s="9"/>
        <tr r="H71" s="9"/>
      </tp>
      <tp>
        <v>545</v>
        <stp/>
        <stp>##V3_BDPV12</stp>
        <stp>CTHC1U5 Curncy</stp>
        <stp>CDS_FLAT_SPREAD</stp>
        <stp>[CDX_Analytics_v2.xlsx]S24_CDX_Ratings&amp;Members!R103C8</stp>
        <tr r="H103" s="6"/>
        <tr r="H103" s="6"/>
      </tp>
      <tp t="s">
        <v>CCC+</v>
        <stp/>
        <stp>##V3_BDPV12</stp>
        <stp>US07556QAY17 Corp</stp>
        <stp>RTG_SP</stp>
        <stp>[CDX_Analytics_v2.xlsx]S22_CDX_Ratings&amp;Members!R18C9</stp>
        <tr r="I18" s="4"/>
        <tr r="I18" s="4"/>
      </tp>
      <tp t="s">
        <v>BB-</v>
        <stp/>
        <stp>##V3_BDPV12</stp>
        <stp>US73179PAK21 Corp</stp>
        <stp>RTG_SP</stp>
        <stp>[CDX_Analytics_v2.xlsx]S22_CDX_Ratings&amp;Members!R73C9</stp>
        <tr r="I73" s="4"/>
        <tr r="I73" s="4"/>
      </tp>
      <tp t="s">
        <v>BB+</v>
        <stp/>
        <stp>##V3_BDPV12</stp>
        <stp>US02005NAJ90 Corp</stp>
        <stp>RTG_SP</stp>
        <stp>[CDX_Analytics_v2.xlsx]S22_CDX_Ratings&amp;Members!R13C9</stp>
        <tr r="I13" s="4"/>
        <tr r="I13" s="4"/>
      </tp>
      <tp t="s">
        <v>US437076AS19</v>
        <stp/>
        <stp>##V3_BDPV12</stp>
        <stp>CHD1U5 Curncy</stp>
        <stp>SW_PRIMARY_REF_OBLIGATION_ISIN</stp>
        <stp>[CDX_Analytics_v2.xlsx]S25_CDX IG_Ratings&amp;Members!R124C7</stp>
        <tr r="G124" s="12"/>
        <tr r="G124" s="12"/>
      </tp>
      <tp t="s">
        <v>B-</v>
        <stp/>
        <stp>##V3_BDPV12</stp>
        <stp>US12543DAL47 Corp</stp>
        <stp>RTG_SP</stp>
        <stp>[CDX_Analytics_v2.xlsx]S22_CDX_Ratings&amp;Members!R29C9</stp>
        <tr r="I29" s="4"/>
        <tr r="I29" s="4"/>
      </tp>
      <tp>
        <v>155</v>
        <stp/>
        <stp>##V3_BDPV12</stp>
        <stp>CGT1U5 Curncy</stp>
        <stp>CDS_FLAT_SPREAD</stp>
        <stp>[CDX_Analytics_v2.xlsx]S24_CDX_Ratings&amp;Members!R106C8</stp>
        <tr r="H106" s="6"/>
        <tr r="H106" s="6"/>
      </tp>
      <tp t="s">
        <v>BBB-</v>
        <stp/>
        <stp>##V3_BDPV12</stp>
        <stp>XS0733696495 Corp</stp>
        <stp>RTG_SP_NO_WATCH</stp>
        <stp>[CDX_Analytics_v2.xlsx]S24_ITRX_Ratings&amp;Members!R62C9</stp>
        <tr r="I62" s="7"/>
        <tr r="I62" s="7"/>
      </tp>
      <tp t="s">
        <v>B+</v>
        <stp/>
        <stp>##V3_BDPV12</stp>
        <stp>XS0885718782 Corp</stp>
        <stp>RTG_SP_NO_WATCH</stp>
        <stp>[CDX_Analytics_v2.xlsx]S24_ITRX_Ratings&amp;Members!R37C9</stp>
        <tr r="I37" s="7"/>
        <tr r="I37" s="7"/>
      </tp>
      <tp t="s">
        <v>CCC-</v>
        <stp/>
        <stp>##V3_BDPV12</stp>
        <stp>XS1070709313 Corp</stp>
        <stp>RTG_SP_NO_WATCH</stp>
        <stp>[CDX_Analytics_v2.xlsx]S24_ITRX_Ratings&amp;Members!R49C9</stp>
        <tr r="I49" s="7"/>
        <tr r="I49" s="7"/>
      </tp>
      <tp t="s">
        <v>#N/A N/A</v>
        <stp/>
        <stp>##V3_BDPV12</stp>
        <stp>XS1139087933 Corp</stp>
        <stp>RTG_SP_NO_WATCH</stp>
        <stp>[CDX_Analytics_v2.xlsx]S24_ITRX_Ratings&amp;Members!R43C9</stp>
        <tr r="I43" s="7"/>
      </tp>
      <tp t="s">
        <v>B+</v>
        <stp/>
        <stp>##V3_BDPV12</stp>
        <stp>XS1028950886 Corp</stp>
        <stp>RTG_SP_NO_WATCH</stp>
        <stp>[CDX_Analytics_v2.xlsx]S24_ITRX_Ratings&amp;Members!R55C9</stp>
        <tr r="I55" s="7"/>
        <tr r="I55" s="7"/>
      </tp>
      <tp t="s">
        <v>B</v>
        <stp/>
        <stp>##V3_BDPV12</stp>
        <stp>XS0568044555 Corp</stp>
        <stp>RTG_SP_NO_WATCH</stp>
        <stp>[CDX_Analytics_v2.xlsx]S24_ITRX_Ratings&amp;Members!R25C9</stp>
        <tr r="I25" s="7"/>
        <tr r="I25" s="7"/>
      </tp>
      <tp t="s">
        <v>#N/A N/A</v>
        <stp/>
        <stp>##V3_BDPV12</stp>
        <stp>XS1019171427 Corp</stp>
        <stp>RTG_SP_NO_WATCH</stp>
        <stp>[CDX_Analytics_v2.xlsx]S24_ITRX_Ratings&amp;Members!R17C9</stp>
        <tr r="I17" s="7"/>
      </tp>
      <tp t="s">
        <v>BB+</v>
        <stp/>
        <stp>##V3_BDPV12</stp>
        <stp>XS1074396927 Corp</stp>
        <stp>RTG_SP_NO_WATCH</stp>
        <stp>[CDX_Analytics_v2.xlsx]S24_ITRX_Ratings&amp;Members!R66C9</stp>
        <tr r="I66" s="7"/>
        <tr r="I66" s="7"/>
      </tp>
      <tp t="s">
        <v>B</v>
        <stp/>
        <stp>##V3_BDPV12</stp>
        <stp>XS1067602331 Corp</stp>
        <stp>RTG_SP</stp>
        <stp>[CDX_Analytics_v2.xlsx]S22_ITRX_Ratings&amp;Members!R60C9</stp>
        <tr r="I60" s="5"/>
        <tr r="I60" s="5"/>
      </tp>
      <tp t="s">
        <v>B</v>
        <stp/>
        <stp>##V3_BDPV12</stp>
        <stp>XS1076527875 Corp</stp>
        <stp>RTG_SP</stp>
        <stp>[CDX_Analytics_v2.xlsx]S22_ITRX_Ratings&amp;Members!R26C9</stp>
        <tr r="I26" s="5"/>
        <tr r="I26" s="5"/>
      </tp>
      <tp t="s">
        <v>B+</v>
        <stp/>
        <stp>##V3_BDPV12</stp>
        <stp>XS1028950886 Corp</stp>
        <stp>RTG_SP</stp>
        <stp>[CDX_Analytics_v2.xlsx]S22_ITRX_Ratings&amp;Members!R52C9</stp>
        <tr r="I52" s="5"/>
        <tr r="I52" s="5"/>
      </tp>
      <tp t="s">
        <v>B</v>
        <stp/>
        <stp>##V3_BDPV12</stp>
        <stp>XS0568044555 Corp</stp>
        <stp>RTG_SP</stp>
        <stp>[CDX_Analytics_v2.xlsx]S22_ITRX_Ratings&amp;Members!R25C9</stp>
        <tr r="I25" s="5"/>
        <tr r="I25" s="5"/>
      </tp>
      <tp t="s">
        <v>BB+</v>
        <stp/>
        <stp>##V3_BDPV12</stp>
        <stp>XS0184373925 Corp</stp>
        <stp>RTG_SP</stp>
        <stp>[CDX_Analytics_v2.xlsx]S22_ITRX_Ratings&amp;Members!R72C9</stp>
        <tr r="I72" s="5"/>
        <tr r="I72" s="5"/>
      </tp>
      <tp>
        <v>270</v>
        <stp/>
        <stp>##V3_BDPV12</stp>
        <stp>CKMP1U5 Curncy</stp>
        <stp>CDS_FLAT_SPREAD</stp>
        <stp>[CDX_Analytics_v2.xlsx]S24_CDX IG_Ratings&amp;Members!R80C8</stp>
        <tr r="H80" s="9"/>
        <tr r="H80" s="9"/>
      </tp>
      <tp>
        <v>53</v>
        <stp/>
        <stp>##V3_BDPV12</stp>
        <stp>CBSX1U5 Curncy</stp>
        <stp>CDS_FLAT_SPREAD</stp>
        <stp>[CDX_Analytics_v2.xlsx]S25_CDX IG_Ratings&amp;Members!R38C8</stp>
        <tr r="H38" s="12"/>
        <tr r="H38" s="12"/>
      </tp>
      <tp>
        <v>14</v>
        <stp/>
        <stp>##V3_BDPV12</stp>
        <stp>CBMY1U5 Curncy</stp>
        <stp>CDS_FLAT_SPREAD</stp>
        <stp>[CDX_Analytics_v2.xlsx]S25_CDX IG_Ratings&amp;Members!R39C8</stp>
        <tr r="H39" s="12"/>
        <tr r="H39" s="12"/>
      </tp>
      <tp>
        <v>140</v>
        <stp/>
        <stp>##V3_BDPV12</stp>
        <stp>CMET1U5 Curncy</stp>
        <stp>CDS_FLAT_SPREAD</stp>
        <stp>[CDX_Analytics_v2.xlsx]S25_CDX IG_Ratings&amp;Members!R94C8</stp>
        <tr r="H94" s="12"/>
        <tr r="H94" s="12"/>
      </tp>
      <tp>
        <v>200</v>
        <stp/>
        <stp>##V3_BDPV12</stp>
        <stp>CKSS1U5 Curncy</stp>
        <stp>CDS_FLAT_SPREAD</stp>
        <stp>[CDX_Analytics_v2.xlsx]S25_CDX IG_Ratings&amp;Members!R83C8</stp>
        <tr r="H83" s="12"/>
        <tr r="H83" s="12"/>
      </tp>
      <tp t="s">
        <v>B</v>
        <stp/>
        <stp>##V3_BDPV12</stp>
        <stp>US428040CD99 Corp</stp>
        <stp>RTG_SP</stp>
        <stp>[CDX_Analytics_v2.xlsx]S22_CDX_Ratings&amp;Members!R97C9</stp>
        <tr r="I97" s="4"/>
        <tr r="I97" s="4"/>
      </tp>
      <tp t="s">
        <v>US25746UBE82</v>
        <stp/>
        <stp>##V3_BDPV12</stp>
        <stp>CDR1U5 Curncy</stp>
        <stp>SW_PRIMARY_REF_OBLIGATION_ISIN</stp>
        <stp>[CDX_Analytics_v2.xlsx]S24_CDX IG_Ratings&amp;Members!R59C7</stp>
        <tr r="G59" s="9"/>
        <tr r="G59" s="9"/>
      </tp>
      <tp t="s">
        <v>CCC+</v>
        <stp/>
        <stp>##V3_BDPV12</stp>
        <stp>US708130AC31 Corp</stp>
        <stp>RTG_SP</stp>
        <stp>[CDX_Analytics_v2.xlsx]S22_CDX_Ratings&amp;Members!R49C9</stp>
        <tr r="I49" s="4"/>
        <tr r="I49" s="4"/>
      </tp>
      <tp>
        <v>380</v>
        <stp/>
        <stp>##V3_BDPV12</stp>
        <stp>CRII1U5 Curncy</stp>
        <stp>CDS_FLAT_SPREAD</stp>
        <stp>[CDX_Analytics_v2.xlsx]S24_CDX_Ratings&amp;Members!R114C8</stp>
        <tr r="H114" s="6"/>
        <tr r="H114" s="6"/>
      </tp>
      <tp>
        <v>1317.1150061151677</v>
        <stp/>
        <stp>##V3_BDPV12</stp>
        <stp>CTOY1U5 Curncy</stp>
        <stp>CDS_FLAT_SPREAD</stp>
        <stp>[CDX_Analytics_v2.xlsx]S24_CDX_Ratings&amp;Members!R112C8</stp>
        <tr r="H112" s="6"/>
        <tr r="H112" s="6"/>
      </tp>
      <tp>
        <v>32</v>
        <stp/>
        <stp>##V3_BDPV12</stp>
        <stp>CMO1U5 Curncy</stp>
        <stp>CDS_FLAT_SPREAD</stp>
        <stp>[CDX_Analytics_v2.xlsx]S25_CDX IG_Ratings&amp;Members!R21C8</stp>
        <tr r="H21" s="12"/>
        <tr r="H21" s="12"/>
      </tp>
      <tp t="s">
        <v>B-</v>
        <stp/>
        <stp>##V3_BDPV12</stp>
        <stp>US46284PAP99 Corp</stp>
        <stp>RTG_SP</stp>
        <stp>[CDX_Analytics_v2.xlsx]S22_CDX_Ratings&amp;Members!R47C9</stp>
        <tr r="I47" s="4"/>
        <tr r="I47" s="4"/>
      </tp>
      <tp t="s">
        <v>US260543BJ10</v>
        <stp/>
        <stp>##V3_BDPV12</stp>
        <stp>CDOW1U5 Curncy</stp>
        <stp>SW_PRIMARY_REF_OBLIGATION_ISIN</stp>
        <stp>[CDX_Analytics_v2.xlsx]S24_CDX IG_Ratings&amp;Members!R119C7</stp>
        <tr r="G119" s="9"/>
        <tr r="G119" s="9"/>
      </tp>
      <tp t="s">
        <v>US961548AY02</v>
        <stp/>
        <stp>##V3_BDPV12</stp>
        <stp>CMWV1U5 Curncy</stp>
        <stp>SW_PRIMARY_REF_OBLIGATION_ISIN</stp>
        <stp>[CDX_Analytics_v2.xlsx]S25_CDX IG_Ratings&amp;Members!R139C7</stp>
        <tr r="G139" s="12"/>
        <tr r="G139" s="12"/>
      </tp>
      <tp t="s">
        <v>B+</v>
        <stp/>
        <stp>##V3_BDPV12</stp>
        <stp>US45031UBQ31 Corp</stp>
        <stp>RTG_SP</stp>
        <stp>[CDX_Analytics_v2.xlsx]S22_CDX_Ratings&amp;Members!R48C9</stp>
        <tr r="I48" s="4"/>
        <tr r="I48" s="4"/>
      </tp>
      <tp t="s">
        <v>US097023AD79</v>
        <stp/>
        <stp>##V3_BDPV12</stp>
        <stp>CBA1U5 Curncy</stp>
        <stp>SW_PRIMARY_REF_OBLIGATION_ISIN</stp>
        <stp>[CDX_Analytics_v2.xlsx]S25_CDX IG_Ratings&amp;Members!R120C7</stp>
        <tr r="G120" s="12"/>
        <tr r="G120" s="12"/>
      </tp>
      <tp t="s">
        <v>US742718EE59</v>
        <stp/>
        <stp>##V3_BDPV12</stp>
        <stp>CPG1U5 Curncy</stp>
        <stp>SW_PRIMARY_REF_OBLIGATION_ISIN</stp>
        <stp>[CDX_Analytics_v2.xlsx]S25_CDX IG_Ratings&amp;Members!R126C7</stp>
        <tr r="G126" s="12"/>
        <tr r="G126" s="12"/>
      </tp>
      <tp t="s">
        <v>CCC+</v>
        <stp/>
        <stp>##V3_BDPV12</stp>
        <stp>US07556QAY17 Corp</stp>
        <stp>RTG_SP</stp>
        <stp>[CDX_Analytics_v2.xlsx]S24_CDX_Ratings&amp;Members!R28C10</stp>
        <tr r="J28" s="6"/>
        <tr r="J28" s="6"/>
      </tp>
      <tp t="s">
        <v>CCC+</v>
        <stp/>
        <stp>##V3_BDPV12</stp>
        <stp>US07556QAY17 Corp</stp>
        <stp>RTG_SP</stp>
        <stp>[CDX_Analytics_v2.xlsx]S25_CDX_Ratings&amp;Members!R29C10</stp>
        <tr r="J29" s="13"/>
        <tr r="J29" s="13"/>
      </tp>
      <tp t="s">
        <v>B</v>
        <stp/>
        <stp>##V3_BDPV12</stp>
        <stp>XS1055940206 Corp</stp>
        <stp>RTG_SP_NO_WATCH</stp>
        <stp>[CDX_Analytics_v2.xlsx]S24_ITRX_Ratings&amp;Members!R83C9</stp>
        <tr r="I83" s="7"/>
        <tr r="I83" s="7"/>
      </tp>
      <tp t="s">
        <v>BB+</v>
        <stp/>
        <stp>##V3_BDPV12</stp>
        <stp>XS1204434028 Corp</stp>
        <stp>RTG_SP_NO_WATCH</stp>
        <stp>[CDX_Analytics_v2.xlsx]S24_ITRX_Ratings&amp;Members!R42C9</stp>
        <tr r="I42" s="7"/>
        <tr r="I42" s="7"/>
      </tp>
      <tp t="s">
        <v>BBB-</v>
        <stp/>
        <stp>##V3_BDPV12</stp>
        <stp>XS1083956307 Corp</stp>
        <stp>RTG_SP_NO_WATCH</stp>
        <stp>[CDX_Analytics_v2.xlsx]S24_ITRX_Ratings&amp;Members!R68C9</stp>
        <tr r="I68" s="7"/>
        <tr r="I68" s="7"/>
      </tp>
      <tp t="s">
        <v>B+</v>
        <stp/>
        <stp>##V3_BDPV12</stp>
        <stp>US45031UBQ31 Corp</stp>
        <stp>RTG_SP</stp>
        <stp>[CDX_Analytics_v2.xlsx]S24_CDX_Ratings&amp;Members!R57C10</stp>
        <tr r="J57" s="6"/>
        <tr r="J57" s="6"/>
      </tp>
      <tp t="s">
        <v>B+</v>
        <stp/>
        <stp>##V3_BDPV12</stp>
        <stp>US45031UBQ31 Corp</stp>
        <stp>RTG_SP</stp>
        <stp>[CDX_Analytics_v2.xlsx]S25_CDX_Ratings&amp;Members!R57C10</stp>
        <tr r="J57" s="13"/>
        <tr r="J57" s="13"/>
      </tp>
      <tp t="s">
        <v>NR</v>
        <stp/>
        <stp>##V3_BDPV12</stp>
        <stp>XS0458685913 Corp</stp>
        <stp>RTG_SP_NO_WATCH</stp>
        <stp>[CDX_Analytics_v2.xlsx]S24_ITRX_Ratings&amp;Members!R36C9</stp>
        <tr r="I36" s="7"/>
        <tr r="I36" s="7"/>
      </tp>
      <tp t="s">
        <v>B</v>
        <stp/>
        <stp>##V3_BDPV12</stp>
        <stp>XS1076527875 Corp</stp>
        <stp>RTG_SP_NO_WATCH</stp>
        <stp>[CDX_Analytics_v2.xlsx]S24_ITRX_Ratings&amp;Members!R26C9</stp>
        <tr r="I26" s="7"/>
        <tr r="I26" s="7"/>
      </tp>
      <tp t="s">
        <v>B</v>
        <stp/>
        <stp>##V3_BDPV12</stp>
        <stp>XS1067864881 Corp</stp>
        <stp>RTG_SP_NO_WATCH</stp>
        <stp>[CDX_Analytics_v2.xlsx]S24_ITRX_Ratings&amp;Members!R64C9</stp>
        <tr r="I64" s="7"/>
        <tr r="I64" s="7"/>
      </tp>
      <tp t="s">
        <v>B+</v>
        <stp/>
        <stp>##V3_BDPV12</stp>
        <stp>XS1078234330 Corp</stp>
        <stp>RTG_SP_NO_WATCH</stp>
        <stp>[CDX_Analytics_v2.xlsx]S24_ITRX_Ratings&amp;Members!R65C9</stp>
        <tr r="I65" s="7"/>
        <tr r="I65" s="7"/>
      </tp>
      <tp t="s">
        <v>BBB</v>
        <stp/>
        <stp>##V3_BDPV12</stp>
        <stp>XS0954674668 Corp</stp>
        <stp>RTG_SP</stp>
        <stp>[CDX_Analytics_v2.xlsx]S22_ITRX_Ratings&amp;Members!R76C9</stp>
        <tr r="I76" s="5"/>
        <tr r="I76" s="5"/>
      </tp>
      <tp t="s">
        <v>BB</v>
        <stp/>
        <stp>##V3_BDPV12</stp>
        <stp>XS0908821639 Corp</stp>
        <stp>RTG_SP</stp>
        <stp>[CDX_Analytics_v2.xlsx]S22_ITRX_Ratings&amp;Members!R62C9</stp>
        <tr r="I62" s="5"/>
        <tr r="I62" s="5"/>
      </tp>
      <tp t="s">
        <v>BB</v>
        <stp/>
        <stp>##V3_BDPV12</stp>
        <stp>XS0491875562 Corp</stp>
        <stp>RTG_SP</stp>
        <stp>[CDX_Analytics_v2.xlsx]S22_ITRX_Ratings&amp;Members!R41C9</stp>
        <tr r="I41" s="5"/>
        <tr r="I41" s="5"/>
      </tp>
      <tp>
        <v>112.99999999999999</v>
        <stp/>
        <stp>##V3_BDPV12</stp>
        <stp>CWY1U5 Curncy</stp>
        <stp>CDS_FLAT_SPREAD</stp>
        <stp>[CDX_Analytics_v2.xlsx]S24_CDX IG_Ratings&amp;Members!R139C8</stp>
        <tr r="H139" s="9"/>
        <tr r="H139" s="9"/>
      </tp>
      <tp>
        <v>23</v>
        <stp/>
        <stp>##V3_BDPV12</stp>
        <stp>CAEP1U5 Curncy</stp>
        <stp>CDS_FLAT_SPREAD</stp>
        <stp>[CDX_Analytics_v2.xlsx]S24_CDX IG_Ratings&amp;Members!R23C8</stp>
        <tr r="H23" s="9"/>
        <tr r="H23" s="9"/>
      </tp>
      <tp t="s">
        <v>CC /*-</v>
        <stp/>
        <stp>##V3_BDPV12</stp>
        <stp>US184502AD42 Corp</stp>
        <stp>RTG_SP</stp>
        <stp>[CDX_Analytics_v2.xlsx]S22_CDX_Ratings&amp;Members!R28C9</stp>
        <tr r="I28" s="4"/>
        <tr r="I28" s="4"/>
      </tp>
      <tp>
        <v>27</v>
        <stp/>
        <stp>##V3_BDPV12</stp>
        <stp>CLOW1U5 Curncy</stp>
        <stp>CDS_FLAT_SPREAD</stp>
        <stp>[CDX_Analytics_v2.xlsx]S24_CDX IG_Ratings&amp;Members!R84C8</stp>
        <tr r="H84" s="9"/>
        <tr r="H84" s="9"/>
      </tp>
      <tp>
        <v>32</v>
        <stp/>
        <stp>##V3_BDPV12</stp>
        <stp>CGIS1U5 Curncy</stp>
        <stp>CDS_FLAT_SPREAD</stp>
        <stp>[CDX_Analytics_v2.xlsx]S25_CDX IG_Ratings&amp;Members!R70C8</stp>
        <tr r="H70" s="12"/>
        <tr r="H70" s="12"/>
      </tp>
      <tp>
        <v>49</v>
        <stp/>
        <stp>##V3_BDPV12</stp>
        <stp>CAXP1U5 Curncy</stp>
        <stp>CDS_FLAT_SPREAD</stp>
        <stp>[CDX_Analytics_v2.xlsx]S25_CDX IG_Ratings&amp;Members!R23C8</stp>
        <tr r="H23" s="12"/>
        <tr r="H23" s="12"/>
      </tp>
      <tp t="s">
        <v>CCC+</v>
        <stp/>
        <stp>##V3_BDPV12</stp>
        <stp>US812404BE03 Corp</stp>
        <stp>RTG_SP</stp>
        <stp>[CDX_Analytics_v2.xlsx]S22_CDX_Ratings&amp;Members!R85C9</stp>
        <tr r="I85" s="4"/>
        <tr r="I85" s="4"/>
      </tp>
      <tp t="s">
        <v>BB+ /*-</v>
        <stp/>
        <stp>##V3_BDPV12</stp>
        <stp>US247025AE93 Corp</stp>
        <stp>RTG_SP</stp>
        <stp>[CDX_Analytics_v2.xlsx]S22_CDX_Ratings&amp;Members!R34C9</stp>
        <tr r="I34" s="4"/>
        <tr r="I34" s="4"/>
      </tp>
      <tp>
        <v>350.00000000000006</v>
        <stp/>
        <stp>##V3_BDPV12</stp>
        <stp>CFSAI1U5 Curncy</stp>
        <stp>CDS_FLAT_SPREAD</stp>
        <stp>[CDX_Analytics_v2.xlsx]S25_CDX IG_Ratings&amp;Members!R29C8</stp>
        <tr r="H29" s="12"/>
        <tr r="H29" s="12"/>
      </tp>
      <tp t="s">
        <v>US345370BX76</v>
        <stp/>
        <stp>##V3_BDPV12</stp>
        <stp>CFM1U5 Curncy</stp>
        <stp>SW_PRIMARY_REF_OBLIGATION_ISIN</stp>
        <stp>[CDX_Analytics_v2.xlsx]S25_CDX IG_Ratings&amp;Members!R68C7</stp>
        <tr r="G68" s="12"/>
        <tr r="G68" s="12"/>
      </tp>
      <tp>
        <v>32</v>
        <stp/>
        <stp>##V3_BDPV12</stp>
        <stp>CMO1U5 Curncy</stp>
        <stp>CDS_FLAT_SPREAD</stp>
        <stp>[CDX_Analytics_v2.xlsx]S24_CDX IG_Ratings&amp;Members!R22C8</stp>
        <tr r="H22" s="9"/>
        <tr r="H22" s="9"/>
      </tp>
      <tp>
        <v>87</v>
        <stp/>
        <stp>##V3_BDPV12</stp>
        <stp>CFE1U5 Curncy</stp>
        <stp>CDS_FLAT_SPREAD</stp>
        <stp>[CDX_Analytics_v2.xlsx]S24_CDX IG_Ratings&amp;Members!R68C8</stp>
        <tr r="H68" s="9"/>
        <tr r="H68" s="9"/>
      </tp>
      <tp>
        <v>183</v>
        <stp/>
        <stp>##V3_BDPV12</stp>
        <stp>CFD1U5 Curncy</stp>
        <stp>CDS_FLAT_SPREAD</stp>
        <stp>[CDX_Analytics_v2.xlsx]S25_CDX IG_Ratings&amp;Members!R89C8</stp>
        <tr r="H89" s="12"/>
        <tr r="H89" s="12"/>
      </tp>
      <tp t="s">
        <v>US36962G3H54</v>
        <stp/>
        <stp>##V3_BDPV12</stp>
        <stp>CGE1U5 Curncy</stp>
        <stp>SW_PRIMARY_REF_OBLIGATION_ISIN</stp>
        <stp>[CDX_Analytics_v2.xlsx]S25_CDX IG_Ratings&amp;Members!R69C7</stp>
        <tr r="G69" s="12"/>
        <tr r="G69" s="12"/>
      </tp>
      <tp t="s">
        <v>US337932AC13</v>
        <stp/>
        <stp>##V3_BDPV12</stp>
        <stp>CFE1U5 Curncy</stp>
        <stp>SW_PRIMARY_REF_OBLIGATION_ISIN</stp>
        <stp>[CDX_Analytics_v2.xlsx]S24_CDX IG_Ratings&amp;Members!R68C7</stp>
        <tr r="G68" s="9"/>
        <tr r="G68" s="9"/>
      </tp>
      <tp t="s">
        <v>US74834LAN01</v>
        <stp/>
        <stp>##V3_BDPV12</stp>
        <stp>CDGX1U5 Curncy</stp>
        <stp>SW_PRIMARY_REF_OBLIGATION_ISIN</stp>
        <stp>[CDX_Analytics_v2.xlsx]S24_CDX IG_Ratings&amp;Members!R105C7</stp>
        <tr r="G105" s="9"/>
        <tr r="G105" s="9"/>
      </tp>
      <tp t="s">
        <v>US931142CH46</v>
        <stp/>
        <stp>##V3_BDPV12</stp>
        <stp>CWMT1U5 Curncy</stp>
        <stp>SW_PRIMARY_REF_OBLIGATION_ISIN</stp>
        <stp>[CDX_Analytics_v2.xlsx]S25_CDX IG_Ratings&amp;Members!R138C7</stp>
        <tr r="G138" s="12"/>
        <tr r="G138" s="12"/>
      </tp>
      <tp t="s">
        <v>US87612EAP16</v>
        <stp/>
        <stp>##V3_BDPV12</stp>
        <stp>CTGT1U5 Curncy</stp>
        <stp>SW_PRIMARY_REF_OBLIGATION_ISIN</stp>
        <stp>[CDX_Analytics_v2.xlsx]S25_CDX IG_Ratings&amp;Members!R118C7</stp>
        <tr r="G118" s="12"/>
        <tr r="G118" s="12"/>
      </tp>
      <tp t="s">
        <v>B</v>
        <stp/>
        <stp>##V3_BDPV12</stp>
        <stp>US52729NBX75 Corp</stp>
        <stp>RTG_SP</stp>
        <stp>[CDX_Analytics_v2.xlsx]S22_CDX_Ratings&amp;Members!R56C9</stp>
        <tr r="I56" s="4"/>
        <tr r="I56" s="4"/>
      </tp>
      <tp t="s">
        <v>US742718EE59</v>
        <stp/>
        <stp>##V3_BDPV12</stp>
        <stp>CPG1U5 Curncy</stp>
        <stp>SW_PRIMARY_REF_OBLIGATION_ISIN</stp>
        <stp>[CDX_Analytics_v2.xlsx]S24_CDX IG_Ratings&amp;Members!R124C7</stp>
        <tr r="G124" s="9"/>
        <tr r="G124" s="9"/>
      </tp>
      <tp t="s">
        <v>BB-</v>
        <stp/>
        <stp>##V3_BDPV12</stp>
        <stp>US02406PAL40 Corp</stp>
        <stp>RTG_SP</stp>
        <stp>[CDX_Analytics_v2.xlsx]S24_CDX_Ratings&amp;Members!R23C10</stp>
        <tr r="J23" s="6"/>
        <tr r="J23" s="6"/>
      </tp>
      <tp t="s">
        <v>BB-</v>
        <stp/>
        <stp>##V3_BDPV12</stp>
        <stp>US02406PAL40 Corp</stp>
        <stp>RTG_SP</stp>
        <stp>[CDX_Analytics_v2.xlsx]S25_CDX_Ratings&amp;Members!R23C10</stp>
        <tr r="J23" s="13"/>
        <tr r="J23" s="13"/>
      </tp>
      <tp t="s">
        <v>BB+</v>
        <stp/>
        <stp>##V3_BDPV12</stp>
        <stp>XS0604641034 Corp</stp>
        <stp>RTG_SP_NO_WATCH</stp>
        <stp>[CDX_Analytics_v2.xlsx]S24_ITRX_Ratings&amp;Members!R24C9</stp>
        <tr r="I24" s="7"/>
        <tr r="I24" s="7"/>
      </tp>
      <tp t="s">
        <v>NR</v>
        <stp/>
        <stp>##V3_BDPV12</stp>
        <stp>FR0011439975 Corp</stp>
        <stp>RTG_SP</stp>
        <stp>[CDX_Analytics_v2.xlsx]S22_ITRX_Ratings&amp;Members!R55C9</stp>
        <tr r="I55" s="5"/>
        <tr r="I55" s="5"/>
      </tp>
      <tp t="s">
        <v>BB-</v>
        <stp/>
        <stp>##V3_BDPV12</stp>
        <stp>US73179PAK21 Corp</stp>
        <stp>RTG_SP</stp>
        <stp>[CDX_Analytics_v2.xlsx]S25_CDX_Ratings&amp;Members!R78C10</stp>
        <tr r="J78" s="13"/>
        <tr r="J78" s="13"/>
      </tp>
      <tp t="s">
        <v>BB-</v>
        <stp/>
        <stp>##V3_BDPV12</stp>
        <stp>US73179PAK21 Corp</stp>
        <stp>RTG_SP</stp>
        <stp>[CDX_Analytics_v2.xlsx]S24_CDX_Ratings&amp;Members!R83C10</stp>
        <tr r="J83" s="6"/>
        <tr r="J83" s="6"/>
      </tp>
      <tp t="s">
        <v>CCC+</v>
        <stp/>
        <stp>##V3_BDPV12</stp>
        <stp>XS1071420027 Corp</stp>
        <stp>RTG_SP_NO_WATCH</stp>
        <stp>[CDX_Analytics_v2.xlsx]S24_ITRX_Ratings&amp;Members!R32C9</stp>
        <tr r="I32" s="7"/>
        <tr r="I32" s="7"/>
      </tp>
      <tp t="s">
        <v>B-</v>
        <stp/>
        <stp>##V3_BDPV12</stp>
        <stp>XS1268471494 Corp</stp>
        <stp>RTG_SP_NO_WATCH</stp>
        <stp>[CDX_Analytics_v2.xlsx]S24_ITRX_Ratings&amp;Members!R72C9</stp>
        <tr r="I72" s="7"/>
        <tr r="I72" s="7"/>
      </tp>
      <tp t="s">
        <v>BB-</v>
        <stp/>
        <stp>##V3_BDPV12</stp>
        <stp>XS1028943162 Corp</stp>
        <stp>RTG_SP</stp>
        <stp>[CDX_Analytics_v2.xlsx]S22_ITRX_Ratings&amp;Members!R75C9</stp>
        <tr r="I75" s="5"/>
        <tr r="I75" s="5"/>
      </tp>
      <tp t="s">
        <v>BB+</v>
        <stp/>
        <stp>##V3_BDPV12</stp>
        <stp>XS0182242247 Corp</stp>
        <stp>RTG_SP</stp>
        <stp>[CDX_Analytics_v2.xlsx]S22_ITRX_Ratings&amp;Members!R31C9</stp>
        <tr r="I31" s="5"/>
        <tr r="I31" s="5"/>
      </tp>
      <tp>
        <v>25</v>
        <stp/>
        <stp>##V3_BDPV12</stp>
        <stp>CCB1U5 Curncy</stp>
        <stp>CDS_FLAT_SPREAD</stp>
        <stp>[CDX_Analytics_v2.xlsx]S24_CDX IG_Ratings&amp;Members!R118C8</stp>
        <tr r="H118" s="9"/>
        <tr r="H118" s="9"/>
      </tp>
      <tp>
        <v>88</v>
        <stp/>
        <stp>##V3_BDPV12</stp>
        <stp>CCAT1U5 Curncy</stp>
        <stp>CDS_FLAT_SPREAD</stp>
        <stp>[CDX_Analytics_v2.xlsx]S24_CDX IG_Ratings&amp;Members!R46C8</stp>
        <tr r="H46" s="9"/>
        <tr r="H46" s="9"/>
      </tp>
      <tp>
        <v>200</v>
        <stp/>
        <stp>##V3_BDPV12</stp>
        <stp>CKSS1U5 Curncy</stp>
        <stp>CDS_FLAT_SPREAD</stp>
        <stp>[CDX_Analytics_v2.xlsx]S24_CDX IG_Ratings&amp;Members!R81C8</stp>
        <tr r="H81" s="9"/>
        <tr r="H81" s="9"/>
      </tp>
      <tp>
        <v>23</v>
        <stp/>
        <stp>##V3_BDPV12</stp>
        <stp>CAEP1U5 Curncy</stp>
        <stp>CDS_FLAT_SPREAD</stp>
        <stp>[CDX_Analytics_v2.xlsx]S25_CDX IG_Ratings&amp;Members!R22C8</stp>
        <tr r="H22" s="12"/>
        <tr r="H22" s="12"/>
      </tp>
      <tp>
        <v>28</v>
        <stp/>
        <stp>##V3_BDPV12</stp>
        <stp>CLMT1U5 Curncy</stp>
        <stp>CDS_FLAT_SPREAD</stp>
        <stp>[CDX_Analytics_v2.xlsx]S25_CDX IG_Ratings&amp;Members!R86C8</stp>
        <tr r="H86" s="12"/>
        <tr r="H86" s="12"/>
      </tp>
      <tp>
        <v>138</v>
        <stp/>
        <stp>##V3_BDPV12</stp>
        <stp>CMOT1U5 Curncy</stp>
        <stp>CDS_FLAT_SPREAD</stp>
        <stp>[CDX_Analytics_v2.xlsx]S25_CDX IG_Ratings&amp;Members!R96C8</stp>
        <tr r="H96" s="12"/>
        <tr r="H96" s="12"/>
      </tp>
      <tp>
        <v>67</v>
        <stp/>
        <stp>##V3_BDPV12</stp>
        <stp>CMAR1U5 Curncy</stp>
        <stp>CDS_FLAT_SPREAD</stp>
        <stp>[CDX_Analytics_v2.xlsx]S25_CDX IG_Ratings&amp;Members!R90C8</stp>
        <tr r="H90" s="12"/>
        <tr r="H90" s="12"/>
      </tp>
      <tp>
        <v>270</v>
        <stp/>
        <stp>##V3_BDPV12</stp>
        <stp>CKMP1U5 Curncy</stp>
        <stp>CDS_FLAT_SPREAD</stp>
        <stp>[CDX_Analytics_v2.xlsx]S25_CDX IG_Ratings&amp;Members!R82C8</stp>
        <tr r="H82" s="12"/>
        <tr r="H82" s="12"/>
      </tp>
      <tp t="s">
        <v>BB+</v>
        <stp/>
        <stp>##V3_BDPV12</stp>
        <stp>US881609AY73 Corp</stp>
        <stp>RTG_SP</stp>
        <stp>[CDX_Analytics_v2.xlsx]S22_CDX_Ratings&amp;Members!R93C9</stp>
        <tr r="I93" s="4"/>
        <tr r="I93" s="4"/>
      </tp>
      <tp t="s">
        <v>B-</v>
        <stp/>
        <stp>##V3_BDPV12</stp>
        <stp>US013104AL86 Corp</stp>
        <stp>RTG_SP</stp>
        <stp>[CDX_Analytics_v2.xlsx]S22_CDX_Ratings&amp;Members!R64C9</stp>
        <tr r="I64" s="4"/>
        <tr r="I64" s="4"/>
      </tp>
      <tp t="s">
        <v>US02209SAD53</v>
        <stp/>
        <stp>##V3_BDPV12</stp>
        <stp>CMO1U5 Curncy</stp>
        <stp>SW_PRIMARY_REF_OBLIGATION_ISIN</stp>
        <stp>[CDX_Analytics_v2.xlsx]S24_CDX IG_Ratings&amp;Members!R22C7</stp>
        <tr r="G22" s="9"/>
        <tr r="G22" s="9"/>
      </tp>
      <tp t="s">
        <v>US345370BX76</v>
        <stp/>
        <stp>##V3_BDPV12</stp>
        <stp>CFM1U5 Curncy</stp>
        <stp>SW_PRIMARY_REF_OBLIGATION_ISIN</stp>
        <stp>[CDX_Analytics_v2.xlsx]S24_CDX IG_Ratings&amp;Members!R69C7</stp>
        <tr r="G69" s="9"/>
        <tr r="G69" s="9"/>
      </tp>
      <tp>
        <v>41</v>
        <stp/>
        <stp>##V3_BDPV12</stp>
        <stp>CGE1U5 Curncy</stp>
        <stp>CDS_FLAT_SPREAD</stp>
        <stp>[CDX_Analytics_v2.xlsx]S25_CDX IG_Ratings&amp;Members!R69C8</stp>
        <tr r="H69" s="12"/>
        <tr r="H69" s="12"/>
      </tp>
      <tp t="s">
        <v>US55616XAA54</v>
        <stp/>
        <stp>##V3_BDPV12</stp>
        <stp>CFD1U5 Curncy</stp>
        <stp>SW_PRIMARY_REF_OBLIGATION_ISIN</stp>
        <stp>[CDX_Analytics_v2.xlsx]S25_CDX IG_Ratings&amp;Members!R89C7</stp>
        <tr r="G89" s="12"/>
        <tr r="G89" s="12"/>
      </tp>
      <tp t="s">
        <v>B</v>
        <stp/>
        <stp>##V3_BDPV12</stp>
        <stp>US85171RAA23 Corp</stp>
        <stp>RTG_SP</stp>
        <stp>[CDX_Analytics_v2.xlsx]S22_CDX_Ratings&amp;Members!R87C9</stp>
        <tr r="I87" s="4"/>
        <tr r="I87" s="4"/>
      </tp>
      <tp t="s">
        <v>US74432QAY17</v>
        <stp/>
        <stp>##V3_BDPV12</stp>
        <stp>CPRU1U5 Curncy</stp>
        <stp>SW_PRIMARY_REF_OBLIGATION_ISIN</stp>
        <stp>[CDX_Analytics_v2.xlsx]S25_CDX IG_Ratings&amp;Members!R108C7</stp>
        <tr r="G108" s="12"/>
        <tr r="G108" s="12"/>
      </tp>
      <tp t="s">
        <v>US94707VAC46</v>
        <stp/>
        <stp>##V3_BDPV12</stp>
        <stp>CWFT1U5 Curncy</stp>
        <stp>SW_PRIMARY_REF_OBLIGATION_ISIN</stp>
        <stp>[CDX_Analytics_v2.xlsx]S24_CDX IG_Ratings&amp;Members!R138C7</stp>
        <tr r="G138" s="9"/>
        <tr r="G138" s="9"/>
      </tp>
      <tp t="s">
        <v>BB- /*+</v>
        <stp/>
        <stp>##V3_BDPV12</stp>
        <stp>US1248EPAW31 Corp</stp>
        <stp>RTG_SP</stp>
        <stp>[CDX_Analytics_v2.xlsx]S24_CDX_Ratings&amp;Members!R33C10</stp>
        <tr r="J33" s="6"/>
        <tr r="J33" s="6"/>
      </tp>
      <tp t="s">
        <v>BB- /*+</v>
        <stp/>
        <stp>##V3_BDPV12</stp>
        <stp>US1248EPAW31 Corp</stp>
        <stp>RTG_SP</stp>
        <stp>[CDX_Analytics_v2.xlsx]S25_CDX_Ratings&amp;Members!R35C10</stp>
        <tr r="J35" s="13"/>
        <tr r="J35" s="13"/>
      </tp>
      <tp t="s">
        <v>B</v>
        <stp/>
        <stp>##V3_BDPV12</stp>
        <stp>US40415RAP01 Corp</stp>
        <stp>RTG_SP</stp>
        <stp>[CDX_Analytics_v2.xlsx]S25_CDX_Ratings&amp;Members!R54C10</stp>
        <tr r="J54" s="13"/>
        <tr r="J54" s="13"/>
      </tp>
      <tp t="s">
        <v>B</v>
        <stp/>
        <stp>##V3_BDPV12</stp>
        <stp>XS1043621090 Corp</stp>
        <stp>RTG_SP_NO_WATCH</stp>
        <stp>[CDX_Analytics_v2.xlsx]S24_ITRX_Ratings&amp;Members!R61C9</stp>
        <tr r="I61" s="7"/>
        <tr r="I61" s="7"/>
      </tp>
      <tp t="s">
        <v>B-</v>
        <stp/>
        <stp>##V3_BDPV12</stp>
        <stp>US20341WAD74 Corp</stp>
        <stp>RTG_SP</stp>
        <stp>[CDX_Analytics_v2.xlsx]S25_CDX_Ratings&amp;Members!R39C10</stp>
        <tr r="J39" s="13"/>
        <tr r="J39" s="13"/>
      </tp>
      <tp t="s">
        <v>CCC+</v>
        <stp/>
        <stp>##V3_BDPV12</stp>
        <stp>XS1219475792 Corp</stp>
        <stp>RTG_SP_NO_WATCH</stp>
        <stp>[CDX_Analytics_v2.xlsx]S24_ITRX_Ratings&amp;Members!R50C9</stp>
        <tr r="I50" s="7"/>
        <tr r="I50" s="7"/>
      </tp>
      <tp t="s">
        <v>B+</v>
        <stp/>
        <stp>##V3_BDPV12</stp>
        <stp>US26817RAM07 Corp</stp>
        <stp>RTG_SP</stp>
        <stp>[CDX_Analytics_v2.xlsx]S25_CDX_Ratings&amp;Members!R47C10</stp>
        <tr r="J47" s="13"/>
        <tr r="J47" s="13"/>
      </tp>
      <tp t="s">
        <v>#N/A N/A</v>
        <stp/>
        <stp>##V3_BDPV12</stp>
        <stp>FR0010815472 Corp</stp>
        <stp>RTG_SP</stp>
        <stp>[CDX_Analytics_v2.xlsx]S22_ITRX_Ratings&amp;Members!R61C9</stp>
        <tr r="I61" s="5"/>
      </tp>
      <tp>
        <v>1294.3655091827272</v>
        <stp/>
        <stp>##V3_BDPV12</stp>
        <stp>CUS1U5 Curncy</stp>
        <stp>CDS_FLAT_SPREAD</stp>
        <stp>[CDX_Analytics_v2.xlsx]S24_CDX_Ratings&amp;Members!R115C8</stp>
        <tr r="H115" s="6"/>
        <tr r="H115" s="6"/>
      </tp>
      <tp t="s">
        <v>BB+</v>
        <stp/>
        <stp>##V3_BDPV12</stp>
        <stp>XS0604641034 Corp</stp>
        <stp>RTG_SP</stp>
        <stp>[CDX_Analytics_v2.xlsx]S22_ITRX_Ratings&amp;Members!R24C9</stp>
        <tr r="I24" s="5"/>
        <tr r="I24" s="5"/>
      </tp>
      <tp t="s">
        <v>B</v>
        <stp/>
        <stp>##V3_BDPV12</stp>
        <stp>XS1074935229 Corp</stp>
        <stp>RTG_SP</stp>
        <stp>[CDX_Analytics_v2.xlsx]S22_ITRX_Ratings&amp;Members!R48C9</stp>
        <tr r="I48" s="5"/>
        <tr r="I48" s="5"/>
      </tp>
      <tp t="s">
        <v>C /*-</v>
        <stp/>
        <stp>##V3_BDPV12</stp>
        <stp>XS0307552355 Corp</stp>
        <stp>RTG_SP</stp>
        <stp>[CDX_Analytics_v2.xlsx]S22_ITRX_Ratings&amp;Members!R51C9</stp>
        <tr r="I51" s="5"/>
        <tr r="I51" s="5"/>
      </tp>
      <tp>
        <v>43</v>
        <stp/>
        <stp>##V3_BDPV12</stp>
        <stp>CWMT1U5 Curncy</stp>
        <stp>CDS_FLAT_SPREAD</stp>
        <stp>[CDX_Analytics_v2.xlsx]S24_CDX IG_Ratings&amp;Members!R137C8</stp>
        <tr r="H137" s="9"/>
        <tr r="H137" s="9"/>
      </tp>
      <tp>
        <v>26</v>
        <stp/>
        <stp>##V3_BDPV12</stp>
        <stp>CPFE1U5 Curncy</stp>
        <stp>CDS_FLAT_SPREAD</stp>
        <stp>[CDX_Analytics_v2.xlsx]S25_CDX IG_Ratings&amp;Members!R106C8</stp>
        <tr r="H106" s="12"/>
        <tr r="H106" s="12"/>
      </tp>
      <tp>
        <v>43</v>
        <stp/>
        <stp>##V3_BDPV12</stp>
        <stp>CRJR1U5 Curncy</stp>
        <stp>CDS_FLAT_SPREAD</stp>
        <stp>[CDX_Analytics_v2.xlsx]S24_CDX IG_Ratings&amp;Members!R107C8</stp>
        <tr r="H107" s="9"/>
        <tr r="H107" s="9"/>
      </tp>
      <tp>
        <v>95.999999999999986</v>
        <stp/>
        <stp>##V3_BDPV12</stp>
        <stp>CEMN1U5 Curncy</stp>
        <stp>CDS_FLAT_SPREAD</stp>
        <stp>[CDX_Analytics_v2.xlsx]S24_CDX IG_Ratings&amp;Members!R63C8</stp>
        <tr r="H63" s="9"/>
        <tr r="H63" s="9"/>
      </tp>
      <tp>
        <v>35</v>
        <stp/>
        <stp>##V3_BDPV12</stp>
        <stp>CAZO1U5 Curncy</stp>
        <stp>CDS_FLAT_SPREAD</stp>
        <stp>[CDX_Analytics_v2.xlsx]S24_CDX IG_Ratings&amp;Members!R32C8</stp>
        <tr r="H32" s="9"/>
        <tr r="H32" s="9"/>
      </tp>
      <tp t="s">
        <v>US666807AW21</v>
        <stp/>
        <stp>##V3_BDPV12</stp>
        <stp>CNOC1U5 Curncy</stp>
        <stp>SW_PRIMARY_REF_OBLIGATION_ISIN</stp>
        <stp>[CDX_Analytics_v2.xlsx]S24_CDX IG_Ratings&amp;Members!R100C7</stp>
        <tr r="G100" s="9"/>
        <tr r="G100" s="9"/>
      </tp>
      <tp t="s">
        <v>BB+</v>
        <stp/>
        <stp>##V3_BDPV12</stp>
        <stp>US02005NAJ90 Corp</stp>
        <stp>RTG_SP</stp>
        <stp>[CDX_Analytics_v2.xlsx]S25_CDX_Ratings&amp;Members!R22C10</stp>
        <tr r="J22" s="13"/>
        <tr r="J22" s="13"/>
      </tp>
      <tp t="s">
        <v>BB+</v>
        <stp/>
        <stp>##V3_BDPV12</stp>
        <stp>US02005NAJ90 Corp</stp>
        <stp>RTG_SP</stp>
        <stp>[CDX_Analytics_v2.xlsx]S24_CDX_Ratings&amp;Members!R22C10</stp>
        <tr r="J22" s="6"/>
        <tr r="J22" s="6"/>
      </tp>
      <tp t="s">
        <v>CCC+</v>
        <stp/>
        <stp>##V3_BDPV12</stp>
        <stp>US88033GAV23 Corp</stp>
        <stp>RTG_SP</stp>
        <stp>[CDX_Analytics_v2.xlsx]S25_CDX_Ratings&amp;Members!R98C10</stp>
        <tr r="J98" s="13"/>
        <tr r="J98" s="13"/>
      </tp>
      <tp t="s">
        <v>BB-</v>
        <stp/>
        <stp>##V3_BDPV12</stp>
        <stp>US78442FEQ72 Corp</stp>
        <stp>RTG_SP</stp>
        <stp>[CDX_Analytics_v2.xlsx]S24_CDX_Ratings&amp;Members!R71C10</stp>
        <tr r="J71" s="6"/>
        <tr r="J71" s="6"/>
      </tp>
      <tp t="s">
        <v>BB-</v>
        <stp/>
        <stp>##V3_BDPV12</stp>
        <stp>US78442FEQ72 Corp</stp>
        <stp>RTG_SP</stp>
        <stp>[CDX_Analytics_v2.xlsx]S25_CDX_Ratings&amp;Members!R69C10</stp>
        <tr r="J69" s="13"/>
        <tr r="J69" s="13"/>
      </tp>
      <tp t="s">
        <v>BB</v>
        <stp/>
        <stp>##V3_BDPV12</stp>
        <stp>DE000A1R08U3 Corp</stp>
        <stp>RTG_SP_NO_WATCH</stp>
        <stp>[CDX_Analytics_v2.xlsx]S24_ITRX_Ratings&amp;Members!R76C9</stp>
        <tr r="I76" s="7"/>
        <tr r="I76" s="7"/>
      </tp>
      <tp>
        <v>135</v>
        <stp/>
        <stp>##V3_BDPV12</stp>
        <stp>CPBI1U5 Curncy</stp>
        <stp>CDS_FLAT_SPREAD</stp>
        <stp>[CDX_Analytics_v2.xlsx]S25_CDX IG_Ratings&amp;Members!R107C8</stp>
        <tr r="H107" s="12"/>
        <tr r="H107" s="12"/>
      </tp>
      <tp>
        <v>56</v>
        <stp/>
        <stp>##V3_BDPV12</stp>
        <stp>CSHW1U5 Curncy</stp>
        <stp>CDS_FLAT_SPREAD</stp>
        <stp>[CDX_Analytics_v2.xlsx]S25_CDX IG_Ratings&amp;Members!R127C8</stp>
        <tr r="H127" s="12"/>
        <tr r="H127" s="12"/>
      </tp>
      <tp>
        <v>23.999999999999996</v>
        <stp/>
        <stp>##V3_BDPV12</stp>
        <stp>CRTN1U5 Curncy</stp>
        <stp>CDS_FLAT_SPREAD</stp>
        <stp>[CDX_Analytics_v2.xlsx]S24_CDX IG_Ratings&amp;Members!R106C8</stp>
        <tr r="H106" s="9"/>
        <tr r="H106" s="9"/>
      </tp>
      <tp>
        <v>38</v>
        <stp/>
        <stp>##V3_BDPV12</stp>
        <stp>CHOT1U5 Curncy</stp>
        <stp>CDS_FLAT_SPREAD</stp>
        <stp>[CDX_Analytics_v2.xlsx]S25_CDX IG_Ratings&amp;Members!R117C8</stp>
        <tr r="H117" s="12"/>
        <tr r="H117" s="12"/>
      </tp>
      <tp>
        <v>27</v>
        <stp/>
        <stp>##V3_BDPV12</stp>
        <stp>CDIS1U5 Curncy</stp>
        <stp>CDS_FLAT_SPREAD</stp>
        <stp>[CDX_Analytics_v2.xlsx]S24_CDX IG_Ratings&amp;Members!R126C8</stp>
        <tr r="H126" s="9"/>
        <tr r="H126" s="9"/>
      </tp>
      <tp>
        <v>32</v>
        <stp/>
        <stp>##V3_BDPV12</stp>
        <stp>CALL1U5 Curncy</stp>
        <stp>CDS_FLAT_SPREAD</stp>
        <stp>[CDX_Analytics_v2.xlsx]S24_CDX IG_Ratings&amp;Members!R116C8</stp>
        <tr r="H116" s="9"/>
        <tr r="H116" s="9"/>
      </tp>
      <tp>
        <v>92</v>
        <stp/>
        <stp>##V3_BDPV12</stp>
        <stp>CDRI1U5 Curncy</stp>
        <stp>CDS_FLAT_SPREAD</stp>
        <stp>[CDX_Analytics_v2.xlsx]S24_CDX IG_Ratings&amp;Members!R55C8</stp>
        <tr r="H55" s="9"/>
        <tr r="H55" s="9"/>
      </tp>
      <tp>
        <v>23</v>
        <stp/>
        <stp>##V3_BDPV12</stp>
        <stp>CCAH1U5 Curncy</stp>
        <stp>CDS_FLAT_SPREAD</stp>
        <stp>[CDX_Analytics_v2.xlsx]S24_CDX IG_Ratings&amp;Members!R44C8</stp>
        <tr r="H44" s="9"/>
        <tr r="H44" s="9"/>
      </tp>
      <tp>
        <v>36</v>
        <stp/>
        <stp>##V3_BDPV12</stp>
        <stp>CMCD1U5 Curncy</stp>
        <stp>CDS_FLAT_SPREAD</stp>
        <stp>[CDX_Analytics_v2.xlsx]S24_CDX IG_Ratings&amp;Members!R88C8</stp>
        <tr r="H88" s="9"/>
        <tr r="H88" s="9"/>
      </tp>
      <tp>
        <v>92</v>
        <stp/>
        <stp>##V3_BDPV12</stp>
        <stp>CDRI1U5 Curncy</stp>
        <stp>CDS_FLAT_SPREAD</stp>
        <stp>[CDX_Analytics_v2.xlsx]S25_CDX IG_Ratings&amp;Members!R55C8</stp>
        <tr r="H55" s="12"/>
        <tr r="H55" s="12"/>
      </tp>
      <tp>
        <v>95.999999999999986</v>
        <stp/>
        <stp>##V3_BDPV12</stp>
        <stp>CEMN1U5 Curncy</stp>
        <stp>CDS_FLAT_SPREAD</stp>
        <stp>[CDX_Analytics_v2.xlsx]S25_CDX IG_Ratings&amp;Members!R62C8</stp>
        <tr r="H62" s="12"/>
        <tr r="H62" s="12"/>
      </tp>
      <tp>
        <v>585</v>
        <stp/>
        <stp>##V3_BDPV12</stp>
        <stp>CHTZ1U5 Curncy</stp>
        <stp>CDS_FLAT_SPREAD</stp>
        <stp>[CDX_Analytics_v2.xlsx]S25_CDX_Ratings&amp;Members!R102C8</stp>
        <tr r="H102" s="13"/>
        <tr r="H102" s="13"/>
      </tp>
      <tp>
        <v>350.00000000000006</v>
        <stp/>
        <stp>##V3_BDPV12</stp>
        <stp>CNMG1U5 Curncy</stp>
        <stp>CDS_FLAT_SPREAD</stp>
        <stp>[CDX_Analytics_v2.xlsx]S25_CDX_Ratings&amp;Members!R104C8</stp>
        <tr r="H104" s="13"/>
        <tr r="H104" s="13"/>
      </tp>
      <tp t="s">
        <v>US855030AL63</v>
        <stp/>
        <stp>##V3_BDPV12</stp>
        <stp>CSPLS1U5 Curncy</stp>
        <stp>SW_PRIMARY_REF_OBLIGATION_ISIN</stp>
        <stp>[CDX_Analytics_v2.xlsx]S24_CDX IG_Ratings&amp;Members!R112C7</stp>
        <tr r="G112" s="9"/>
        <tr r="G112" s="9"/>
      </tp>
      <tp t="s">
        <v>US682134AC59</v>
        <stp/>
        <stp>##V3_BDPV12</stp>
        <stp>COMC1U5 Curncy</stp>
        <stp>SW_PRIMARY_REF_OBLIGATION_ISIN</stp>
        <stp>[CDX_Analytics_v2.xlsx]S24_CDX IG_Ratings&amp;Members!R101C7</stp>
        <tr r="G101" s="9"/>
        <tr r="G101" s="9"/>
      </tp>
      <tp t="s">
        <v>US828807CF26</v>
        <stp/>
        <stp>##V3_BDPV12</stp>
        <stp>CSPG1U5 Curncy</stp>
        <stp>SW_PRIMARY_REF_OBLIGATION_ISIN</stp>
        <stp>[CDX_Analytics_v2.xlsx]S25_CDX IG_Ratings&amp;Members!R114C7</stp>
        <tr r="G114" s="12"/>
        <tr r="G114" s="12"/>
      </tp>
      <tp t="s">
        <v>US717081AQ68</v>
        <stp/>
        <stp>##V3_BDPV12</stp>
        <stp>CPFE1U5 Curncy</stp>
        <stp>SW_PRIMARY_REF_OBLIGATION_ISIN</stp>
        <stp>[CDX_Analytics_v2.xlsx]S25_CDX IG_Ratings&amp;Members!R106C7</stp>
        <tr r="G106" s="12"/>
        <tr r="G106" s="12"/>
      </tp>
      <tp t="s">
        <v>BB-</v>
        <stp/>
        <stp>##V3_BDPV12</stp>
        <stp>US17453BAJ08 Corp</stp>
        <stp>RTG_SP</stp>
        <stp>[CDX_Analytics_v2.xlsx]S25_CDX_Ratings&amp;Members!R51C10</stp>
        <tr r="J51" s="13"/>
        <tr r="J51" s="13"/>
      </tp>
      <tp t="s">
        <v>BB-</v>
        <stp/>
        <stp>##V3_BDPV12</stp>
        <stp>US17453BAJ08 Corp</stp>
        <stp>RTG_SP</stp>
        <stp>[CDX_Analytics_v2.xlsx]S24_CDX_Ratings&amp;Members!R48C10</stp>
        <tr r="J48" s="6"/>
        <tr r="J48" s="6"/>
      </tp>
      <tp t="s">
        <v>BBB-</v>
        <stp/>
        <stp>##V3_BDPV12</stp>
        <stp>US35687MAZ05 Corp</stp>
        <stp>RTG_SP</stp>
        <stp>[CDX_Analytics_v2.xlsx]S24_CDX_Ratings&amp;Members!R47C10</stp>
        <tr r="J47" s="6"/>
        <tr r="J47" s="6"/>
      </tp>
      <tp t="s">
        <v>#N/A N/A</v>
        <stp/>
        <stp>##V3_BDPV12</stp>
        <stp>FR0011965177 Corp</stp>
        <stp>RTG_SP_NO_WATCH</stp>
        <stp>[CDX_Analytics_v2.xlsx]S24_ITRX_Ratings&amp;Members!R10C9</stp>
        <tr r="I10" s="7"/>
      </tp>
      <tp>
        <v>56</v>
        <stp/>
        <stp>##V3_BDPV12</stp>
        <stp>CSHW1U5 Curncy</stp>
        <stp>CDS_FLAT_SPREAD</stp>
        <stp>[CDX_Analytics_v2.xlsx]S24_CDX IG_Ratings&amp;Members!R125C8</stp>
        <tr r="H125" s="9"/>
        <tr r="H125" s="9"/>
      </tp>
      <tp>
        <v>77</v>
        <stp/>
        <stp>##V3_BDPV12</stp>
        <stp>CSPG1U5 Curncy</stp>
        <stp>CDS_FLAT_SPREAD</stp>
        <stp>[CDX_Analytics_v2.xlsx]S25_CDX IG_Ratings&amp;Members!R114C8</stp>
        <tr r="H114" s="12"/>
        <tr r="H114" s="12"/>
      </tp>
      <tp>
        <v>40</v>
        <stp/>
        <stp>##V3_BDPV12</stp>
        <stp>COMC1U5 Curncy</stp>
        <stp>CDS_FLAT_SPREAD</stp>
        <stp>[CDX_Analytics_v2.xlsx]S25_CDX IG_Ratings&amp;Members!R104C8</stp>
        <tr r="H104" s="12"/>
        <tr r="H104" s="12"/>
      </tp>
      <tp t="s">
        <v>B</v>
        <stp/>
        <stp>##V3_BDPV12</stp>
        <stp>US912909AD03 Corp</stp>
        <stp>RTG_SP</stp>
        <stp>[CDX_Analytics_v2.xlsx]S22_CDX_Ratings&amp;Members!R106C9</stp>
        <tr r="I106" s="4"/>
        <tr r="I106" s="4"/>
      </tp>
      <tp>
        <v>62</v>
        <stp/>
        <stp>##V3_BDPV12</stp>
        <stp>CDGX1U5 Curncy</stp>
        <stp>CDS_FLAT_SPREAD</stp>
        <stp>[CDX_Analytics_v2.xlsx]S24_CDX IG_Ratings&amp;Members!R105C8</stp>
        <tr r="H105" s="9"/>
        <tr r="H105" s="9"/>
      </tp>
      <tp>
        <v>135</v>
        <stp/>
        <stp>##V3_BDPV12</stp>
        <stp>CHAL1U5 Curncy</stp>
        <stp>CDS_FLAT_SPREAD</stp>
        <stp>[CDX_Analytics_v2.xlsx]S24_CDX IG_Ratings&amp;Members!R73C8</stp>
        <tr r="H73" s="9"/>
        <tr r="H73" s="9"/>
      </tp>
      <tp t="s">
        <v>US666807AW21</v>
        <stp/>
        <stp>##V3_BDPV12</stp>
        <stp>CNOC1U5 Curncy</stp>
        <stp>SW_PRIMARY_REF_OBLIGATION_ISIN</stp>
        <stp>[CDX_Analytics_v2.xlsx]S25_CDX IG_Ratings&amp;Members!R103C7</stp>
        <tr r="G103" s="12"/>
        <tr r="G103" s="12"/>
      </tp>
      <tp>
        <v>254.99999999999997</v>
        <stp/>
        <stp>##V3_BDPV12</stp>
        <stp>CSPLS1U5 Curncy</stp>
        <stp>CDS_FLAT_SPREAD</stp>
        <stp>[CDX_Analytics_v2.xlsx]S25_CDX IG_Ratings&amp;Members!R116C8</stp>
        <tr r="H116" s="12"/>
        <tr r="H116" s="12"/>
      </tp>
      <tp>
        <v>25.943139842880825</v>
        <stp/>
        <stp>##V3_BDPV12</stp>
        <stp>CDX IG CDSI S26 5Y CORP</stp>
        <stp>SWAP_CURVE_BPV</stp>
        <stp>[CDX_Analytics_v2.xlsx]Sheet1!R26C9</stp>
        <stp>MATURITY_x0002_CDS_QUOTED_PRICE</stp>
        <stp>6/20/2021_x0002_100.98</stp>
        <stp>SW_PAY_NOTL_AMT</stp>
        <stp>10000000</stp>
        <tr r="I26" s="1"/>
      </tp>
      <tp>
        <v>28</v>
        <stp/>
        <stp>##V3_BDPV12</stp>
        <stp>CTGT1U5 Curncy</stp>
        <stp>CDS_FLAT_SPREAD</stp>
        <stp>[CDX_Analytics_v2.xlsx]S24_CDX IG_Ratings&amp;Members!R114C8</stp>
        <tr r="H114" s="9"/>
        <tr r="H114" s="9"/>
      </tp>
      <tp>
        <v>168</v>
        <stp/>
        <stp>##V3_BDPV12</stp>
        <stp>CVLO1U5 Curncy</stp>
        <stp>CDS_FLAT_SPREAD</stp>
        <stp>[CDX_Analytics_v2.xlsx]S24_CDX IG_Ratings&amp;Members!R134C8</stp>
        <tr r="H134" s="9"/>
        <tr r="H134" s="9"/>
      </tp>
      <tp>
        <v>168</v>
        <stp/>
        <stp>##V3_BDPV12</stp>
        <stp>CVLO1U5 Curncy</stp>
        <stp>CDS_FLAT_SPREAD</stp>
        <stp>[CDX_Analytics_v2.xlsx]S25_CDX IG_Ratings&amp;Members!R135C8</stp>
        <tr r="H135" s="12"/>
        <tr r="H135" s="12"/>
      </tp>
      <tp>
        <v>132</v>
        <stp/>
        <stp>##V3_BDPV12</stp>
        <stp>CPRU1U5 Curncy</stp>
        <stp>CDS_FLAT_SPREAD</stp>
        <stp>[CDX_Analytics_v2.xlsx]S24_CDX IG_Ratings&amp;Members!R104C8</stp>
        <tr r="H104" s="9"/>
        <tr r="H104" s="9"/>
      </tp>
      <tp>
        <v>61.000000000000007</v>
        <stp/>
        <stp>##V3_BDPV12</stp>
        <stp>CLUV1U5 Curncy</stp>
        <stp>CDS_FLAT_SPREAD</stp>
        <stp>[CDX_Analytics_v2.xlsx]S25_CDX IG_Ratings&amp;Members!R115C8</stp>
        <tr r="H115" s="12"/>
        <tr r="H115" s="12"/>
      </tp>
      <tp t="s">
        <v>CCC</v>
        <stp/>
        <stp>##V3_BDPV12</stp>
        <stp>US892335AL43 Corp</stp>
        <stp>RTG_SP</stp>
        <stp>[CDX_Analytics_v2.xlsx]S22_CDX_Ratings&amp;Members!R103C9</stp>
        <tr r="I103" s="4"/>
        <tr r="I103" s="4"/>
      </tp>
      <tp>
        <v>35</v>
        <stp/>
        <stp>##V3_BDPV12</stp>
        <stp>CAZO1U5 Curncy</stp>
        <stp>CDS_FLAT_SPREAD</stp>
        <stp>[CDX_Analytics_v2.xlsx]S25_CDX IG_Ratings&amp;Members!R31C8</stp>
        <tr r="H31" s="12"/>
        <tr r="H31" s="12"/>
      </tp>
      <tp>
        <v>135</v>
        <stp/>
        <stp>##V3_BDPV12</stp>
        <stp>CHAL1U5 Curncy</stp>
        <stp>CDS_FLAT_SPREAD</stp>
        <stp>[CDX_Analytics_v2.xlsx]S25_CDX IG_Ratings&amp;Members!R72C8</stp>
        <tr r="H72" s="12"/>
        <tr r="H72" s="12"/>
      </tp>
      <tp t="s">
        <v>US655844AE88</v>
        <stp/>
        <stp>##V3_BDPV12</stp>
        <stp>CNSC1U5 Curncy</stp>
        <stp>SW_PRIMARY_REF_OBLIGATION_ISIN</stp>
        <stp>[CDX_Analytics_v2.xlsx]S25_CDX IG_Ratings&amp;Members!R102C7</stp>
        <tr r="G102" s="12"/>
        <tr r="G102" s="12"/>
      </tp>
      <tp>
        <v>280</v>
        <stp/>
        <stp>##V3_BDPV12</stp>
        <stp>CYUM1U5 Curncy</stp>
        <stp>CDS_FLAT_SPREAD</stp>
        <stp>[CDX_Analytics_v2.xlsx]S24_CDX IG_Ratings&amp;Members!R143C8</stp>
        <tr r="H143" s="9"/>
        <tr r="H143" s="9"/>
      </tp>
      <tp>
        <v>250</v>
        <stp/>
        <stp>##V3_BDPV12</stp>
        <stp>CXRX1U5 Curncy</stp>
        <stp>CDS_FLAT_SPREAD</stp>
        <stp>[CDX_Analytics_v2.xlsx]S25_CDX IG_Ratings&amp;Members!R142C8</stp>
        <tr r="H142" s="12"/>
        <tr r="H142" s="12"/>
      </tp>
      <tp>
        <v>28.999999999999996</v>
        <stp/>
        <stp>##V3_BDPV12</stp>
        <stp>CUNP1U5 Curncy</stp>
        <stp>CDS_FLAT_SPREAD</stp>
        <stp>[CDX_Analytics_v2.xlsx]S25_CDX IG_Ratings&amp;Members!R132C8</stp>
        <tr r="H132" s="12"/>
        <tr r="H132" s="12"/>
      </tp>
      <tp>
        <v>135</v>
        <stp/>
        <stp>##V3_BDPV12</stp>
        <stp>CPBI1U5 Curncy</stp>
        <stp>CDS_FLAT_SPREAD</stp>
        <stp>[CDX_Analytics_v2.xlsx]S24_CDX IG_Ratings&amp;Members!R103C8</stp>
        <tr r="H103" s="9"/>
        <tr r="H103" s="9"/>
      </tp>
      <tp>
        <v>120</v>
        <stp/>
        <stp>##V3_BDPV12</stp>
        <stp>CRYD1U5 Curncy</stp>
        <stp>CDS_FLAT_SPREAD</stp>
        <stp>[CDX_Analytics_v2.xlsx]S25_CDX IG_Ratings&amp;Members!R112C8</stp>
        <tr r="H112" s="12"/>
        <tr r="H112" s="12"/>
      </tp>
      <tp>
        <v>46</v>
        <stp/>
        <stp>##V3_BDPV12</stp>
        <stp>CNSC1U5 Curncy</stp>
        <stp>CDS_FLAT_SPREAD</stp>
        <stp>[CDX_Analytics_v2.xlsx]S25_CDX IG_Ratings&amp;Members!R102C8</stp>
        <tr r="H102" s="12"/>
        <tr r="H102" s="12"/>
      </tp>
      <tp>
        <v>38</v>
        <stp/>
        <stp>##V3_BDPV12</stp>
        <stp>CHOT1U5 Curncy</stp>
        <stp>CDS_FLAT_SPREAD</stp>
        <stp>[CDX_Analytics_v2.xlsx]S24_CDX IG_Ratings&amp;Members!R113C8</stp>
        <tr r="H113" s="9"/>
        <tr r="H113" s="9"/>
      </tp>
      <tp>
        <v>250</v>
        <stp/>
        <stp>##V3_BDPV12</stp>
        <stp>CGPS1U5 Curncy</stp>
        <stp>CDS_FLAT_SPREAD</stp>
        <stp>[CDX_Analytics_v2.xlsx]S25_CDX IG_Ratings&amp;Members!R122C8</stp>
        <tr r="H122" s="12"/>
        <tr r="H122" s="12"/>
      </tp>
      <tp>
        <v>565</v>
        <stp/>
        <stp>##V3_BDPV12</stp>
        <stp>CDVN1U5 Curncy</stp>
        <stp>CDS_FLAT_SPREAD</stp>
        <stp>[CDX_Analytics_v2.xlsx]S24_CDX IG_Ratings&amp;Members!R57C8</stp>
        <tr r="H57" s="9"/>
        <tr r="H57" s="9"/>
      </tp>
      <tp>
        <v>63</v>
        <stp/>
        <stp>##V3_BDPV12</stp>
        <stp>CCCL1U5 Curncy</stp>
        <stp>CDS_FLAT_SPREAD</stp>
        <stp>[CDX_Analytics_v2.xlsx]S24_CDX IG_Ratings&amp;Members!R45C8</stp>
        <tr r="H45" s="9"/>
        <tr r="H45" s="9"/>
      </tp>
      <tp>
        <v>260</v>
        <stp/>
        <stp>##V3_BDPV12</stp>
        <stp>CAPA1U5 Curncy</stp>
        <stp>CDS_FLAT_SPREAD</stp>
        <stp>[CDX_Analytics_v2.xlsx]S24_CDX IG_Ratings&amp;Members!R28C8</stp>
        <tr r="H28" s="9"/>
        <tr r="H28" s="9"/>
      </tp>
      <tp>
        <v>565</v>
        <stp/>
        <stp>##V3_BDPV12</stp>
        <stp>CDVN1U5 Curncy</stp>
        <stp>CDS_FLAT_SPREAD</stp>
        <stp>[CDX_Analytics_v2.xlsx]S25_CDX IG_Ratings&amp;Members!R57C8</stp>
        <tr r="H57" s="12"/>
        <tr r="H57" s="12"/>
      </tp>
      <tp>
        <v>585</v>
        <stp/>
        <stp>##V3_BDPV12</stp>
        <stp>CHTZ1U5 Curncy</stp>
        <stp>CDS_FLAT_SPREAD</stp>
        <stp>[CDX_Analytics_v2.xlsx]S24_CDX_Ratings&amp;Members!R107C8</stp>
        <tr r="H107" s="6"/>
        <tr r="H107" s="6"/>
      </tp>
      <tp t="s">
        <v>US855030AL63</v>
        <stp/>
        <stp>##V3_BDPV12</stp>
        <stp>CSPLS1U5 Curncy</stp>
        <stp>SW_PRIMARY_REF_OBLIGATION_ISIN</stp>
        <stp>[CDX_Analytics_v2.xlsx]S25_CDX IG_Ratings&amp;Members!R116C7</stp>
        <tr r="G116" s="12"/>
        <tr r="G116" s="12"/>
      </tp>
      <tp t="s">
        <v>US78355HJW07</v>
        <stp/>
        <stp>##V3_BDPV12</stp>
        <stp>CRYD1U5 Curncy</stp>
        <stp>SW_PRIMARY_REF_OBLIGATION_ISIN</stp>
        <stp>[CDX_Analytics_v2.xlsx]S25_CDX IG_Ratings&amp;Members!R112C7</stp>
        <tr r="G112" s="12"/>
        <tr r="G112" s="12"/>
      </tp>
      <tp t="s">
        <v>US828807CF26</v>
        <stp/>
        <stp>##V3_BDPV12</stp>
        <stp>CSPG1U5 Curncy</stp>
        <stp>SW_PRIMARY_REF_OBLIGATION_ISIN</stp>
        <stp>[CDX_Analytics_v2.xlsx]S24_CDX IG_Ratings&amp;Members!R110C7</stp>
        <tr r="G110" s="9"/>
        <tr r="G110" s="9"/>
      </tp>
      <tp t="s">
        <v>US816851AJ81</v>
        <stp/>
        <stp>##V3_BDPV12</stp>
        <stp>CSRE1U5 Curncy</stp>
        <stp>SW_PRIMARY_REF_OBLIGATION_ISIN</stp>
        <stp>[CDX_Analytics_v2.xlsx]S25_CDX IG_Ratings&amp;Members!R113C7</stp>
        <tr r="G113" s="12"/>
        <tr r="G113" s="12"/>
      </tp>
      <tp t="s">
        <v>US717081AQ68</v>
        <stp/>
        <stp>##V3_BDPV12</stp>
        <stp>CPFE1U5 Curncy</stp>
        <stp>SW_PRIMARY_REF_OBLIGATION_ISIN</stp>
        <stp>[CDX_Analytics_v2.xlsx]S24_CDX IG_Ratings&amp;Members!R102C7</stp>
        <tr r="G102" s="9"/>
        <tr r="G102" s="9"/>
      </tp>
      <tp>
        <v>95</v>
        <stp/>
        <stp>##V3_BDPV12</stp>
        <stp>CT370372 Curncy</stp>
        <stp>CDS_FLAT_SPREAD</stp>
        <stp>[CDX_Analytics_v2.xlsx]S25_CDX IG_Ratings&amp;Members!R105C8</stp>
        <tr r="H105" s="12"/>
        <tr r="H105" s="12"/>
      </tp>
      <tp>
        <v>183</v>
        <stp/>
        <stp>##V3_BDPV12</stp>
        <stp>CT394133 Curncy</stp>
        <stp>CDS_FLAT_SPREAD</stp>
        <stp>[CDX_Analytics_v2.xlsx]S24_CDX IG_Ratings&amp;Members!R136C8</stp>
        <tr r="H136" s="9"/>
        <tr r="H136" s="9"/>
      </tp>
      <tp>
        <v>183</v>
        <stp/>
        <stp>##V3_BDPV12</stp>
        <stp>CT394133 Curncy</stp>
        <stp>CDS_FLAT_SPREAD</stp>
        <stp>[CDX_Analytics_v2.xlsx]S25_CDX IG_Ratings&amp;Members!R137C8</stp>
        <tr r="H137" s="12"/>
        <tr r="H137" s="12"/>
      </tp>
      <tp t="s">
        <v>BBB-</v>
        <stp/>
        <stp>##V3_BDPV12</stp>
        <stp>FR0011531631 Corp</stp>
        <stp>RTG_SP_NO_WATCH</stp>
        <stp>[CDX_Analytics_v2.xlsx]S24_ITRX_Ratings&amp;Members!R11C9</stp>
        <tr r="I11" s="7"/>
        <tr r="I11" s="7"/>
      </tp>
      <tp t="s">
        <v>B+</v>
        <stp/>
        <stp>##V3_BDPV12</stp>
        <stp>US23918KAP30 Corp</stp>
        <stp>RTG_SP</stp>
        <stp>[CDX_Analytics_v2.xlsx]S25_CDX_Ratings&amp;Members!R43C10</stp>
        <tr r="J43" s="13"/>
        <tr r="J43" s="13"/>
      </tp>
      <tp>
        <v>26</v>
        <stp/>
        <stp>##V3_BDPV12</stp>
        <stp>CPFE1U5 Curncy</stp>
        <stp>CDS_FLAT_SPREAD</stp>
        <stp>[CDX_Analytics_v2.xlsx]S24_CDX IG_Ratings&amp;Members!R102C8</stp>
        <tr r="H102" s="9"/>
        <tr r="H102" s="9"/>
      </tp>
      <tp>
        <v>43</v>
        <stp/>
        <stp>##V3_BDPV12</stp>
        <stp>CSRE1U5 Curncy</stp>
        <stp>CDS_FLAT_SPREAD</stp>
        <stp>[CDX_Analytics_v2.xlsx]S25_CDX IG_Ratings&amp;Members!R113C8</stp>
        <tr r="H113" s="12"/>
        <tr r="H113" s="12"/>
      </tp>
      <tp>
        <v>23.999999999999996</v>
        <stp/>
        <stp>##V3_BDPV12</stp>
        <stp>CNOC1U5 Curncy</stp>
        <stp>CDS_FLAT_SPREAD</stp>
        <stp>[CDX_Analytics_v2.xlsx]S25_CDX IG_Ratings&amp;Members!R103C8</stp>
        <tr r="H103" s="12"/>
        <tr r="H103" s="12"/>
      </tp>
      <tp>
        <v>52</v>
        <stp/>
        <stp>##V3_BDPV12</stp>
        <stp>CHIG1U5 Curncy</stp>
        <stp>CDS_FLAT_SPREAD</stp>
        <stp>[CDX_Analytics_v2.xlsx]S25_CDX IG_Ratings&amp;Members!R123C8</stp>
        <tr r="H123" s="12"/>
        <tr r="H123" s="12"/>
      </tp>
      <tp>
        <v>63</v>
        <stp/>
        <stp>##V3_BDPV12</stp>
        <stp>CCCL1U5 Curncy</stp>
        <stp>CDS_FLAT_SPREAD</stp>
        <stp>[CDX_Analytics_v2.xlsx]S25_CDX IG_Ratings&amp;Members!R44C8</stp>
        <tr r="H44" s="12"/>
        <tr r="H44" s="12"/>
      </tp>
      <tp>
        <v>33</v>
        <stp/>
        <stp>##V3_BDPV12</stp>
        <stp>CMCK1U5 Curncy</stp>
        <stp>CDS_FLAT_SPREAD</stp>
        <stp>[CDX_Analytics_v2.xlsx]S25_CDX IG_Ratings&amp;Members!R93C8</stp>
        <tr r="H93" s="12"/>
        <tr r="H93" s="12"/>
      </tp>
      <tp>
        <v>30</v>
        <stp/>
        <stp>##V3_BDPV12</stp>
        <stp>CJCI1U5 Curncy</stp>
        <stp>CDS_FLAT_SPREAD</stp>
        <stp>[CDX_Analytics_v2.xlsx]S25_CDX IG_Ratings&amp;Members!R81C8</stp>
        <tr r="H81" s="12"/>
        <tr r="H81" s="12"/>
      </tp>
      <tp t="s">
        <v>US416515AV66</v>
        <stp/>
        <stp>##V3_BDPV12</stp>
        <stp>CHIG1U5 Curncy</stp>
        <stp>SW_PRIMARY_REF_OBLIGATION_ISIN</stp>
        <stp>[CDX_Analytics_v2.xlsx]S24_CDX IG_Ratings&amp;Members!R121C7</stp>
        <tr r="G121" s="9"/>
        <tr r="G121" s="9"/>
      </tp>
      <tp t="s">
        <v>US682134AC59</v>
        <stp/>
        <stp>##V3_BDPV12</stp>
        <stp>COMC1U5 Curncy</stp>
        <stp>SW_PRIMARY_REF_OBLIGATION_ISIN</stp>
        <stp>[CDX_Analytics_v2.xlsx]S25_CDX IG_Ratings&amp;Members!R104C7</stp>
        <tr r="G104" s="12"/>
        <tr r="G104" s="12"/>
      </tp>
      <tp>
        <v>85</v>
        <stp/>
        <stp>##V3_BDPV12</stp>
        <stp>CT424145 Curncy</stp>
        <stp>CDS_FLAT_SPREAD</stp>
        <stp>[CDX_Analytics_v2.xlsx]S24_CDX IG_Ratings&amp;Members!R127C8</stp>
        <tr r="H127" s="9"/>
        <tr r="H127" s="9"/>
      </tp>
      <tp>
        <v>1437.3238821895559</v>
        <stp/>
        <stp>##V3_BDPV12</stp>
        <stp>CT374328 Curncy</stp>
        <stp>CDS_FLAT_SPREAD</stp>
        <stp>[CDX_Analytics_v2.xlsx]S24_CDX IG_Ratings&amp;Members!R115C8</stp>
        <tr r="H115" s="9"/>
        <tr r="H115" s="9"/>
      </tp>
      <tp t="s">
        <v>US962166AS33</v>
        <stp/>
        <stp>##V3_BDPV12</stp>
        <stp>CWY1U5 Curncy</stp>
        <stp>SW_PRIMARY_REF_OBLIGATION_ISIN</stp>
        <stp>[CDX_Analytics_v2.xlsx]S25_CDX IG_Ratings&amp;Members!R140C7</stp>
        <tr r="G140" s="12"/>
        <tr r="G140" s="12"/>
      </tp>
      <tp>
        <v>57.999999999999993</v>
        <stp/>
        <stp>##V3_BDPV12</stp>
        <stp>CVZGF1U5 Curncy</stp>
        <stp>CDS_FLAT_SPREAD</stp>
        <stp>[CDX_Analytics_v2.xlsx]S24_CDX IG_Ratings&amp;Members!R135C8</stp>
        <tr r="H135" s="9"/>
        <tr r="H135" s="9"/>
      </tp>
      <tp t="s">
        <v>B</v>
        <stp/>
        <stp>##V3_BDPV12</stp>
        <stp>US52729NBX75 Corp</stp>
        <stp>RTG_SP</stp>
        <stp>[CDX_Analytics_v2.xlsx]S25_CDX_Ratings&amp;Members!R63C10</stp>
        <tr r="J63" s="13"/>
        <tr r="J63" s="13"/>
      </tp>
      <tp t="s">
        <v>B</v>
        <stp/>
        <stp>##V3_BDPV12</stp>
        <stp>US52729NBX75 Corp</stp>
        <stp>RTG_SP</stp>
        <stp>[CDX_Analytics_v2.xlsx]S24_CDX_Ratings&amp;Members!R63C10</stp>
        <tr r="J63" s="6"/>
        <tr r="J63" s="6"/>
      </tp>
      <tp t="s">
        <v>NR</v>
        <stp/>
        <stp>##V3_BDPV12</stp>
        <stp>FR0011439975 Corp</stp>
        <stp>RTG_SP_NO_WATCH</stp>
        <stp>[CDX_Analytics_v2.xlsx]S24_ITRX_Ratings&amp;Members!R58C9</stp>
        <tr r="I58" s="7"/>
        <tr r="I58" s="7"/>
      </tp>
      <tp>
        <v>250</v>
        <stp/>
        <stp>##V3_BDPV12</stp>
        <stp>CXRX1U5 Curncy</stp>
        <stp>CDS_FLAT_SPREAD</stp>
        <stp>[CDX_Analytics_v2.xlsx]S24_CDX IG_Ratings&amp;Members!R141C8</stp>
        <tr r="H141" s="9"/>
        <tr r="H141" s="9"/>
      </tp>
      <tp>
        <v>28.999999999999996</v>
        <stp/>
        <stp>##V3_BDPV12</stp>
        <stp>CUNP1U5 Curncy</stp>
        <stp>CDS_FLAT_SPREAD</stp>
        <stp>[CDX_Analytics_v2.xlsx]S24_CDX IG_Ratings&amp;Members!R131C8</stp>
        <tr r="H131" s="9"/>
        <tr r="H131" s="9"/>
      </tp>
      <tp>
        <v>23.999999999999996</v>
        <stp/>
        <stp>##V3_BDPV12</stp>
        <stp>CRTN1U5 Curncy</stp>
        <stp>CDS_FLAT_SPREAD</stp>
        <stp>[CDX_Analytics_v2.xlsx]S25_CDX IG_Ratings&amp;Members!R110C8</stp>
        <tr r="H110" s="12"/>
        <tr r="H110" s="12"/>
      </tp>
      <tp>
        <v>61.000000000000007</v>
        <stp/>
        <stp>##V3_BDPV12</stp>
        <stp>CLUV1U5 Curncy</stp>
        <stp>CDS_FLAT_SPREAD</stp>
        <stp>[CDX_Analytics_v2.xlsx]S24_CDX IG_Ratings&amp;Members!R111C8</stp>
        <tr r="H111" s="9"/>
        <tr r="H111" s="9"/>
      </tp>
      <tp>
        <v>40</v>
        <stp/>
        <stp>##V3_BDPV12</stp>
        <stp>COMC1U5 Curncy</stp>
        <stp>CDS_FLAT_SPREAD</stp>
        <stp>[CDX_Analytics_v2.xlsx]S24_CDX IG_Ratings&amp;Members!R101C8</stp>
        <tr r="H101" s="9"/>
        <tr r="H101" s="9"/>
      </tp>
      <tp>
        <v>140</v>
        <stp/>
        <stp>##V3_BDPV12</stp>
        <stp>CNEM1U5 Curncy</stp>
        <stp>CDS_FLAT_SPREAD</stp>
        <stp>[CDX_Analytics_v2.xlsx]S25_CDX IG_Ratings&amp;Members!R100C8</stp>
        <tr r="H100" s="12"/>
        <tr r="H100" s="12"/>
      </tp>
      <tp>
        <v>52</v>
        <stp/>
        <stp>##V3_BDPV12</stp>
        <stp>CHIG1U5 Curncy</stp>
        <stp>CDS_FLAT_SPREAD</stp>
        <stp>[CDX_Analytics_v2.xlsx]S24_CDX IG_Ratings&amp;Members!R121C8</stp>
        <tr r="H121" s="9"/>
        <tr r="H121" s="9"/>
      </tp>
      <tp>
        <v>69</v>
        <stp/>
        <stp>##V3_BDPV12</stp>
        <stp>CAOL1U5 Curncy</stp>
        <stp>CDS_FLAT_SPREAD</stp>
        <stp>[CDX_Analytics_v2.xlsx]S25_CDX IG_Ratings&amp;Members!R130C8</stp>
        <tr r="H130" s="12"/>
        <tr r="H130" s="12"/>
      </tp>
      <tp>
        <v>25</v>
        <stp/>
        <stp>##V3_BDPV12</stp>
        <stp>CHON1U5 Curncy</stp>
        <stp>CDS_FLAT_SPREAD</stp>
        <stp>[CDX_Analytics_v2.xlsx]S24_CDX IG_Ratings&amp;Members!R75C8</stp>
        <tr r="H75" s="9"/>
        <tr r="H75" s="9"/>
      </tp>
      <tp>
        <v>23</v>
        <stp/>
        <stp>##V3_BDPV12</stp>
        <stp>CCAH1U5 Curncy</stp>
        <stp>CDS_FLAT_SPREAD</stp>
        <stp>[CDX_Analytics_v2.xlsx]S25_CDX IG_Ratings&amp;Members!R43C8</stp>
        <tr r="H43" s="12"/>
        <tr r="H43" s="12"/>
      </tp>
      <tp t="s">
        <v>US416515AV66</v>
        <stp/>
        <stp>##V3_BDPV12</stp>
        <stp>CHIG1U5 Curncy</stp>
        <stp>SW_PRIMARY_REF_OBLIGATION_ISIN</stp>
        <stp>[CDX_Analytics_v2.xlsx]S25_CDX IG_Ratings&amp;Members!R123C7</stp>
        <tr r="G123" s="12"/>
        <tr r="G123" s="12"/>
      </tp>
      <tp t="s">
        <v>B</v>
        <stp/>
        <stp>##V3_BDPV12</stp>
        <stp>US48666KAP49 Corp</stp>
        <stp>RTG_SP</stp>
        <stp>[CDX_Analytics_v2.xlsx]S25_CDX_Ratings&amp;Members!R60C10</stp>
        <tr r="J60" s="13"/>
        <tr r="J60" s="13"/>
      </tp>
      <tp t="s">
        <v>B</v>
        <stp/>
        <stp>##V3_BDPV12</stp>
        <stp>US48666KAP49 Corp</stp>
        <stp>RTG_SP</stp>
        <stp>[CDX_Analytics_v2.xlsx]S24_CDX_Ratings&amp;Members!R60C10</stp>
        <tr r="J60" s="6"/>
        <tr r="J60" s="6"/>
      </tp>
      <tp t="s">
        <v>B</v>
        <stp/>
        <stp>##V3_BDPV12</stp>
        <stp>US59001KAD28 Corp</stp>
        <stp>RTG_SP</stp>
        <stp>[CDX_Analytics_v2.xlsx]S25_CDX_Ratings&amp;Members!R66C10</stp>
        <tr r="J66" s="13"/>
        <tr r="J66" s="13"/>
      </tp>
      <tp t="s">
        <v>B</v>
        <stp/>
        <stp>##V3_BDPV12</stp>
        <stp>US59001KAD28 Corp</stp>
        <stp>RTG_SP</stp>
        <stp>[CDX_Analytics_v2.xlsx]S24_CDX_Ratings&amp;Members!R68C10</stp>
        <tr r="J68" s="6"/>
        <tr r="J68" s="6"/>
      </tp>
      <tp t="s">
        <v>BB</v>
        <stp/>
        <stp>##V3_BDPV12</stp>
        <stp>US81211KAK60 Corp</stp>
        <stp>RTG_SP</stp>
        <stp>[CDX_Analytics_v2.xlsx]S25_CDX_Ratings&amp;Members!R88C10</stp>
        <tr r="J88" s="13"/>
        <tr r="J88" s="13"/>
      </tp>
      <tp t="s">
        <v>BB</v>
        <stp/>
        <stp>##V3_BDPV12</stp>
        <stp>US81211KAK60 Corp</stp>
        <stp>RTG_SP</stp>
        <stp>[CDX_Analytics_v2.xlsx]S24_CDX_Ratings&amp;Members!R95C10</stp>
        <tr r="J95" s="6"/>
        <tr r="J95" s="6"/>
      </tp>
      <tp>
        <v>57</v>
        <stp/>
        <stp>##V3_BDPV12</stp>
        <stp>CTSN1U5 Curncy</stp>
        <stp>CDS_FLAT_SPREAD</stp>
        <stp>[CDX_Analytics_v2.xlsx]S24_CDX IG_Ratings&amp;Members!R130C8</stp>
        <tr r="H130" s="9"/>
        <tr r="H130" s="9"/>
      </tp>
      <tp>
        <v>57</v>
        <stp/>
        <stp>##V3_BDPV12</stp>
        <stp>CTSN1U5 Curncy</stp>
        <stp>CDS_FLAT_SPREAD</stp>
        <stp>[CDX_Analytics_v2.xlsx]S25_CDX IG_Ratings&amp;Members!R131C8</stp>
        <tr r="H131" s="12"/>
        <tr r="H131" s="12"/>
      </tp>
      <tp>
        <v>82</v>
        <stp/>
        <stp>##V3_BDPV12</stp>
        <stp>CWHR1U5 Curncy</stp>
        <stp>CDS_FLAT_SPREAD</stp>
        <stp>[CDX_Analytics_v2.xlsx]S24_CDX IG_Ratings&amp;Members!R140C8</stp>
        <tr r="H140" s="9"/>
        <tr r="H140" s="9"/>
      </tp>
      <tp>
        <v>82</v>
        <stp/>
        <stp>##V3_BDPV12</stp>
        <stp>CWHR1U5 Curncy</stp>
        <stp>CDS_FLAT_SPREAD</stp>
        <stp>[CDX_Analytics_v2.xlsx]S25_CDX IG_Ratings&amp;Members!R141C8</stp>
        <tr r="H141" s="12"/>
        <tr r="H141" s="12"/>
      </tp>
      <tp>
        <v>77</v>
        <stp/>
        <stp>##V3_BDPV12</stp>
        <stp>CSPG1U5 Curncy</stp>
        <stp>CDS_FLAT_SPREAD</stp>
        <stp>[CDX_Analytics_v2.xlsx]S24_CDX IG_Ratings&amp;Members!R110C8</stp>
        <tr r="H110" s="9"/>
        <tr r="H110" s="9"/>
      </tp>
      <tp>
        <v>43</v>
        <stp/>
        <stp>##V3_BDPV12</stp>
        <stp>CRJR1U5 Curncy</stp>
        <stp>CDS_FLAT_SPREAD</stp>
        <stp>[CDX_Analytics_v2.xlsx]S25_CDX IG_Ratings&amp;Members!R111C8</stp>
        <tr r="H111" s="12"/>
        <tr r="H111" s="12"/>
      </tp>
      <tp>
        <v>23.999999999999996</v>
        <stp/>
        <stp>##V3_BDPV12</stp>
        <stp>CNOC1U5 Curncy</stp>
        <stp>CDS_FLAT_SPREAD</stp>
        <stp>[CDX_Analytics_v2.xlsx]S24_CDX IG_Ratings&amp;Members!R100C8</stp>
        <tr r="H100" s="9"/>
        <tr r="H100" s="9"/>
      </tp>
      <tp>
        <v>140</v>
        <stp/>
        <stp>##V3_BDPV12</stp>
        <stp>CJWN1U5 Curncy</stp>
        <stp>CDS_FLAT_SPREAD</stp>
        <stp>[CDX_Analytics_v2.xlsx]S25_CDX IG_Ratings&amp;Members!R101C8</stp>
        <tr r="H101" s="12"/>
        <tr r="H101" s="12"/>
      </tp>
      <tp>
        <v>69</v>
        <stp/>
        <stp>##V3_BDPV12</stp>
        <stp>CDOW1U5 Curncy</stp>
        <stp>CDS_FLAT_SPREAD</stp>
        <stp>[CDX_Analytics_v2.xlsx]S25_CDX IG_Ratings&amp;Members!R121C8</stp>
        <tr r="H121" s="12"/>
        <tr r="H121" s="12"/>
      </tp>
      <tp>
        <v>250</v>
        <stp/>
        <stp>##V3_BDPV12</stp>
        <stp>CGPS1U5 Curncy</stp>
        <stp>CDS_FLAT_SPREAD</stp>
        <stp>[CDX_Analytics_v2.xlsx]S24_CDX IG_Ratings&amp;Members!R120C8</stp>
        <tr r="H120" s="9"/>
        <tr r="H120" s="9"/>
      </tp>
      <tp>
        <v>95</v>
        <stp/>
        <stp>##V3_BDPV12</stp>
        <stp>CNWL1U5 Curncy</stp>
        <stp>CDS_FLAT_SPREAD</stp>
        <stp>[CDX_Analytics_v2.xlsx]S24_CDX IG_Ratings&amp;Members!R96C8</stp>
        <tr r="H96" s="9"/>
        <tr r="H96" s="9"/>
      </tp>
      <tp>
        <v>46</v>
        <stp/>
        <stp>##V3_BDPV12</stp>
        <stp>CNSC1U5 Curncy</stp>
        <stp>CDS_FLAT_SPREAD</stp>
        <stp>[CDX_Analytics_v2.xlsx]S24_CDX IG_Ratings&amp;Members!R99C8</stp>
        <tr r="H99" s="9"/>
        <tr r="H99" s="9"/>
      </tp>
      <tp>
        <v>140</v>
        <stp/>
        <stp>##V3_BDPV12</stp>
        <stp>CNEM1U5 Curncy</stp>
        <stp>CDS_FLAT_SPREAD</stp>
        <stp>[CDX_Analytics_v2.xlsx]S24_CDX IG_Ratings&amp;Members!R97C8</stp>
        <tr r="H97" s="9"/>
        <tr r="H97" s="9"/>
      </tp>
      <tp>
        <v>125</v>
        <stp/>
        <stp>##V3_BDPV12</stp>
        <stp>CHRB1U5 Curncy</stp>
        <stp>CDS_FLAT_SPREAD</stp>
        <stp>[CDX_Analytics_v2.xlsx]S24_CDX IG_Ratings&amp;Members!R38C8</stp>
        <tr r="H38" s="9"/>
        <tr r="H38" s="9"/>
      </tp>
      <tp>
        <v>50</v>
        <stp/>
        <stp>##V3_BDPV12</stp>
        <stp>CIBM1U5 Curncy</stp>
        <stp>CDS_FLAT_SPREAD</stp>
        <stp>[CDX_Analytics_v2.xlsx]S24_CDX IG_Ratings&amp;Members!R77C8</stp>
        <tr r="H77" s="9"/>
        <tr r="H77" s="9"/>
      </tp>
      <tp>
        <v>200</v>
        <stp/>
        <stp>##V3_BDPV12</stp>
        <stp>CDTC1U5 Curncy</stp>
        <stp>CDS_FLAT_SPREAD</stp>
        <stp>[CDX_Analytics_v2.xlsx]S25_CDX IG_Ratings&amp;Members!R59C8</stp>
        <tr r="H59" s="12"/>
        <tr r="H59" s="12"/>
      </tp>
      <tp>
        <v>17</v>
        <stp/>
        <stp>##V3_BDPV12</stp>
        <stp>CJNJ1U5 Curncy</stp>
        <stp>CDS_FLAT_SPREAD</stp>
        <stp>[CDX_Analytics_v2.xlsx]S25_CDX IG_Ratings&amp;Members!R80C8</stp>
        <tr r="H80" s="12"/>
        <tr r="H80" s="12"/>
      </tp>
      <tp>
        <v>25</v>
        <stp/>
        <stp>##V3_BDPV12</stp>
        <stp>CHON1U5 Curncy</stp>
        <stp>CDS_FLAT_SPREAD</stp>
        <stp>[CDX_Analytics_v2.xlsx]S25_CDX IG_Ratings&amp;Members!R74C8</stp>
        <tr r="H74" s="12"/>
        <tr r="H74" s="12"/>
      </tp>
      <tp t="s">
        <v>US020002AH49</v>
        <stp/>
        <stp>##V3_BDPV12</stp>
        <stp>CALL1U5 Curncy</stp>
        <stp>SW_PRIMARY_REF_OBLIGATION_ISIN</stp>
        <stp>[CDX_Analytics_v2.xlsx]S25_CDX IG_Ratings&amp;Members!R119C7</stp>
        <tr r="G119" s="12"/>
        <tr r="G119" s="12"/>
      </tp>
      <tp t="s">
        <v>US887317AT21</v>
        <stp/>
        <stp>##V3_BDPV12</stp>
        <stp>CAOL1U5 Curncy</stp>
        <stp>SW_PRIMARY_REF_OBLIGATION_ISIN</stp>
        <stp>[CDX_Analytics_v2.xlsx]S24_CDX IG_Ratings&amp;Members!R128C7</stp>
        <tr r="G128" s="9"/>
        <tr r="G128" s="9"/>
      </tp>
      <tp>
        <v>254.99999999999997</v>
        <stp/>
        <stp>##V3_BDPV12</stp>
        <stp>CSPLS1U5 Curncy</stp>
        <stp>CDS_FLAT_SPREAD</stp>
        <stp>[CDX_Analytics_v2.xlsx]S24_CDX IG_Ratings&amp;Members!R112C8</stp>
        <tr r="H112" s="9"/>
        <tr r="H112" s="9"/>
      </tp>
      <tp>
        <v>21</v>
        <stp/>
        <stp>##V3_BDPV12</stp>
        <stp>CT353627 Curncy</stp>
        <stp>CDS_FLAT_SPREAD</stp>
        <stp>[CDX_Analytics_v2.xlsx]S24_CDX IG_Ratings&amp;Members!R132C8</stp>
        <tr r="H132" s="9"/>
        <tr r="H132" s="9"/>
      </tp>
      <tp>
        <v>21</v>
        <stp/>
        <stp>##V3_BDPV12</stp>
        <stp>CT353627 Curncy</stp>
        <stp>CDS_FLAT_SPREAD</stp>
        <stp>[CDX_Analytics_v2.xlsx]S25_CDX IG_Ratings&amp;Members!R133C8</stp>
        <tr r="H133" s="12"/>
        <tr r="H133" s="12"/>
      </tp>
      <tp>
        <v>57.999999999999993</v>
        <stp/>
        <stp>##V3_BDPV12</stp>
        <stp>CVZGF1U5 Curncy</stp>
        <stp>CDS_FLAT_SPREAD</stp>
        <stp>[CDX_Analytics_v2.xlsx]S25_CDX IG_Ratings&amp;Members!R136C8</stp>
        <tr r="H136" s="12"/>
        <tr r="H136" s="12"/>
      </tp>
      <tp t="s">
        <v>BB+</v>
        <stp/>
        <stp>##V3_BDPV12</stp>
        <stp>FR0011301480 Corp</stp>
        <stp>RTG_SP_NO_WATCH</stp>
        <stp>[CDX_Analytics_v2.xlsx]S24_ITRX_Ratings&amp;Members!R22C9</stp>
        <tr r="I22" s="7"/>
        <tr r="I22" s="7"/>
      </tp>
      <tp t="s">
        <v>B /*-</v>
        <stp/>
        <stp>##V3_BDPV12</stp>
        <stp>US37247DAK28 Corp</stp>
        <stp>RTG_SP</stp>
        <stp>[CDX_Analytics_v2.xlsx]S25_CDX_Ratings&amp;Members!R52C10</stp>
        <tr r="J52" s="13"/>
        <tr r="J52" s="13"/>
      </tp>
      <tp t="s">
        <v>B /*-</v>
        <stp/>
        <stp>##V3_BDPV12</stp>
        <stp>US37247DAK28 Corp</stp>
        <stp>RTG_SP</stp>
        <stp>[CDX_Analytics_v2.xlsx]S24_CDX_Ratings&amp;Members!R51C10</stp>
        <tr r="J51" s="6"/>
        <tr r="J51" s="6"/>
      </tp>
      <tp t="s">
        <v>BBB-</v>
        <stp/>
        <stp>##V3_BDPV12</stp>
        <stp>US913903AP52 Corp</stp>
        <stp>RTG_SP</stp>
        <stp>[CDX_Analytics_v2.xlsx]S22_CDX_Ratings&amp;Members!R107C9</stp>
        <tr r="I107" s="4"/>
        <tr r="I107" s="4"/>
      </tp>
      <tp>
        <v>36</v>
        <stp/>
        <stp>##V3_BDPV12</stp>
        <stp>CEXC1U5 Curncy</stp>
        <stp>CDS_FLAT_SPREAD</stp>
        <stp>[CDX_Analytics_v2.xlsx]S24_CDX IG_Ratings&amp;Members!R66C8</stp>
        <tr r="H66" s="9"/>
        <tr r="H66" s="9"/>
      </tp>
      <tp>
        <v>45</v>
        <stp/>
        <stp>##V3_BDPV12</stp>
        <stp>CCOF1U5 Curncy</stp>
        <stp>CDS_FLAT_SPREAD</stp>
        <stp>[CDX_Analytics_v2.xlsx]S24_CDX IG_Ratings&amp;Members!R43C8</stp>
        <tr r="H43" s="9"/>
        <tr r="H43" s="9"/>
      </tp>
      <tp>
        <v>20</v>
        <stp/>
        <stp>##V3_BDPV12</stp>
        <stp>CACE1U5 Curncy</stp>
        <stp>CDS_FLAT_SPREAD</stp>
        <stp>[CDX_Analytics_v2.xlsx]S24_CDX IG_Ratings&amp;Members!R20C8</stp>
        <tr r="H20" s="9"/>
        <tr r="H20" s="9"/>
      </tp>
      <tp>
        <v>365</v>
        <stp/>
        <stp>##V3_BDPV12</stp>
        <stp>CAPC1U5 Curncy</stp>
        <stp>CDS_FLAT_SPREAD</stp>
        <stp>[CDX_Analytics_v2.xlsx]S25_CDX IG_Ratings&amp;Members!R26C8</stp>
        <tr r="H26" s="12"/>
        <tr r="H26" s="12"/>
      </tp>
      <tp>
        <v>95</v>
        <stp/>
        <stp>##V3_BDPV12</stp>
        <stp>CNWL1U5 Curncy</stp>
        <stp>CDS_FLAT_SPREAD</stp>
        <stp>[CDX_Analytics_v2.xlsx]S25_CDX IG_Ratings&amp;Members!R99C8</stp>
        <tr r="H99" s="12"/>
        <tr r="H99" s="12"/>
      </tp>
      <tp>
        <v>125</v>
        <stp/>
        <stp>##V3_BDPV12</stp>
        <stp>CHRB1U5 Curncy</stp>
        <stp>CDS_FLAT_SPREAD</stp>
        <stp>[CDX_Analytics_v2.xlsx]S25_CDX IG_Ratings&amp;Members!R37C8</stp>
        <tr r="H37" s="12"/>
        <tr r="H37" s="12"/>
      </tp>
      <tp>
        <v>50</v>
        <stp/>
        <stp>##V3_BDPV12</stp>
        <stp>CIBM1U5 Curncy</stp>
        <stp>CDS_FLAT_SPREAD</stp>
        <stp>[CDX_Analytics_v2.xlsx]S25_CDX IG_Ratings&amp;Members!R78C8</stp>
        <tr r="H78" s="12"/>
        <tr r="H78" s="12"/>
      </tp>
      <tp>
        <v>18.2</v>
        <stp/>
        <stp>##V3_BDPV12</stp>
        <stp>CDR1U5 Curncy</stp>
        <stp>CDS_FLAT_SPREAD</stp>
        <stp>[CDX_Analytics_v2.xlsx]S24_CDX IG_Ratings&amp;Members!R59C8</stp>
        <tr r="H59" s="9"/>
        <tr r="H59" s="9"/>
      </tp>
      <tp t="s">
        <v>US91913YAB65</v>
        <stp/>
        <stp>##V3_BDPV12</stp>
        <stp>CVLO1U5 Curncy</stp>
        <stp>SW_PRIMARY_REF_OBLIGATION_ISIN</stp>
        <stp>[CDX_Analytics_v2.xlsx]S24_CDX IG_Ratings&amp;Members!R134C7</stp>
        <tr r="G134" s="9"/>
        <tr r="G134" s="9"/>
      </tp>
      <tp t="s">
        <v>US91913YAB65</v>
        <stp/>
        <stp>##V3_BDPV12</stp>
        <stp>CVLO1U5 Curncy</stp>
        <stp>SW_PRIMARY_REF_OBLIGATION_ISIN</stp>
        <stp>[CDX_Analytics_v2.xlsx]S25_CDX IG_Ratings&amp;Members!R135C7</stp>
        <tr r="G135" s="12"/>
        <tr r="G135" s="12"/>
      </tp>
      <tp>
        <v>35</v>
        <stp/>
        <stp>##V3_BDPV12</stp>
        <stp>CT350857 Curncy</stp>
        <stp>CDS_FLAT_SPREAD</stp>
        <stp>[CDX_Analytics_v2.xlsx]S24_CDX IG_Ratings&amp;Members!R133C8</stp>
        <tr r="H133" s="9"/>
        <tr r="H133" s="9"/>
      </tp>
      <tp t="s">
        <v>B+</v>
        <stp/>
        <stp>##V3_BDPV12</stp>
        <stp>US69352JAL17 Corp</stp>
        <stp>RTG_SP</stp>
        <stp>[CDX_Analytics_v2.xlsx]S25_CDX_Ratings&amp;Members!R94C10</stp>
        <tr r="J94" s="13"/>
        <tr r="J94" s="13"/>
      </tp>
      <tp t="s">
        <v>B+</v>
        <stp/>
        <stp>##V3_BDPV12</stp>
        <stp>US69352JAL17 Corp</stp>
        <stp>RTG_SP</stp>
        <stp>[CDX_Analytics_v2.xlsx]S24_CDX_Ratings&amp;Members!R84C10</stp>
        <tr r="J84" s="6"/>
        <tr r="J84" s="6"/>
      </tp>
      <tp>
        <v>365</v>
        <stp/>
        <stp>##V3_BDPV12</stp>
        <stp>CAPC1U5 Curncy</stp>
        <stp>CDS_FLAT_SPREAD</stp>
        <stp>[CDX_Analytics_v2.xlsx]S24_CDX IG_Ratings&amp;Members!R27C8</stp>
        <tr r="H27" s="9"/>
        <tr r="H27" s="9"/>
      </tp>
      <tp>
        <v>33</v>
        <stp/>
        <stp>##V3_BDPV12</stp>
        <stp>CMMC1U5 Curncy</stp>
        <stp>CDS_FLAT_SPREAD</stp>
        <stp>[CDX_Analytics_v2.xlsx]S24_CDX IG_Ratings&amp;Members!R87C8</stp>
        <tr r="H87" s="9"/>
        <tr r="H87" s="9"/>
      </tp>
      <tp>
        <v>45</v>
        <stp/>
        <stp>##V3_BDPV12</stp>
        <stp>CCOF1U5 Curncy</stp>
        <stp>CDS_FLAT_SPREAD</stp>
        <stp>[CDX_Analytics_v2.xlsx]S25_CDX IG_Ratings&amp;Members!R42C8</stp>
        <tr r="H42" s="12"/>
        <tr r="H42" s="12"/>
      </tp>
      <tp>
        <v>18.2</v>
        <stp/>
        <stp>##V3_BDPV12</stp>
        <stp>CDR1U5 Curncy</stp>
        <stp>CDS_FLAT_SPREAD</stp>
        <stp>[CDX_Analytics_v2.xlsx]S25_CDX IG_Ratings&amp;Members!R58C8</stp>
        <tr r="H58" s="12"/>
        <tr r="H58" s="12"/>
      </tp>
      <tp t="s">
        <v>US020002AH49</v>
        <stp/>
        <stp>##V3_BDPV12</stp>
        <stp>CALL1U5 Curncy</stp>
        <stp>SW_PRIMARY_REF_OBLIGATION_ISIN</stp>
        <stp>[CDX_Analytics_v2.xlsx]S24_CDX IG_Ratings&amp;Members!R116C7</stp>
        <tr r="G116" s="9"/>
        <tr r="G116" s="9"/>
      </tp>
      <tp t="s">
        <v>US724479AH32</v>
        <stp/>
        <stp>##V3_BDPV12</stp>
        <stp>CPBI1U5 Curncy</stp>
        <stp>SW_PRIMARY_REF_OBLIGATION_ISIN</stp>
        <stp>[CDX_Analytics_v2.xlsx]S24_CDX IG_Ratings&amp;Members!R103C7</stp>
        <tr r="G103" s="9"/>
        <tr r="G103" s="9"/>
      </tp>
      <tp t="s">
        <v>BB+</v>
        <stp/>
        <stp>##V3_BDPV12</stp>
        <stp>US23331ABF57 Corp</stp>
        <stp>RTG_SP</stp>
        <stp>[CDX_Analytics_v2.xlsx]S25_CDX_Ratings&amp;Members!R42C10</stp>
        <tr r="J42" s="13"/>
        <tr r="J42" s="13"/>
      </tp>
      <tp t="s">
        <v>BB+</v>
        <stp/>
        <stp>##V3_BDPV12</stp>
        <stp>US23331ABF57 Corp</stp>
        <stp>RTG_SP</stp>
        <stp>[CDX_Analytics_v2.xlsx]S24_CDX_Ratings&amp;Members!R41C10</stp>
        <tr r="J41" s="6"/>
        <tr r="J41" s="6"/>
      </tp>
      <tp t="s">
        <v>BB-</v>
        <stp/>
        <stp>##V3_BDPV12</stp>
        <stp>US911365AX24 Corp</stp>
        <stp>RTG_SP</stp>
        <stp>[CDX_Analytics_v2.xlsx]S22_CDX_Ratings&amp;Members!R105C9</stp>
        <tr r="I105" s="4"/>
        <tr r="I105" s="4"/>
      </tp>
      <tp t="s">
        <v>B-</v>
        <stp/>
        <stp>##V3_BDPV12</stp>
        <stp>US640204AB95 Corp</stp>
        <stp>RTG_SP</stp>
        <stp>[CDX_Analytics_v2.xlsx]S22_CDX_Ratings&amp;Members!R100C9</stp>
        <tr r="I100" s="4"/>
        <tr r="I100" s="4"/>
      </tp>
      <tp>
        <v>57.999999999999993</v>
        <stp/>
        <stp>##V3_BDPV12</stp>
        <stp>CCAG1U5 Curncy</stp>
        <stp>CDS_FLAT_SPREAD</stp>
        <stp>[CDX_Analytics_v2.xlsx]S24_CDX IG_Ratings&amp;Members!R50C8</stp>
        <tr r="H50" s="9"/>
        <tr r="H50" s="9"/>
      </tp>
      <tp>
        <v>57.999999999999993</v>
        <stp/>
        <stp>##V3_BDPV12</stp>
        <stp>CCAG1U5 Curncy</stp>
        <stp>CDS_FLAT_SPREAD</stp>
        <stp>[CDX_Analytics_v2.xlsx]S25_CDX IG_Ratings&amp;Members!R50C8</stp>
        <tr r="H50" s="12"/>
        <tr r="H50" s="12"/>
      </tp>
      <tp>
        <v>78</v>
        <stp/>
        <stp>##V3_BDPV12</stp>
        <stp>CVIA1U5 Curncy</stp>
        <stp>CDS_FLAT_SPREAD</stp>
        <stp>[CDX_Analytics_v2.xlsx]S25_CDX IG_Ratings&amp;Members!R46C8</stp>
        <tr r="H46" s="12"/>
        <tr r="H46" s="12"/>
      </tp>
      <tp>
        <v>97</v>
        <stp/>
        <stp>##V3_BDPV12</stp>
        <stp>CIP1U5 Curncy</stp>
        <stp>CDS_FLAT_SPREAD</stp>
        <stp>[CDX_Analytics_v2.xlsx]S25_CDX IG_Ratings&amp;Members!R79C8</stp>
        <tr r="H79" s="12"/>
        <tr r="H79" s="12"/>
      </tp>
      <tp>
        <v>85</v>
        <stp/>
        <stp>##V3_BDPV12</stp>
        <stp>CT424145 Curncy</stp>
        <stp>CDS_FLAT_SPREAD</stp>
        <stp>[CDX_Analytics_v2.xlsx]S25_CDX IG_Ratings&amp;Members!R129C8</stp>
        <tr r="H129" s="12"/>
        <tr r="H129" s="12"/>
      </tp>
      <tp t="s">
        <v>BB-</v>
        <stp/>
        <stp>##V3_BDPV12</stp>
        <stp>US87612BAR33 Corp</stp>
        <stp>RTG_SP</stp>
        <stp>[CDX_Analytics_v2.xlsx]S25_CDX_Ratings&amp;Members!R95C10</stp>
        <tr r="J95" s="13"/>
        <tr r="J95" s="13"/>
      </tp>
      <tp t="s">
        <v>#N/A Invalid Security</v>
        <stp/>
        <stp>##V3_BDPV12</stp>
        <stp>US85375CBD20 Corp</stp>
        <stp>RTG_SP</stp>
        <stp>[CDX_Analytics_v2.xlsx]S25_CDX_Ratings&amp;Members!R32C10</stp>
        <tr r="J32" s="13"/>
      </tp>
      <tp t="s">
        <v>NR</v>
        <stp/>
        <stp>##V3_BDPV12</stp>
        <stp>PTBRIHOM0001 Corp</stp>
        <stp>RTG_SP</stp>
        <stp>[CDX_Analytics_v2.xlsx]S22_ITRX_Ratings&amp;Members!R18C9</stp>
        <tr r="I18" s="5"/>
        <tr r="I18" s="5"/>
      </tp>
      <tp>
        <v>140</v>
        <stp/>
        <stp>##V3_BDPV12</stp>
        <stp>CJWN1U5 Curncy</stp>
        <stp>CDS_FLAT_SPREAD</stp>
        <stp>[CDX_Analytics_v2.xlsx]S24_CDX IG_Ratings&amp;Members!R98C8</stp>
        <tr r="H98" s="9"/>
        <tr r="H98" s="9"/>
      </tp>
      <tp>
        <v>78</v>
        <stp/>
        <stp>##V3_BDPV12</stp>
        <stp>CVIA1U5 Curncy</stp>
        <stp>CDS_FLAT_SPREAD</stp>
        <stp>[CDX_Analytics_v2.xlsx]S24_CDX IG_Ratings&amp;Members!R47C8</stp>
        <tr r="H47" s="9"/>
        <tr r="H47" s="9"/>
      </tp>
      <tp>
        <v>36</v>
        <stp/>
        <stp>##V3_BDPV12</stp>
        <stp>CEXC1U5 Curncy</stp>
        <stp>CDS_FLAT_SPREAD</stp>
        <stp>[CDX_Analytics_v2.xlsx]S25_CDX IG_Ratings&amp;Members!R65C8</stp>
        <tr r="H65" s="12"/>
        <tr r="H65" s="12"/>
      </tp>
      <tp>
        <v>260</v>
        <stp/>
        <stp>##V3_BDPV12</stp>
        <stp>CAPA1U5 Curncy</stp>
        <stp>CDS_FLAT_SPREAD</stp>
        <stp>[CDX_Analytics_v2.xlsx]S25_CDX IG_Ratings&amp;Members!R27C8</stp>
        <tr r="H27" s="12"/>
        <tr r="H27" s="12"/>
      </tp>
      <tp>
        <v>175.00000000000003</v>
        <stp/>
        <stp>##V3_BDPV12</stp>
        <stp>CLNC1U5 Curncy</stp>
        <stp>CDS_FLAT_SPREAD</stp>
        <stp>[CDX_Analytics_v2.xlsx]S25_CDX IG_Ratings&amp;Members!R85C8</stp>
        <tr r="H85" s="12"/>
        <tr r="H85" s="12"/>
      </tp>
      <tp>
        <v>36</v>
        <stp/>
        <stp>##V3_BDPV12</stp>
        <stp>CMCD1U5 Curncy</stp>
        <stp>CDS_FLAT_SPREAD</stp>
        <stp>[CDX_Analytics_v2.xlsx]S25_CDX IG_Ratings&amp;Members!R92C8</stp>
        <tr r="H92" s="12"/>
        <tr r="H92" s="12"/>
      </tp>
      <tp>
        <v>97</v>
        <stp/>
        <stp>##V3_BDPV12</stp>
        <stp>CIP1U5 Curncy</stp>
        <stp>CDS_FLAT_SPREAD</stp>
        <stp>[CDX_Analytics_v2.xlsx]S24_CDX IG_Ratings&amp;Members!R78C8</stp>
        <tr r="H78" s="9"/>
        <tr r="H78" s="9"/>
      </tp>
      <tp>
        <v>250</v>
        <stp/>
        <stp>##V3_BDPV12</stp>
        <stp>CAES1U5 Curncy</stp>
        <stp>CDS_FLAT_SPREAD</stp>
        <stp>[CDX_Analytics_v2.xlsx]S25_CDX_Ratings&amp;Members!R101C8</stp>
        <tr r="H101" s="13"/>
        <tr r="H101" s="13"/>
      </tp>
      <tp t="s">
        <v>US755111AF81</v>
        <stp/>
        <stp>##V3_BDPV12</stp>
        <stp>CRTN1U5 Curncy</stp>
        <stp>SW_PRIMARY_REF_OBLIGATION_ISIN</stp>
        <stp>[CDX_Analytics_v2.xlsx]S24_CDX IG_Ratings&amp;Members!R106C7</stp>
        <tr r="G106" s="9"/>
        <tr r="G106" s="9"/>
      </tp>
      <tp t="s">
        <v>US501044CH20</v>
        <stp/>
        <stp>##V3_BDPV12</stp>
        <stp>CKR1U5 Curncy</stp>
        <stp>SW_PRIMARY_REF_OBLIGATION_ISIN</stp>
        <stp>[CDX_Analytics_v2.xlsx]S25_CDX IG_Ratings&amp;Members!R125C7</stp>
        <tr r="G125" s="12"/>
        <tr r="G125" s="12"/>
      </tp>
      <tp t="s">
        <v>BB</v>
        <stp/>
        <stp>##V3_BDPV12</stp>
        <stp>US650111AG26 Corp</stp>
        <stp>RTG_SP</stp>
        <stp>[CDX_Analytics_v2.xlsx]S22_CDX_Ratings&amp;Members!R101C9</stp>
        <tr r="I101" s="4"/>
        <tr r="I101" s="4"/>
      </tp>
      <tp>
        <v>64</v>
        <stp/>
        <stp>##V3_BDPV12</stp>
        <stp>CAMG1U5 Curncy</stp>
        <stp>CDS_FLAT_SPREAD</stp>
        <stp>[CDX_Analytics_v2.xlsx]S24_CDX IG_Ratings&amp;Members!R26C8</stp>
        <tr r="H26" s="9"/>
        <tr r="H26" s="9"/>
      </tp>
      <tp>
        <v>350.00000000000006</v>
        <stp/>
        <stp>##V3_BDPV12</stp>
        <stp>CNMG1U5 Curncy</stp>
        <stp>CDS_FLAT_SPREAD</stp>
        <stp>[CDX_Analytics_v2.xlsx]S24_CDX_Ratings&amp;Members!R109C8</stp>
        <tr r="H109" s="6"/>
        <tr r="H109" s="6"/>
      </tp>
      <tp t="s">
        <v>US755111AF81</v>
        <stp/>
        <stp>##V3_BDPV12</stp>
        <stp>CRTN1U5 Curncy</stp>
        <stp>SW_PRIMARY_REF_OBLIGATION_ISIN</stp>
        <stp>[CDX_Analytics_v2.xlsx]S25_CDX IG_Ratings&amp;Members!R110C7</stp>
        <tr r="G110" s="12"/>
        <tr r="G110" s="12"/>
      </tp>
      <tp t="s">
        <v>US724479AH32</v>
        <stp/>
        <stp>##V3_BDPV12</stp>
        <stp>CPBI1U5 Curncy</stp>
        <stp>SW_PRIMARY_REF_OBLIGATION_ISIN</stp>
        <stp>[CDX_Analytics_v2.xlsx]S25_CDX IG_Ratings&amp;Members!R107C7</stp>
        <tr r="G107" s="12"/>
        <tr r="G107" s="12"/>
      </tp>
      <tp t="s">
        <v>US501044CH20</v>
        <stp/>
        <stp>##V3_BDPV12</stp>
        <stp>CKR1U5 Curncy</stp>
        <stp>SW_PRIMARY_REF_OBLIGATION_ISIN</stp>
        <stp>[CDX_Analytics_v2.xlsx]S24_CDX IG_Ratings&amp;Members!R123C7</stp>
        <tr r="G123" s="9"/>
        <tr r="G123" s="9"/>
      </tp>
      <tp t="s">
        <v>BBB</v>
        <stp/>
        <stp>##V3_BDPV12</stp>
        <stp>US929160AM18 Corp</stp>
        <stp>RTG_SP</stp>
        <stp>[CDX_Analytics_v2.xlsx]S22_CDX_Ratings&amp;Members!R108C9</stp>
        <tr r="I108" s="4"/>
        <tr r="I108" s="4"/>
      </tp>
      <tp>
        <v>30</v>
        <stp/>
        <stp>##V3_BDPV12</stp>
        <stp>CJCI1U5 Curncy</stp>
        <stp>CDS_FLAT_SPREAD</stp>
        <stp>[CDX_Analytics_v2.xlsx]S24_CDX IG_Ratings&amp;Members!R79C8</stp>
        <tr r="H79" s="9"/>
        <tr r="H79" s="9"/>
      </tp>
      <tp>
        <v>320</v>
        <stp/>
        <stp>##V3_BDPV12</stp>
        <stp>CAHC1U5 Curncy</stp>
        <stp>CDS_FLAT_SPREAD</stp>
        <stp>[CDX_Analytics_v2.xlsx]S25_CDX IG_Ratings&amp;Members!R73C8</stp>
        <tr r="H73" s="12"/>
        <tr r="H73" s="12"/>
      </tp>
      <tp t="s">
        <v>US655664AH33</v>
        <stp/>
        <stp>##V3_BDPV12</stp>
        <stp>CJWN1U5 Curncy</stp>
        <stp>SW_PRIMARY_REF_OBLIGATION_ISIN</stp>
        <stp>[CDX_Analytics_v2.xlsx]S25_CDX IG_Ratings&amp;Members!R101C7</stp>
        <tr r="G101" s="12"/>
        <tr r="G101" s="12"/>
      </tp>
      <tp t="s">
        <v>US893830AK59</v>
        <stp/>
        <stp>##V3_BDPV12</stp>
        <stp>CRIG1U5 Curncy</stp>
        <stp>SW_PRIMARY_REF_OBLIGATION_ISIN</stp>
        <stp>[CDX_Analytics_v2.xlsx]S24_CDX IG_Ratings&amp;Members!R129C7</stp>
        <tr r="G129" s="9"/>
        <tr r="G129" s="9"/>
      </tp>
      <tp t="s">
        <v>US902494AT07</v>
        <stp/>
        <stp>##V3_BDPV12</stp>
        <stp>CTSN1U5 Curncy</stp>
        <stp>SW_PRIMARY_REF_OBLIGATION_ISIN</stp>
        <stp>[CDX_Analytics_v2.xlsx]S24_CDX IG_Ratings&amp;Members!R130C7</stp>
        <tr r="G130" s="9"/>
        <tr r="G130" s="9"/>
      </tp>
      <tp t="s">
        <v>US902494AT07</v>
        <stp/>
        <stp>##V3_BDPV12</stp>
        <stp>CTSN1U5 Curncy</stp>
        <stp>SW_PRIMARY_REF_OBLIGATION_ISIN</stp>
        <stp>[CDX_Analytics_v2.xlsx]S25_CDX IG_Ratings&amp;Members!R131C7</stp>
        <tr r="G131" s="12"/>
        <tr r="G131" s="12"/>
      </tp>
      <tp t="s">
        <v>US988498AC50</v>
        <stp/>
        <stp>##V3_BDPV12</stp>
        <stp>CYUM1U5 Curncy</stp>
        <stp>SW_PRIMARY_REF_OBLIGATION_ISIN</stp>
        <stp>[CDX_Analytics_v2.xlsx]S24_CDX IG_Ratings&amp;Members!R143C7</stp>
        <tr r="G143" s="9"/>
        <tr r="G143" s="9"/>
      </tp>
      <tp t="s">
        <v>US962166AS33</v>
        <stp/>
        <stp>##V3_BDPV12</stp>
        <stp>CWY1U5 Curncy</stp>
        <stp>SW_PRIMARY_REF_OBLIGATION_ISIN</stp>
        <stp>[CDX_Analytics_v2.xlsx]S24_CDX IG_Ratings&amp;Members!R139C7</stp>
        <tr r="G139" s="9"/>
        <tr r="G139" s="9"/>
      </tp>
      <tp t="s">
        <v>B-</v>
        <stp/>
        <stp>##V3_BDPV12</stp>
        <stp>US12543DAL47 Corp</stp>
        <stp>RTG_SP</stp>
        <stp>[CDX_Analytics_v2.xlsx]S24_CDX_Ratings&amp;Members!R37C10</stp>
        <tr r="J37" s="6"/>
        <tr r="J37" s="6"/>
      </tp>
      <tp t="s">
        <v>B-</v>
        <stp/>
        <stp>##V3_BDPV12</stp>
        <stp>US12543DAL47 Corp</stp>
        <stp>RTG_SP</stp>
        <stp>[CDX_Analytics_v2.xlsx]S25_CDX_Ratings&amp;Members!R40C10</stp>
        <tr r="J40" s="13"/>
        <tr r="J40" s="13"/>
      </tp>
      <tp t="s">
        <v>B</v>
        <stp/>
        <stp>##V3_BDPV12</stp>
        <stp>US75606DAA90 Corp</stp>
        <stp>RTG_SP</stp>
        <stp>[CDX_Analytics_v2.xlsx]S24_CDX_Ratings&amp;Members!R88C10</stp>
        <tr r="J88" s="6"/>
        <tr r="J88" s="6"/>
      </tp>
      <tp t="s">
        <v>B</v>
        <stp/>
        <stp>##V3_BDPV12</stp>
        <stp>US75606DAA90 Corp</stp>
        <stp>RTG_SP</stp>
        <stp>[CDX_Analytics_v2.xlsx]S25_CDX_Ratings&amp;Members!R82C10</stp>
        <tr r="J82" s="13"/>
        <tr r="J82" s="13"/>
      </tp>
      <tp>
        <v>28</v>
        <stp/>
        <stp>##V3_BDPV12</stp>
        <stp>CTGT1U5 Curncy</stp>
        <stp>CDS_FLAT_SPREAD</stp>
        <stp>[CDX_Analytics_v2.xlsx]S25_CDX IG_Ratings&amp;Members!R118C8</stp>
        <tr r="H118" s="12"/>
        <tr r="H118" s="12"/>
      </tp>
      <tp>
        <v>43</v>
        <stp/>
        <stp>##V3_BDPV12</stp>
        <stp>CWMT1U5 Curncy</stp>
        <stp>CDS_FLAT_SPREAD</stp>
        <stp>[CDX_Analytics_v2.xlsx]S25_CDX IG_Ratings&amp;Members!R138C8</stp>
        <tr r="H138" s="12"/>
        <tr r="H138" s="12"/>
      </tp>
      <tp>
        <v>132</v>
        <stp/>
        <stp>##V3_BDPV12</stp>
        <stp>CPRU1U5 Curncy</stp>
        <stp>CDS_FLAT_SPREAD</stp>
        <stp>[CDX_Analytics_v2.xlsx]S25_CDX IG_Ratings&amp;Members!R108C8</stp>
        <tr r="H108" s="12"/>
        <tr r="H108" s="12"/>
      </tp>
      <tp>
        <v>43</v>
        <stp/>
        <stp>##V3_BDPV12</stp>
        <stp>CSRE1U5 Curncy</stp>
        <stp>CDS_FLAT_SPREAD</stp>
        <stp>[CDX_Analytics_v2.xlsx]S24_CDX IG_Ratings&amp;Members!R109C8</stp>
        <tr r="H109" s="9"/>
        <tr r="H109" s="9"/>
      </tp>
      <tp>
        <v>2244.1104050844601</v>
        <stp/>
        <stp>##V3_BDPV12</stp>
        <stp>CRIG1U5 Curncy</stp>
        <stp>CDS_FLAT_SPREAD</stp>
        <stp>[CDX_Analytics_v2.xlsx]S24_CDX IG_Ratings&amp;Members!R129C8</stp>
        <tr r="H129" s="9"/>
        <tr r="H129" s="9"/>
      </tp>
      <tp>
        <v>27</v>
        <stp/>
        <stp>##V3_BDPV12</stp>
        <stp>CDIS1U5 Curncy</stp>
        <stp>CDS_FLAT_SPREAD</stp>
        <stp>[CDX_Analytics_v2.xlsx]S25_CDX IG_Ratings&amp;Members!R128C8</stp>
        <tr r="H128" s="12"/>
        <tr r="H128" s="12"/>
      </tp>
      <tp>
        <v>69</v>
        <stp/>
        <stp>##V3_BDPV12</stp>
        <stp>CDOW1U5 Curncy</stp>
        <stp>CDS_FLAT_SPREAD</stp>
        <stp>[CDX_Analytics_v2.xlsx]S24_CDX IG_Ratings&amp;Members!R119C8</stp>
        <tr r="H119" s="9"/>
        <tr r="H119" s="9"/>
      </tp>
      <tp>
        <v>200</v>
        <stp/>
        <stp>##V3_BDPV12</stp>
        <stp>CDTC1U5 Curncy</stp>
        <stp>CDS_FLAT_SPREAD</stp>
        <stp>[CDX_Analytics_v2.xlsx]S24_CDX IG_Ratings&amp;Members!R60C8</stp>
        <tr r="H60" s="9"/>
        <tr r="H60" s="9"/>
      </tp>
      <tp>
        <v>39</v>
        <stp/>
        <stp>##V3_BDPV12</stp>
        <stp>CCPB1U5 Curncy</stp>
        <stp>CDS_FLAT_SPREAD</stp>
        <stp>[CDX_Analytics_v2.xlsx]S24_CDX IG_Ratings&amp;Members!R41C8</stp>
        <tr r="H41" s="9"/>
        <tr r="H41" s="9"/>
      </tp>
      <tp>
        <v>77</v>
        <stp/>
        <stp>##V3_BDPV12</stp>
        <stp>CAIG1U5 Curncy</stp>
        <stp>CDS_FLAT_SPREAD</stp>
        <stp>[CDX_Analytics_v2.xlsx]S25_CDX IG_Ratings&amp;Members!R24C8</stp>
        <tr r="H24" s="12"/>
        <tr r="H24" s="12"/>
      </tp>
      <tp>
        <v>108</v>
        <stp/>
        <stp>##V3_BDPV12</stp>
        <stp>CSBC1U5 Curncy</stp>
        <stp>CDS_FLAT_SPREAD</stp>
        <stp>[CDX_Analytics_v2.xlsx]S25_CDX IG_Ratings&amp;Members!R30C8</stp>
        <tr r="H30" s="12"/>
        <tr r="H30" s="12"/>
      </tp>
      <tp t="s">
        <v>US887317AT21</v>
        <stp/>
        <stp>##V3_BDPV12</stp>
        <stp>CAOL1U5 Curncy</stp>
        <stp>SW_PRIMARY_REF_OBLIGATION_ISIN</stp>
        <stp>[CDX_Analytics_v2.xlsx]S25_CDX IG_Ratings&amp;Members!R130C7</stp>
        <tr r="G130" s="12"/>
        <tr r="G130" s="12"/>
      </tp>
      <tp>
        <v>35</v>
        <stp/>
        <stp>##V3_BDPV12</stp>
        <stp>CT350857 Curncy</stp>
        <stp>CDS_FLAT_SPREAD</stp>
        <stp>[CDX_Analytics_v2.xlsx]S25_CDX IG_Ratings&amp;Members!R134C8</stp>
        <tr r="H134" s="12"/>
        <tr r="H134" s="12"/>
      </tp>
      <tp>
        <v>860.37541892901731</v>
        <stp/>
        <stp>##V3_BDPV12</stp>
        <stp>CWFT1U5 Curncy</stp>
        <stp>CDS_FLAT_SPREAD</stp>
        <stp>[CDX_Analytics_v2.xlsx]S24_CDX IG_Ratings&amp;Members!R138C8</stp>
        <tr r="H138" s="9"/>
        <tr r="H138" s="9"/>
      </tp>
      <tp>
        <v>120</v>
        <stp/>
        <stp>##V3_BDPV12</stp>
        <stp>CRYD1U5 Curncy</stp>
        <stp>CDS_FLAT_SPREAD</stp>
        <stp>[CDX_Analytics_v2.xlsx]S24_CDX IG_Ratings&amp;Members!R108C8</stp>
        <tr r="H108" s="9"/>
        <tr r="H108" s="9"/>
      </tp>
      <tp>
        <v>35</v>
        <stp/>
        <stp>##V3_BDPV12</stp>
        <stp>CMWV1U5 Curncy</stp>
        <stp>CDS_FLAT_SPREAD</stp>
        <stp>[CDX_Analytics_v2.xlsx]S25_CDX IG_Ratings&amp;Members!R139C8</stp>
        <tr r="H139" s="12"/>
        <tr r="H139" s="12"/>
      </tp>
      <tp>
        <v>62</v>
        <stp/>
        <stp>##V3_BDPV12</stp>
        <stp>CDGX1U5 Curncy</stp>
        <stp>CDS_FLAT_SPREAD</stp>
        <stp>[CDX_Analytics_v2.xlsx]S25_CDX IG_Ratings&amp;Members!R109C8</stp>
        <tr r="H109" s="12"/>
        <tr r="H109" s="12"/>
      </tp>
      <tp>
        <v>69</v>
        <stp/>
        <stp>##V3_BDPV12</stp>
        <stp>CAOL1U5 Curncy</stp>
        <stp>CDS_FLAT_SPREAD</stp>
        <stp>[CDX_Analytics_v2.xlsx]S24_CDX IG_Ratings&amp;Members!R128C8</stp>
        <tr r="H128" s="9"/>
        <tr r="H128" s="9"/>
      </tp>
      <tp>
        <v>32</v>
        <stp/>
        <stp>##V3_BDPV12</stp>
        <stp>CALL1U5 Curncy</stp>
        <stp>CDS_FLAT_SPREAD</stp>
        <stp>[CDX_Analytics_v2.xlsx]S25_CDX IG_Ratings&amp;Members!R119C8</stp>
        <tr r="H119" s="12"/>
        <tr r="H119" s="12"/>
      </tp>
      <tp t="s">
        <v>B+</v>
        <stp/>
        <stp>##V3_BDPV12</stp>
        <stp>US909214BP20 Corp</stp>
        <stp>RTG_SP</stp>
        <stp>[CDX_Analytics_v2.xlsx]S22_CDX_Ratings&amp;Members!R104C9</stp>
        <tr r="I104" s="4"/>
        <tr r="I104" s="4"/>
      </tp>
      <tp>
        <v>245</v>
        <stp/>
        <stp>##V3_BDPV12</stp>
        <stp>CCOC1U5 Curncy</stp>
        <stp>CDS_FLAT_SPREAD</stp>
        <stp>[CDX_Analytics_v2.xlsx]S24_CDX IG_Ratings&amp;Members!R51C8</stp>
        <tr r="H51" s="9"/>
        <tr r="H51" s="9"/>
      </tp>
      <tp>
        <v>77</v>
        <stp/>
        <stp>##V3_BDPV12</stp>
        <stp>CAIG1U5 Curncy</stp>
        <stp>CDS_FLAT_SPREAD</stp>
        <stp>[CDX_Analytics_v2.xlsx]S24_CDX IG_Ratings&amp;Members!R25C8</stp>
        <tr r="H25" s="9"/>
        <tr r="H25" s="9"/>
      </tp>
      <tp>
        <v>33</v>
        <stp/>
        <stp>##V3_BDPV12</stp>
        <stp>CMCK1U5 Curncy</stp>
        <stp>CDS_FLAT_SPREAD</stp>
        <stp>[CDX_Analytics_v2.xlsx]S24_CDX IG_Ratings&amp;Members!R89C8</stp>
        <tr r="H89" s="9"/>
        <tr r="H89" s="9"/>
      </tp>
      <tp>
        <v>108</v>
        <stp/>
        <stp>##V3_BDPV12</stp>
        <stp>CSBC1U5 Curncy</stp>
        <stp>CDS_FLAT_SPREAD</stp>
        <stp>[CDX_Analytics_v2.xlsx]S24_CDX IG_Ratings&amp;Members!R31C8</stp>
        <tr r="H31" s="9"/>
        <tr r="H31" s="9"/>
      </tp>
      <tp>
        <v>39</v>
        <stp/>
        <stp>##V3_BDPV12</stp>
        <stp>CCPB1U5 Curncy</stp>
        <stp>CDS_FLAT_SPREAD</stp>
        <stp>[CDX_Analytics_v2.xlsx]S25_CDX IG_Ratings&amp;Members!R40C8</stp>
        <tr r="H40" s="12"/>
        <tr r="H40" s="12"/>
      </tp>
      <tp>
        <v>245</v>
        <stp/>
        <stp>##V3_BDPV12</stp>
        <stp>CCOC1U5 Curncy</stp>
        <stp>CDS_FLAT_SPREAD</stp>
        <stp>[CDX_Analytics_v2.xlsx]S25_CDX IG_Ratings&amp;Members!R51C8</stp>
        <tr r="H51" s="12"/>
        <tr r="H51" s="12"/>
      </tp>
      <tp>
        <v>20</v>
        <stp/>
        <stp>##V3_BDPV12</stp>
        <stp>CACE1U5 Curncy</stp>
        <stp>CDS_FLAT_SPREAD</stp>
        <stp>[CDX_Analytics_v2.xlsx]S25_CDX IG_Ratings&amp;Members!R47C8</stp>
        <tr r="H47" s="12"/>
        <tr r="H47" s="12"/>
      </tp>
      <tp>
        <v>64</v>
        <stp/>
        <stp>##V3_BDPV12</stp>
        <stp>CAMG1U5 Curncy</stp>
        <stp>CDS_FLAT_SPREAD</stp>
        <stp>[CDX_Analytics_v2.xlsx]S25_CDX IG_Ratings&amp;Members!R25C8</stp>
        <tr r="H25" s="12"/>
        <tr r="H25" s="12"/>
      </tp>
      <tp>
        <v>33</v>
        <stp/>
        <stp>##V3_BDPV12</stp>
        <stp>CMMC1U5 Curncy</stp>
        <stp>CDS_FLAT_SPREAD</stp>
        <stp>[CDX_Analytics_v2.xlsx]S25_CDX IG_Ratings&amp;Members!R91C8</stp>
        <tr r="H91" s="12"/>
        <tr r="H91" s="12"/>
      </tp>
      <tp>
        <v>250</v>
        <stp/>
        <stp>##V3_BDPV12</stp>
        <stp>CAES1U5 Curncy</stp>
        <stp>CDS_FLAT_SPREAD</stp>
        <stp>[CDX_Analytics_v2.xlsx]S24_CDX_Ratings&amp;Members!R105C8</stp>
        <tr r="H105" s="6"/>
        <tr r="H105" s="6"/>
      </tp>
      <tp t="s">
        <v>US651639AE60</v>
        <stp/>
        <stp>##V3_BDPV12</stp>
        <stp>CNEM1U5 Curncy</stp>
        <stp>SW_PRIMARY_REF_OBLIGATION_ISIN</stp>
        <stp>[CDX_Analytics_v2.xlsx]S25_CDX IG_Ratings&amp;Members!R100C7</stp>
        <tr r="G100" s="12"/>
        <tr r="G100" s="12"/>
      </tp>
      <tp t="s">
        <v>US78355HJW07</v>
        <stp/>
        <stp>##V3_BDPV12</stp>
        <stp>CRYD1U5 Curncy</stp>
        <stp>SW_PRIMARY_REF_OBLIGATION_ISIN</stp>
        <stp>[CDX_Analytics_v2.xlsx]S24_CDX IG_Ratings&amp;Members!R108C7</stp>
        <tr r="G108" s="9"/>
        <tr r="G108" s="9"/>
      </tp>
      <tp t="s">
        <v>US816851AJ81</v>
        <stp/>
        <stp>##V3_BDPV12</stp>
        <stp>CSRE1U5 Curncy</stp>
        <stp>SW_PRIMARY_REF_OBLIGATION_ISIN</stp>
        <stp>[CDX_Analytics_v2.xlsx]S24_CDX IG_Ratings&amp;Members!R109C7</stp>
        <tr r="G109" s="9"/>
        <tr r="G109" s="9"/>
      </tp>
      <tp t="s">
        <v>Baa1</v>
        <stp/>
        <stp>##V3_BDPV12</stp>
        <stp>US571748AK86 Corp</stp>
        <stp>RTG_MOODY</stp>
        <stp>[CDX_Analytics_v2.xlsx]S25_CDX IG_Ratings&amp;Members!R91C9</stp>
        <tr r="I91" s="12"/>
        <tr r="I91" s="12"/>
      </tp>
      <tp t="s">
        <v>Baa1</v>
        <stp/>
        <stp>##V3_BDPV12</stp>
        <stp>US00206RCL42 Corp</stp>
        <stp>RTG_MOODY</stp>
        <stp>[CDX_Analytics_v2.xlsx]S25_CDX IG_Ratings&amp;Members!R30C9</stp>
        <tr r="I30" s="12"/>
        <tr r="I30" s="12"/>
      </tp>
      <tp t="s">
        <v>Aa2</v>
        <stp/>
        <stp>##V3_BDPV12</stp>
        <stp>US084670BH03 Corp</stp>
        <stp>RTG_MOODY</stp>
        <stp>[CDX_Analytics_v2.xlsx]S24_CDX IG_Ratings&amp;Members!R37C9</stp>
        <tr r="I37" s="9"/>
        <tr r="I37" s="9"/>
      </tp>
      <tp t="s">
        <v>Baa2</v>
        <stp/>
        <stp>##V3_BDPV12</stp>
        <stp>US456866AG74 Corp</stp>
        <stp>RTG_MOODY</stp>
        <stp>[CDX_Analytics_v2.xlsx]S24_CDX IG_Ratings&amp;Members!R76C9</stp>
        <tr r="I76" s="9"/>
        <tr r="I76" s="9"/>
      </tp>
      <tp t="s">
        <v>Baa1</v>
        <stp/>
        <stp>##V3_BDPV12</stp>
        <stp>US086516AL50 Corp</stp>
        <stp>RTG_MOODY</stp>
        <stp>[CDX_Analytics_v2.xlsx]S25_CDX IG_Ratings&amp;Members!R36C9</stp>
        <tr r="I36" s="12"/>
        <tr r="I36" s="12"/>
      </tp>
      <tp t="s">
        <v>Baa3</v>
        <stp/>
        <stp>##V3_BDPV12</stp>
        <stp>US037411AN57 Corp</stp>
        <stp>RTG_MOODY</stp>
        <stp>[CDX_Analytics_v2.xlsx]S25_CDX IG_Ratings&amp;Members!R27C9</stp>
        <tr r="I27" s="12"/>
        <tr r="I27" s="12"/>
      </tp>
      <tp t="s">
        <v>Baa3</v>
        <stp/>
        <stp>##V3_BDPV12</stp>
        <stp>US337932AC13 Corp</stp>
        <stp>RTG_MOODY</stp>
        <stp>[CDX_Analytics_v2.xlsx]S25_CDX IG_Ratings&amp;Members!R67C9</stp>
        <tr r="I67" s="12"/>
        <tr r="I67" s="12"/>
      </tp>
      <tp t="s">
        <v>A3</v>
        <stp/>
        <stp>##V3_BDPV12</stp>
        <stp>US02209SAD53 Corp</stp>
        <stp>RTG_MOODY</stp>
        <stp>[CDX_Analytics_v2.xlsx]S24_CDX IG_Ratings&amp;Members!R22C9</stp>
        <tr r="I22" s="9"/>
        <tr r="I22" s="9"/>
      </tp>
      <tp t="s">
        <v>A2</v>
        <stp/>
        <stp>##V3_BDPV12</stp>
        <stp>US110122AB49 Corp</stp>
        <stp>RTG_MOODY</stp>
        <stp>[CDX_Analytics_v2.xlsx]S24_CDX IG_Ratings&amp;Members!R40C9</stp>
        <tr r="I40" s="9"/>
        <tr r="I40" s="9"/>
      </tp>
      <tp t="s">
        <v>A3 /*-</v>
        <stp/>
        <stp>##V3_BDPV12</stp>
        <stp>US59156RAX61 Corp</stp>
        <stp>RTG_MOODY</stp>
        <stp>[CDX_Analytics_v2.xlsx]S24_CDX IG_Ratings&amp;Members!R91C9</stp>
        <tr r="I91" s="9"/>
        <tr r="I91" s="9"/>
      </tp>
      <tp t="s">
        <v>Baa3</v>
        <stp/>
        <stp>##V3_BDPV12</stp>
        <stp>US053807AR45 Corp</stp>
        <stp>RTG_MOODY</stp>
        <stp>[CDX_Analytics_v2.xlsx]S24_CDX IG_Ratings&amp;Members!R33C9</stp>
        <tr r="I33" s="9"/>
        <tr r="I33" s="9"/>
      </tp>
      <tp t="s">
        <v>A2</v>
        <stp/>
        <stp>##V3_BDPV12</stp>
        <stp>US637432CT02 Corp</stp>
        <stp>RTG_MOODY</stp>
        <stp>[CDX_Analytics_v2.xlsx]S24_CDX IG_Ratings&amp;Members!R95C9</stp>
        <tr r="I95" s="9"/>
        <tr r="I95" s="9"/>
      </tp>
      <tp t="s">
        <v>Baa1</v>
        <stp/>
        <stp>##V3_BDPV12</stp>
        <stp>US666807AW21 Corp</stp>
        <stp>RTG_MOODY</stp>
        <stp>[CDX_Analytics_v2.xlsx]S24_CDX IG_Ratings&amp;Members!R100C9</stp>
        <tr r="I100" s="9"/>
        <tr r="I100" s="9"/>
      </tp>
      <tp t="s">
        <v>Baa3</v>
        <stp/>
        <stp>##V3_BDPV12</stp>
        <stp>US761713AX48 Corp</stp>
        <stp>RTG_MOODY</stp>
        <stp>[CDX_Analytics_v2.xlsx]S25_CDX IG_Ratings&amp;Members!R111C9</stp>
        <tr r="I111" s="12"/>
        <tr r="I111" s="12"/>
      </tp>
      <tp t="s">
        <v>Baa2</v>
        <stp/>
        <stp>##V3_BDPV12</stp>
        <stp>US887317AT21 Corp</stp>
        <stp>RTG_MOODY</stp>
        <stp>[CDX_Analytics_v2.xlsx]S24_CDX IG_Ratings&amp;Members!R128C9</stp>
        <tr r="I128" s="9"/>
        <tr r="I128" s="9"/>
      </tp>
      <tp t="s">
        <v>BBB+</v>
        <stp/>
        <stp>##V3_BDPV12</stp>
        <stp>US74834LAN01 Corp</stp>
        <stp>RTG_SP</stp>
        <stp>[CDX_Analytics_v2.xlsx]S25_CDX IG_Ratings&amp;Members!R109C10</stp>
        <tr r="J109" s="12"/>
        <tr r="J109" s="12"/>
      </tp>
      <tp t="s">
        <v>BBB+</v>
        <stp/>
        <stp>##V3_BDPV12</stp>
        <stp>US74834LAN01 Corp</stp>
        <stp>RTG_SP</stp>
        <stp>[CDX_Analytics_v2.xlsx]S24_CDX IG_Ratings&amp;Members!R105C10</stp>
        <tr r="J105" s="9"/>
        <tr r="J105" s="9"/>
      </tp>
      <tp t="s">
        <v>Baa2</v>
        <stp/>
        <stp>##V3_BDPV12</stp>
        <stp>US29250NAH89 Corp</stp>
        <stp>RTG_MOODY</stp>
        <stp>[CDX_Analytics_v2.xlsx]S25_CDX IG_Ratings&amp;Members!R63C9</stp>
        <tr r="I63" s="12"/>
        <tr r="I63" s="12"/>
      </tp>
      <tp t="s">
        <v>Baa1</v>
        <stp/>
        <stp>##V3_BDPV12</stp>
        <stp>US00206RCL42 Corp</stp>
        <stp>RTG_MOODY</stp>
        <stp>[CDX_Analytics_v2.xlsx]S24_CDX IG_Ratings&amp;Members!R31C9</stp>
        <tr r="I31" s="9"/>
        <tr r="I31" s="9"/>
      </tp>
      <tp t="s">
        <v>Baa2</v>
        <stp/>
        <stp>##V3_BDPV12</stp>
        <stp>US456866AG74 Corp</stp>
        <stp>RTG_MOODY</stp>
        <stp>[CDX_Analytics_v2.xlsx]S25_CDX IG_Ratings&amp;Members!R77C9</stp>
        <tr r="I77" s="12"/>
        <tr r="I77" s="12"/>
      </tp>
      <tp t="s">
        <v>A3</v>
        <stp/>
        <stp>##V3_BDPV12</stp>
        <stp>US370334BM56 Corp</stp>
        <stp>RTG_MOODY</stp>
        <stp>[CDX_Analytics_v2.xlsx]S24_CDX IG_Ratings&amp;Members!R72C9</stp>
        <tr r="I72" s="9"/>
        <tr r="I72" s="9"/>
      </tp>
      <tp t="s">
        <v>Baa1</v>
        <stp/>
        <stp>##V3_BDPV12</stp>
        <stp>US053332AJ15 Corp</stp>
        <stp>RTG_MOODY</stp>
        <stp>[CDX_Analytics_v2.xlsx]S24_CDX IG_Ratings&amp;Members!R32C9</stp>
        <tr r="I32" s="9"/>
        <tr r="I32" s="9"/>
      </tp>
      <tp t="s">
        <v>Baa2</v>
        <stp/>
        <stp>##V3_BDPV12</stp>
        <stp>US478366AG24 Corp</stp>
        <stp>RTG_MOODY</stp>
        <stp>[CDX_Analytics_v2.xlsx]S24_CDX IG_Ratings&amp;Members!R79C9</stp>
        <tr r="I79" s="9"/>
        <tr r="I79" s="9"/>
      </tp>
      <tp t="s">
        <v>Ba1</v>
        <stp/>
        <stp>##V3_BDPV12</stp>
        <stp>US37045VAD29 Corp</stp>
        <stp>RTG_MOODY</stp>
        <stp>[CDX_Analytics_v2.xlsx]S25_CDX IG_Ratings&amp;Members!R71C9</stp>
        <tr r="I71" s="12"/>
        <tr r="I71" s="12"/>
      </tp>
      <tp t="s">
        <v>Baa2</v>
        <stp/>
        <stp>##V3_BDPV12</stp>
        <stp>US571903AJ23 Corp</stp>
        <stp>RTG_MOODY</stp>
        <stp>[CDX_Analytics_v2.xlsx]S25_CDX IG_Ratings&amp;Members!R90C9</stp>
        <tr r="I90" s="12"/>
        <tr r="I90" s="12"/>
      </tp>
      <tp t="s">
        <v>A2</v>
        <stp/>
        <stp>##V3_BDPV12</stp>
        <stp>US244199BC83 Corp</stp>
        <stp>RTG_MOODY</stp>
        <stp>[CDX_Analytics_v2.xlsx]S24_CDX IG_Ratings&amp;Members!R56C9</stp>
        <tr r="I56" s="9"/>
        <tr r="I56" s="9"/>
      </tp>
      <tp t="s">
        <v>A2</v>
        <stp/>
        <stp>##V3_BDPV12</stp>
        <stp>US244199BC83 Corp</stp>
        <stp>RTG_MOODY</stp>
        <stp>[CDX_Analytics_v2.xlsx]S25_CDX IG_Ratings&amp;Members!R56C9</stp>
        <tr r="I56" s="12"/>
        <tr r="I56" s="12"/>
      </tp>
      <tp t="s">
        <v>Baa1</v>
        <stp/>
        <stp>##V3_BDPV12</stp>
        <stp>US534187AX79 Corp</stp>
        <stp>RTG_MOODY</stp>
        <stp>[CDX_Analytics_v2.xlsx]S25_CDX IG_Ratings&amp;Members!R85C9</stp>
        <tr r="I85" s="12"/>
        <tr r="I85" s="12"/>
      </tp>
      <tp t="s">
        <v>Baa3</v>
        <stp/>
        <stp>##V3_BDPV12</stp>
        <stp>US053807AR45 Corp</stp>
        <stp>RTG_MOODY</stp>
        <stp>[CDX_Analytics_v2.xlsx]S25_CDX IG_Ratings&amp;Members!R32C9</stp>
        <tr r="I32" s="12"/>
        <tr r="I32" s="12"/>
      </tp>
      <tp t="s">
        <v>Baa1 /*-</v>
        <stp/>
        <stp>##V3_BDPV12</stp>
        <stp>US500255AR59 Corp</stp>
        <stp>RTG_MOODY</stp>
        <stp>[CDX_Analytics_v2.xlsx]S24_CDX IG_Ratings&amp;Members!R81C9</stp>
        <tr r="I81" s="9"/>
        <tr r="I81" s="9"/>
      </tp>
      <tp t="s">
        <v>A3</v>
        <stp/>
        <stp>##V3_BDPV12</stp>
        <stp>US263534BT54 Corp</stp>
        <stp>RTG_MOODY</stp>
        <stp>[CDX_Analytics_v2.xlsx]S25_CDX IG_Ratings&amp;Members!R61C9</stp>
        <tr r="I61" s="12"/>
        <tr r="I61" s="12"/>
      </tp>
      <tp t="s">
        <v>A3</v>
        <stp/>
        <stp>##V3_BDPV12</stp>
        <stp>US025816AY50 Corp</stp>
        <stp>RTG_MOODY</stp>
        <stp>[CDX_Analytics_v2.xlsx]S24_CDX IG_Ratings&amp;Members!R24C9</stp>
        <tr r="I24" s="9"/>
        <tr r="I24" s="9"/>
      </tp>
      <tp t="s">
        <v>Baa1</v>
        <stp/>
        <stp>##V3_BDPV12</stp>
        <stp>US126650BU33 Corp</stp>
        <stp>RTG_MOODY</stp>
        <stp>[CDX_Analytics_v2.xlsx]S25_CDX IG_Ratings&amp;Members!R54C9</stp>
        <tr r="I54" s="12"/>
        <tr r="I54" s="12"/>
      </tp>
      <tp t="s">
        <v>Baa1</v>
        <stp/>
        <stp>##V3_BDPV12</stp>
        <stp>US126650BU33 Corp</stp>
        <stp>RTG_MOODY</stp>
        <stp>[CDX_Analytics_v2.xlsx]S24_CDX IG_Ratings&amp;Members!R54C9</stp>
        <tr r="I54" s="9"/>
        <tr r="I54" s="9"/>
      </tp>
      <tp t="s">
        <v>Baa1</v>
        <stp/>
        <stp>##V3_BDPV12</stp>
        <stp>US74432QAY17 Corp</stp>
        <stp>RTG_MOODY</stp>
        <stp>[CDX_Analytics_v2.xlsx]S24_CDX IG_Ratings&amp;Members!R104C9</stp>
        <tr r="I104" s="9"/>
        <tr r="I104" s="9"/>
      </tp>
      <tp t="s">
        <v>Aa2</v>
        <stp/>
        <stp>##V3_BDPV12</stp>
        <stp>US084670BH03 Corp</stp>
        <stp>RTG_MOODY</stp>
        <stp>[CDX_Analytics_v2.xlsx]S25_CDX IG_Ratings&amp;Members!R35C9</stp>
        <tr r="I35" s="12"/>
        <tr r="I35" s="12"/>
      </tp>
      <tp t="s">
        <v>Ba1</v>
        <stp/>
        <stp>##V3_BDPV12</stp>
        <stp>US237194AH88 Corp</stp>
        <stp>RTG_MOODY</stp>
        <stp>[CDX_Analytics_v2.xlsx]S25_CDX IG_Ratings&amp;Members!R55C9</stp>
        <tr r="I55" s="12"/>
        <tr r="I55" s="12"/>
      </tp>
      <tp t="s">
        <v>Baa1</v>
        <stp/>
        <stp>##V3_BDPV12</stp>
        <stp>US053332AJ15 Corp</stp>
        <stp>RTG_MOODY</stp>
        <stp>[CDX_Analytics_v2.xlsx]S25_CDX IG_Ratings&amp;Members!R31C9</stp>
        <tr r="I31" s="12"/>
        <tr r="I31" s="12"/>
      </tp>
      <tp t="s">
        <v>Baa2</v>
        <stp/>
        <stp>##V3_BDPV12</stp>
        <stp>US581557AM75 Corp</stp>
        <stp>RTG_MOODY</stp>
        <stp>[CDX_Analytics_v2.xlsx]S25_CDX IG_Ratings&amp;Members!R93C9</stp>
        <tr r="I93" s="12"/>
        <tr r="I93" s="12"/>
      </tp>
      <tp t="s">
        <v>Ba1</v>
        <stp/>
        <stp>##V3_BDPV12</stp>
        <stp>US237194AH88 Corp</stp>
        <stp>RTG_MOODY</stp>
        <stp>[CDX_Analytics_v2.xlsx]S24_CDX IG_Ratings&amp;Members!R55C9</stp>
        <tr r="I55" s="9"/>
        <tr r="I55" s="9"/>
      </tp>
      <tp t="s">
        <v>Baa1</v>
        <stp/>
        <stp>##V3_BDPV12</stp>
        <stp>US50075NAS36 Corp</stp>
        <stp>RTG_MOODY</stp>
        <stp>[CDX_Analytics_v2.xlsx]S24_CDX IG_Ratings&amp;Members!R92C9</stp>
        <tr r="I92" s="9"/>
        <tr r="I92" s="9"/>
      </tp>
      <tp t="s">
        <v>A3</v>
        <stp/>
        <stp>##V3_BDPV12</stp>
        <stp>US548661CQ89 Corp</stp>
        <stp>RTG_MOODY</stp>
        <stp>[CDX_Analytics_v2.xlsx]S25_CDX IG_Ratings&amp;Members!R88C9</stp>
        <tr r="I88" s="12"/>
        <tr r="I88" s="12"/>
      </tp>
      <tp t="s">
        <v>Baa2</v>
        <stp/>
        <stp>##V3_BDPV12</stp>
        <stp>US925524AU41 Corp</stp>
        <stp>RTG_MOODY</stp>
        <stp>[CDX_Analytics_v2.xlsx]S24_CDX IG_Ratings&amp;Members!R47C9</stp>
        <tr r="I47" s="9"/>
        <tr r="I47" s="9"/>
      </tp>
      <tp t="s">
        <v>Baa2</v>
        <stp/>
        <stp>##V3_BDPV12</stp>
        <stp>US14149YAU29 Corp</stp>
        <stp>RTG_MOODY</stp>
        <stp>[CDX_Analytics_v2.xlsx]S25_CDX IG_Ratings&amp;Members!R43C9</stp>
        <tr r="I43" s="12"/>
        <tr r="I43" s="12"/>
      </tp>
      <tp t="s">
        <v>A3</v>
        <stp/>
        <stp>##V3_BDPV12</stp>
        <stp>US263534BT54 Corp</stp>
        <stp>RTG_MOODY</stp>
        <stp>[CDX_Analytics_v2.xlsx]S24_CDX IG_Ratings&amp;Members!R62C9</stp>
        <tr r="I62" s="9"/>
        <tr r="I62" s="9"/>
      </tp>
      <tp t="s">
        <v>Baa1</v>
        <stp/>
        <stp>##V3_BDPV12</stp>
        <stp>US026874AZ07 Corp</stp>
        <stp>RTG_MOODY</stp>
        <stp>[CDX_Analytics_v2.xlsx]S25_CDX IG_Ratings&amp;Members!R24C9</stp>
        <tr r="I24" s="12"/>
        <tr r="I24" s="12"/>
      </tp>
      <tp t="s">
        <v>Baa1</v>
        <stp/>
        <stp>##V3_BDPV12</stp>
        <stp>US666807AW21 Corp</stp>
        <stp>RTG_MOODY</stp>
        <stp>[CDX_Analytics_v2.xlsx]S25_CDX IG_Ratings&amp;Members!R103C9</stp>
        <tr r="I103" s="12"/>
        <tr r="I103" s="12"/>
      </tp>
      <tp t="s">
        <v>Baa1</v>
        <stp/>
        <stp>##V3_BDPV12</stp>
        <stp>US126408GJ61 Corp</stp>
        <stp>RTG_MOODY</stp>
        <stp>[CDX_Analytics_v2.xlsx]S24_CDX IG_Ratings&amp;Members!R53C9</stp>
        <tr r="I53" s="9"/>
        <tr r="I53" s="9"/>
      </tp>
      <tp t="s">
        <v>A3</v>
        <stp/>
        <stp>##V3_BDPV12</stp>
        <stp>US370334BM56 Corp</stp>
        <stp>RTG_MOODY</stp>
        <stp>[CDX_Analytics_v2.xlsx]S25_CDX IG_Ratings&amp;Members!R70C9</stp>
        <tr r="I70" s="12"/>
        <tr r="I70" s="12"/>
      </tp>
      <tp t="s">
        <v>Baa1</v>
        <stp/>
        <stp>##V3_BDPV12</stp>
        <stp>US126408GJ61 Corp</stp>
        <stp>RTG_MOODY</stp>
        <stp>[CDX_Analytics_v2.xlsx]S25_CDX IG_Ratings&amp;Members!R53C9</stp>
        <tr r="I53" s="12"/>
        <tr r="I53" s="12"/>
      </tp>
      <tp t="s">
        <v>Baa3</v>
        <stp/>
        <stp>##V3_BDPV12</stp>
        <stp>US067901AA64 Corp</stp>
        <stp>RTG_MOODY</stp>
        <stp>[CDX_Analytics_v2.xlsx]S24_CDX IG_Ratings&amp;Members!R34C9</stp>
        <tr r="I34" s="9"/>
        <tr r="I34" s="9"/>
      </tp>
      <tp t="s">
        <v>Baa3</v>
        <stp/>
        <stp>##V3_BDPV12</stp>
        <stp>US620076AH21 Corp</stp>
        <stp>RTG_MOODY</stp>
        <stp>[CDX_Analytics_v2.xlsx]S24_CDX IG_Ratings&amp;Members!R93C9</stp>
        <tr r="I93" s="9"/>
        <tr r="I93" s="9"/>
      </tp>
      <tp t="s">
        <v>A3</v>
        <stp/>
        <stp>##V3_BDPV12</stp>
        <stp>US02209SAD53 Corp</stp>
        <stp>RTG_MOODY</stp>
        <stp>[CDX_Analytics_v2.xlsx]S25_CDX IG_Ratings&amp;Members!R21C9</stp>
        <tr r="I21" s="12"/>
        <tr r="I21" s="12"/>
      </tp>
      <tp t="s">
        <v>A3</v>
        <stp/>
        <stp>##V3_BDPV12</stp>
        <stp>US00440EAC12 Corp</stp>
        <stp>RTG_MOODY</stp>
        <stp>[CDX_Analytics_v2.xlsx]S25_CDX IG_Ratings&amp;Members!R47C9</stp>
        <tr r="I47" s="12"/>
        <tr r="I47" s="12"/>
      </tp>
      <tp t="s">
        <v>Baa2</v>
        <stp/>
        <stp>##V3_BDPV12</stp>
        <stp>US55616XAA54 Corp</stp>
        <stp>RTG_MOODY</stp>
        <stp>[CDX_Analytics_v2.xlsx]S24_CDX IG_Ratings&amp;Members!R85C9</stp>
        <tr r="I85" s="9"/>
        <tr r="I85" s="9"/>
      </tp>
      <tp t="s">
        <v>A3</v>
        <stp/>
        <stp>##V3_BDPV12</stp>
        <stp>US540424AP38 Corp</stp>
        <stp>RTG_MOODY</stp>
        <stp>[CDX_Analytics_v2.xlsx]S24_CDX IG_Ratings&amp;Members!R83C9</stp>
        <tr r="I83" s="9"/>
        <tr r="I83" s="9"/>
      </tp>
      <tp t="s">
        <v>Baa2</v>
        <stp/>
        <stp>##V3_BDPV12</stp>
        <stp>US925524AU41 Corp</stp>
        <stp>RTG_MOODY</stp>
        <stp>[CDX_Analytics_v2.xlsx]S25_CDX IG_Ratings&amp;Members!R46C9</stp>
        <tr r="I46" s="12"/>
        <tr r="I46" s="12"/>
      </tp>
      <tp t="s">
        <v>Baa1 /*-</v>
        <stp/>
        <stp>##V3_BDPV12</stp>
        <stp>US500255AR59 Corp</stp>
        <stp>RTG_MOODY</stp>
        <stp>[CDX_Analytics_v2.xlsx]S25_CDX IG_Ratings&amp;Members!R83C9</stp>
        <tr r="I83" s="12"/>
        <tr r="I83" s="12"/>
      </tp>
      <tp t="s">
        <v>Baa1</v>
        <stp/>
        <stp>##V3_BDPV12</stp>
        <stp>US026874AZ07 Corp</stp>
        <stp>RTG_MOODY</stp>
        <stp>[CDX_Analytics_v2.xlsx]S24_CDX IG_Ratings&amp;Members!R25C9</stp>
        <tr r="I25" s="9"/>
        <tr r="I25" s="9"/>
      </tp>
      <tp t="s">
        <v>Baa3</v>
        <stp/>
        <stp>##V3_BDPV12</stp>
        <stp>US136385AK78 Corp</stp>
        <stp>RTG_MOODY</stp>
        <stp>[CDX_Analytics_v2.xlsx]S24_CDX IG_Ratings&amp;Members!R42C9</stp>
        <tr r="I42" s="9"/>
        <tr r="I42" s="9"/>
      </tp>
      <tp t="s">
        <v>Baa3</v>
        <stp/>
        <stp>##V3_BDPV12</stp>
        <stp>US067901AA64 Corp</stp>
        <stp>RTG_MOODY</stp>
        <stp>[CDX_Analytics_v2.xlsx]S25_CDX IG_Ratings&amp;Members!R33C9</stp>
        <tr r="I33" s="12"/>
        <tr r="I33" s="12"/>
      </tp>
      <tp t="s">
        <v>A2 /*-</v>
        <stp/>
        <stp>##V3_BDPV12</stp>
        <stp>US406216AH42 Corp</stp>
        <stp>RTG_MOODY</stp>
        <stp>[CDX_Analytics_v2.xlsx]S25_CDX IG_Ratings&amp;Members!R72C9</stp>
        <tr r="I72" s="12"/>
        <tr r="I72" s="12"/>
      </tp>
      <tp t="s">
        <v>A1</v>
        <stp/>
        <stp>##V3_BDPV12</stp>
        <stp>US26442CAA27 Corp</stp>
        <stp>RTG_MOODY</stp>
        <stp>[CDX_Analytics_v2.xlsx]S25_CDX IG_Ratings&amp;Members!R60C9</stp>
        <tr r="I60" s="12"/>
        <tr r="I60" s="12"/>
      </tp>
      <tp t="s">
        <v>A3</v>
        <stp/>
        <stp>##V3_BDPV12</stp>
        <stp>US00440EAC12 Corp</stp>
        <stp>RTG_MOODY</stp>
        <stp>[CDX_Analytics_v2.xlsx]S24_CDX IG_Ratings&amp;Members!R20C9</stp>
        <tr r="I20" s="9"/>
        <tr r="I20" s="9"/>
      </tp>
      <tp t="s">
        <v>Baa2</v>
        <stp/>
        <stp>##V3_BDPV12</stp>
        <stp>US277432AD23 Corp</stp>
        <stp>RTG_MOODY</stp>
        <stp>[CDX_Analytics_v2.xlsx]S24_CDX IG_Ratings&amp;Members!R63C9</stp>
        <tr r="I63" s="9"/>
        <tr r="I63" s="9"/>
      </tp>
      <tp t="s">
        <v>Ba1</v>
        <stp/>
        <stp>##V3_BDPV12</stp>
        <stp>US30212PAB13 Corp</stp>
        <stp>RTG_MOODY</stp>
        <stp>[CDX_Analytics_v2.xlsx]S25_CDX IG_Ratings&amp;Members!R66C9</stp>
        <tr r="I66" s="12"/>
        <tr r="I66" s="12"/>
      </tp>
      <tp t="s">
        <v>Baa3</v>
        <stp/>
        <stp>##V3_BDPV12</stp>
        <stp>US093662AE40 Corp</stp>
        <stp>RTG_MOODY</stp>
        <stp>[CDX_Analytics_v2.xlsx]S25_CDX IG_Ratings&amp;Members!R37C9</stp>
        <tr r="I37" s="12"/>
        <tr r="I37" s="12"/>
      </tp>
      <tp t="s">
        <v>Baa1</v>
        <stp/>
        <stp>##V3_BDPV12</stp>
        <stp>US031162BU36 Corp</stp>
        <stp>RTG_MOODY</stp>
        <stp>[CDX_Analytics_v2.xlsx]S24_CDX IG_Ratings&amp;Members!R26C9</stp>
        <tr r="I26" s="9"/>
        <tr r="I26" s="9"/>
      </tp>
      <tp t="s">
        <v>Baa2</v>
        <stp/>
        <stp>##V3_BDPV12</stp>
        <stp>US44107TAT34 Corp</stp>
        <stp>RTG_MOODY</stp>
        <stp>[CDX_Analytics_v2.xlsx]S25_CDX IG_Ratings&amp;Members!R75C9</stp>
        <tr r="I75" s="12"/>
        <tr r="I75" s="12"/>
      </tp>
      <tp t="s">
        <v>Baa2</v>
        <stp/>
        <stp>##V3_BDPV12</stp>
        <stp>US071813AY57 Corp</stp>
        <stp>RTG_MOODY</stp>
        <stp>[CDX_Analytics_v2.xlsx]S24_CDX IG_Ratings&amp;Members!R35C9</stp>
        <tr r="I35" s="9"/>
        <tr r="I35" s="9"/>
      </tp>
      <tp t="s">
        <v>A3</v>
        <stp/>
        <stp>##V3_BDPV12</stp>
        <stp>US134429AV11 Corp</stp>
        <stp>RTG_MOODY</stp>
        <stp>[CDX_Analytics_v2.xlsx]S25_CDX IG_Ratings&amp;Members!R40C9</stp>
        <tr r="I40" s="12"/>
        <tr r="I40" s="12"/>
      </tp>
      <tp t="s">
        <v>BBB</v>
        <stp/>
        <stp>##V3_BDPV12</stp>
        <stp>US85590AAL89 Corp</stp>
        <stp>RTG_SP</stp>
        <stp>[CDX_Analytics_v2.xlsx]S25_CDX IG_Ratings&amp;Members!R117C10</stp>
        <tr r="J117" s="12"/>
        <tr r="J117" s="12"/>
      </tp>
      <tp t="s">
        <v>BBB</v>
        <stp/>
        <stp>##V3_BDPV12</stp>
        <stp>US85590AAL89 Corp</stp>
        <stp>RTG_SP</stp>
        <stp>[CDX_Analytics_v2.xlsx]S24_CDX IG_Ratings&amp;Members!R113C10</stp>
        <tr r="J113" s="9"/>
        <tr r="J113" s="9"/>
      </tp>
      <tp t="s">
        <v>Baa2</v>
        <stp/>
        <stp>##V3_BDPV12</stp>
        <stp>US925524AX89 Corp</stp>
        <stp>RTG_MOODY</stp>
        <stp>[CDX_Analytics_v2.xlsx]S24_CDX IG_Ratings&amp;Members!R136C9</stp>
        <tr r="I136" s="9"/>
        <tr r="I136" s="9"/>
      </tp>
      <tp t="s">
        <v>Baa2</v>
        <stp/>
        <stp>##V3_BDPV12</stp>
        <stp>US925524AX89 Corp</stp>
        <stp>RTG_MOODY</stp>
        <stp>[CDX_Analytics_v2.xlsx]S25_CDX IG_Ratings&amp;Members!R137C9</stp>
        <tr r="I137" s="12"/>
        <tr r="I137" s="12"/>
      </tp>
      <tp t="s">
        <v>B3</v>
        <stp/>
        <stp>##V3_BDPV12</stp>
        <stp>US878742AY10 Corp</stp>
        <stp>RTG_MOODY</stp>
        <stp>[CDX_Analytics_v2.xlsx]S24_CDX IG_Ratings&amp;Members!R115C9</stp>
        <tr r="I115" s="9"/>
        <tr r="I115" s="9"/>
      </tp>
      <tp t="s">
        <v>Baa2</v>
        <stp/>
        <stp>##V3_BDPV12</stp>
        <stp>US962166AS33 Corp</stp>
        <stp>RTG_MOODY</stp>
        <stp>[CDX_Analytics_v2.xlsx]S24_CDX IG_Ratings&amp;Members!R139C9</stp>
        <tr r="I139" s="9"/>
        <tr r="I139" s="9"/>
      </tp>
      <tp t="s">
        <v>A2</v>
        <stp/>
        <stp>##V3_BDPV12</stp>
        <stp>US25468PCT12 Corp</stp>
        <stp>RTG_MOODY</stp>
        <stp>[CDX_Analytics_v2.xlsx]S25_CDX IG_Ratings&amp;Members!R128C9</stp>
        <tr r="I128" s="12"/>
        <tr r="I128" s="12"/>
      </tp>
      <tp t="s">
        <v>Baa2</v>
        <stp/>
        <stp>##V3_BDPV12</stp>
        <stp>US210371AL43 Corp</stp>
        <stp>RTG_MOODY</stp>
        <stp>[CDX_Analytics_v2.xlsx]S25_CDX IG_Ratings&amp;Members!R65C9</stp>
        <tr r="I65" s="12"/>
        <tr r="I65" s="12"/>
      </tp>
      <tp t="s">
        <v>Baa3</v>
        <stp/>
        <stp>##V3_BDPV12</stp>
        <stp>US494550BL94 Corp</stp>
        <stp>RTG_MOODY</stp>
        <stp>[CDX_Analytics_v2.xlsx]S25_CDX IG_Ratings&amp;Members!R82C9</stp>
        <tr r="I82" s="12"/>
        <tr r="I82" s="12"/>
      </tp>
      <tp t="s">
        <v>A2 /*-</v>
        <stp/>
        <stp>##V3_BDPV12</stp>
        <stp>US406216AH42 Corp</stp>
        <stp>RTG_MOODY</stp>
        <stp>[CDX_Analytics_v2.xlsx]S24_CDX IG_Ratings&amp;Members!R73C9</stp>
        <tr r="I73" s="9"/>
        <tr r="I73" s="9"/>
      </tp>
      <tp t="s">
        <v>A1</v>
        <stp/>
        <stp>##V3_BDPV12</stp>
        <stp>US26442CAA27 Corp</stp>
        <stp>RTG_MOODY</stp>
        <stp>[CDX_Analytics_v2.xlsx]S24_CDX IG_Ratings&amp;Members!R61C9</stp>
        <tr r="I61" s="9"/>
        <tr r="I61" s="9"/>
      </tp>
      <tp t="s">
        <v>Baa2</v>
        <stp/>
        <stp>##V3_BDPV12</stp>
        <stp>US073730AG89 Corp</stp>
        <stp>RTG_MOODY</stp>
        <stp>[CDX_Analytics_v2.xlsx]S24_CDX IG_Ratings&amp;Members!R36C9</stp>
        <tr r="I36" s="9"/>
        <tr r="I36" s="9"/>
      </tp>
      <tp t="s">
        <v>Baa2</v>
        <stp/>
        <stp>##V3_BDPV12</stp>
        <stp>US277432AD23 Corp</stp>
        <stp>RTG_MOODY</stp>
        <stp>[CDX_Analytics_v2.xlsx]S25_CDX IG_Ratings&amp;Members!R62C9</stp>
        <tr r="I62" s="12"/>
        <tr r="I62" s="12"/>
      </tp>
      <tp t="s">
        <v>Ba1</v>
        <stp/>
        <stp>##V3_BDPV12</stp>
        <stp>US30212PAB13 Corp</stp>
        <stp>RTG_MOODY</stp>
        <stp>[CDX_Analytics_v2.xlsx]S24_CDX IG_Ratings&amp;Members!R67C9</stp>
        <tr r="I67" s="9"/>
        <tr r="I67" s="9"/>
      </tp>
      <tp t="s">
        <v>A3 /*-</v>
        <stp/>
        <stp>##V3_BDPV12</stp>
        <stp>US59156RAX61 Corp</stp>
        <stp>RTG_MOODY</stp>
        <stp>[CDX_Analytics_v2.xlsx]S25_CDX IG_Ratings&amp;Members!R94C9</stp>
        <tr r="I94" s="12"/>
        <tr r="I94" s="12"/>
      </tp>
      <tp t="s">
        <v>Baa2</v>
        <stp/>
        <stp>##V3_BDPV12</stp>
        <stp>US205887AR36 Corp</stp>
        <stp>RTG_MOODY</stp>
        <stp>[CDX_Analytics_v2.xlsx]S24_CDX IG_Ratings&amp;Members!R50C9</stp>
        <tr r="I50" s="9"/>
        <tr r="I50" s="9"/>
      </tp>
      <tp t="s">
        <v>Baa2</v>
        <stp/>
        <stp>##V3_BDPV12</stp>
        <stp>US205887AR36 Corp</stp>
        <stp>RTG_MOODY</stp>
        <stp>[CDX_Analytics_v2.xlsx]S25_CDX IG_Ratings&amp;Members!R50C9</stp>
        <tr r="I50" s="12"/>
        <tr r="I50" s="12"/>
      </tp>
      <tp t="s">
        <v>Baa1</v>
        <stp/>
        <stp>##V3_BDPV12</stp>
        <stp>US50075NAS36 Corp</stp>
        <stp>RTG_MOODY</stp>
        <stp>[CDX_Analytics_v2.xlsx]S25_CDX IG_Ratings&amp;Members!R95C9</stp>
        <tr r="I95" s="12"/>
        <tr r="I95" s="12"/>
      </tp>
      <tp t="s">
        <v>Baa2</v>
        <stp/>
        <stp>##V3_BDPV12</stp>
        <stp>US071813AY57 Corp</stp>
        <stp>RTG_MOODY</stp>
        <stp>[CDX_Analytics_v2.xlsx]S25_CDX IG_Ratings&amp;Members!R34C9</stp>
        <tr r="I34" s="12"/>
        <tr r="I34" s="12"/>
      </tp>
      <tp t="s">
        <v>Baa2</v>
        <stp/>
        <stp>##V3_BDPV12</stp>
        <stp>US14149YAU29 Corp</stp>
        <stp>RTG_MOODY</stp>
        <stp>[CDX_Analytics_v2.xlsx]S24_CDX IG_Ratings&amp;Members!R44C9</stp>
        <tr r="I44" s="9"/>
        <tr r="I44" s="9"/>
      </tp>
      <tp t="s">
        <v>A3</v>
        <stp/>
        <stp>##V3_BDPV12</stp>
        <stp>US134429AV11 Corp</stp>
        <stp>RTG_MOODY</stp>
        <stp>[CDX_Analytics_v2.xlsx]S24_CDX IG_Ratings&amp;Members!R41C9</stp>
        <tr r="I41" s="9"/>
        <tr r="I41" s="9"/>
      </tp>
      <tp t="s">
        <v>Baa1</v>
        <stp/>
        <stp>##V3_BDPV12</stp>
        <stp>US78355HJW07 Corp</stp>
        <stp>RTG_MOODY</stp>
        <stp>[CDX_Analytics_v2.xlsx]S24_CDX IG_Ratings&amp;Members!R108C9</stp>
        <tr r="I108" s="9"/>
        <tr r="I108" s="9"/>
      </tp>
      <tp t="s">
        <v>Baa3u</v>
        <stp/>
        <stp>##V3_BDPV12</stp>
        <stp>DE000A1MA9K8 Corp</stp>
        <stp>RTG_MOODY_NO_WATCH</stp>
        <stp>[CDX_Analytics_v2.xlsx]S24_ITRX_Ratings&amp;Members!R52C8</stp>
        <tr r="H52" s="7"/>
        <tr r="H52" s="7"/>
      </tp>
      <tp t="s">
        <v>Baa1</v>
        <stp/>
        <stp>##V3_BDPV12</stp>
        <stp>US571748AK86 Corp</stp>
        <stp>RTG_MOODY</stp>
        <stp>[CDX_Analytics_v2.xlsx]S24_CDX IG_Ratings&amp;Members!R87C9</stp>
        <tr r="I87" s="9"/>
        <tr r="I87" s="9"/>
      </tp>
      <tp t="s">
        <v>Baa2</v>
        <stp/>
        <stp>##V3_BDPV12</stp>
        <stp>US29250NAH89 Corp</stp>
        <stp>RTG_MOODY</stp>
        <stp>[CDX_Analytics_v2.xlsx]S24_CDX IG_Ratings&amp;Members!R64C9</stp>
        <tr r="I64" s="9"/>
        <tr r="I64" s="9"/>
      </tp>
      <tp t="s">
        <v>Baa1</v>
        <stp/>
        <stp>##V3_BDPV12</stp>
        <stp>US143658AH53 Corp</stp>
        <stp>RTG_MOODY</stp>
        <stp>[CDX_Analytics_v2.xlsx]S24_CDX IG_Ratings&amp;Members!R45C9</stp>
        <tr r="I45" s="9"/>
        <tr r="I45" s="9"/>
      </tp>
      <tp t="s">
        <v>Baa2</v>
        <stp/>
        <stp>##V3_BDPV12</stp>
        <stp>US224044AN72 Corp</stp>
        <stp>RTG_MOODY</stp>
        <stp>[CDX_Analytics_v2.xlsx]S24_CDX IG_Ratings&amp;Members!R52C9</stp>
        <tr r="I52" s="9"/>
        <tr r="I52" s="9"/>
      </tp>
      <tp t="s">
        <v>Baa2</v>
        <stp/>
        <stp>##V3_BDPV12</stp>
        <stp>US210371AL43 Corp</stp>
        <stp>RTG_MOODY</stp>
        <stp>[CDX_Analytics_v2.xlsx]S24_CDX IG_Ratings&amp;Members!R66C9</stp>
        <tr r="I66" s="9"/>
        <tr r="I66" s="9"/>
      </tp>
      <tp t="s">
        <v>Baa2</v>
        <stp/>
        <stp>##V3_BDPV12</stp>
        <stp>US224044AN72 Corp</stp>
        <stp>RTG_MOODY</stp>
        <stp>[CDX_Analytics_v2.xlsx]S25_CDX IG_Ratings&amp;Members!R52C9</stp>
        <tr r="I52" s="12"/>
        <tr r="I52" s="12"/>
      </tp>
      <tp t="s">
        <v>Baa3</v>
        <stp/>
        <stp>##V3_BDPV12</stp>
        <stp>US620076AH21 Corp</stp>
        <stp>RTG_MOODY</stp>
        <stp>[CDX_Analytics_v2.xlsx]S25_CDX IG_Ratings&amp;Members!R96C9</stp>
        <tr r="I96" s="12"/>
        <tr r="I96" s="12"/>
      </tp>
      <tp t="s">
        <v>Ba2</v>
        <stp/>
        <stp>##V3_BDPV12</stp>
        <stp>US251799AA02 Corp</stp>
        <stp>RTG_MOODY</stp>
        <stp>[CDX_Analytics_v2.xlsx]S24_CDX IG_Ratings&amp;Members!R57C9</stp>
        <tr r="I57" s="9"/>
        <tr r="I57" s="9"/>
      </tp>
      <tp t="s">
        <v>Ba2</v>
        <stp/>
        <stp>##V3_BDPV12</stp>
        <stp>US251799AA02 Corp</stp>
        <stp>RTG_MOODY</stp>
        <stp>[CDX_Analytics_v2.xlsx]S25_CDX IG_Ratings&amp;Members!R57C9</stp>
        <tr r="I57" s="12"/>
        <tr r="I57" s="12"/>
      </tp>
      <tp t="s">
        <v>Baa1</v>
        <stp/>
        <stp>##V3_BDPV12</stp>
        <stp>US58013MEB63 Corp</stp>
        <stp>RTG_MOODY</stp>
        <stp>[CDX_Analytics_v2.xlsx]S25_CDX IG_Ratings&amp;Members!R92C9</stp>
        <tr r="I92" s="12"/>
        <tr r="I92" s="12"/>
      </tp>
      <tp t="s">
        <v>Baa1</v>
        <stp/>
        <stp>##V3_BDPV12</stp>
        <stp>US025537AF85 Corp</stp>
        <stp>RTG_MOODY</stp>
        <stp>[CDX_Analytics_v2.xlsx]S24_CDX IG_Ratings&amp;Members!R23C9</stp>
        <tr r="I23" s="9"/>
        <tr r="I23" s="9"/>
      </tp>
      <tp t="s">
        <v>Baa2</v>
        <stp/>
        <stp>##V3_BDPV12</stp>
        <stp>US651639AE60 Corp</stp>
        <stp>RTG_MOODY</stp>
        <stp>[CDX_Analytics_v2.xlsx]S24_CDX IG_Ratings&amp;Members!R97C9</stp>
        <tr r="I97" s="9"/>
        <tr r="I97" s="9"/>
      </tp>
      <tp t="s">
        <v>Ba1</v>
        <stp/>
        <stp>##V3_BDPV12</stp>
        <stp>US032511BF31 Corp</stp>
        <stp>RTG_MOODY</stp>
        <stp>[CDX_Analytics_v2.xlsx]S24_CDX IG_Ratings&amp;Members!R27C9</stp>
        <tr r="I27" s="9"/>
        <tr r="I27" s="9"/>
      </tp>
      <tp t="s">
        <v>A3</v>
        <stp/>
        <stp>##V3_BDPV12</stp>
        <stp>US025816AY50 Corp</stp>
        <stp>RTG_MOODY</stp>
        <stp>[CDX_Analytics_v2.xlsx]S25_CDX IG_Ratings&amp;Members!R23C9</stp>
        <tr r="I23" s="12"/>
        <tr r="I23" s="12"/>
      </tp>
      <tp t="s">
        <v>B1</v>
        <stp/>
        <stp>##V3_BDPV12</stp>
        <stp>US35671DAU90 Corp</stp>
        <stp>RTG_MOODY</stp>
        <stp>[CDX_Analytics_v2.xlsx]S24_CDX IG_Ratings&amp;Members!R70C9</stp>
        <tr r="I70" s="9"/>
        <tr r="I70" s="9"/>
      </tp>
      <tp t="s">
        <v>Baa3</v>
        <stp/>
        <stp>##V3_BDPV12</stp>
        <stp>US257559AH77 Corp</stp>
        <stp>RTG_MOODY</stp>
        <stp>[CDX_Analytics_v2.xlsx]S24_CDX IG_Ratings&amp;Members!R60C9</stp>
        <tr r="I60" s="9"/>
        <tr r="I60" s="9"/>
      </tp>
      <tp t="s">
        <v>Baa1</v>
        <stp/>
        <stp>##V3_BDPV12</stp>
        <stp>US143658AH53 Corp</stp>
        <stp>RTG_MOODY</stp>
        <stp>[CDX_Analytics_v2.xlsx]S25_CDX IG_Ratings&amp;Members!R44C9</stp>
        <tr r="I44" s="12"/>
        <tr r="I44" s="12"/>
      </tp>
      <tp t="s">
        <v>Baa3</v>
        <stp/>
        <stp>##V3_BDPV12</stp>
        <stp>US136385AK78 Corp</stp>
        <stp>RTG_MOODY</stp>
        <stp>[CDX_Analytics_v2.xlsx]S25_CDX IG_Ratings&amp;Members!R41C9</stp>
        <tr r="I41" s="12"/>
        <tr r="I41" s="12"/>
      </tp>
      <tp t="s">
        <v>Baa3</v>
        <stp/>
        <stp>##V3_BDPV12</stp>
        <stp>US494550BL94 Corp</stp>
        <stp>RTG_MOODY</stp>
        <stp>[CDX_Analytics_v2.xlsx]S24_CDX IG_Ratings&amp;Members!R80C9</stp>
        <tr r="I80" s="9"/>
        <tr r="I80" s="9"/>
      </tp>
      <tp t="s">
        <v>Aa3</v>
        <stp/>
        <stp>##V3_BDPV12</stp>
        <stp>US459200GJ41 Corp</stp>
        <stp>RTG_MOODY</stp>
        <stp>[CDX_Analytics_v2.xlsx]S25_CDX IG_Ratings&amp;Members!R78C9</stp>
        <tr r="I78" s="12"/>
        <tr r="I78" s="12"/>
      </tp>
      <tp t="s">
        <v>Baa3</v>
        <stp/>
        <stp>##V3_BDPV12</stp>
        <stp>US651229AG15 Corp</stp>
        <stp>RTG_MOODY</stp>
        <stp>[CDX_Analytics_v2.xlsx]S24_CDX IG_Ratings&amp;Members!R96C9</stp>
        <tr r="I96" s="9"/>
        <tr r="I96" s="9"/>
      </tp>
      <tp t="s">
        <v>Baa3</v>
        <stp/>
        <stp>##V3_BDPV12</stp>
        <stp>US423074AF08 Corp</stp>
        <stp>RTG_MOODY</stp>
        <stp>[CDX_Analytics_v2.xlsx]S25_CDX IG_Ratings&amp;Members!R84C9</stp>
        <tr r="I84" s="12"/>
        <tr r="I84" s="12"/>
      </tp>
      <tp t="s">
        <v>Baa1</v>
        <stp/>
        <stp>##V3_BDPV12</stp>
        <stp>US025537AF85 Corp</stp>
        <stp>RTG_MOODY</stp>
        <stp>[CDX_Analytics_v2.xlsx]S25_CDX IG_Ratings&amp;Members!R22C9</stp>
        <tr r="I22" s="12"/>
        <tr r="I22" s="12"/>
      </tp>
      <tp t="s">
        <v>Ba1</v>
        <stp/>
        <stp>##V3_BDPV12</stp>
        <stp>US032511BF31 Corp</stp>
        <stp>RTG_MOODY</stp>
        <stp>[CDX_Analytics_v2.xlsx]S25_CDX IG_Ratings&amp;Members!R26C9</stp>
        <tr r="I26" s="12"/>
        <tr r="I26" s="12"/>
      </tp>
      <tp t="s">
        <v>Baa2</v>
        <stp/>
        <stp>##V3_BDPV12</stp>
        <stp>US571903AJ23 Corp</stp>
        <stp>RTG_MOODY</stp>
        <stp>[CDX_Analytics_v2.xlsx]S24_CDX IG_Ratings&amp;Members!R86C9</stp>
        <tr r="I86" s="9"/>
        <tr r="I86" s="9"/>
      </tp>
      <tp t="s">
        <v>Baa1</v>
        <stp/>
        <stp>##V3_BDPV12</stp>
        <stp>US031162BU36 Corp</stp>
        <stp>RTG_MOODY</stp>
        <stp>[CDX_Analytics_v2.xlsx]S25_CDX IG_Ratings&amp;Members!R25C9</stp>
        <tr r="I25" s="12"/>
        <tr r="I25" s="12"/>
      </tp>
      <tp t="s">
        <v>A3</v>
        <stp/>
        <stp>##V3_BDPV12</stp>
        <stp>US540424AP38 Corp</stp>
        <stp>RTG_MOODY</stp>
        <stp>[CDX_Analytics_v2.xlsx]S25_CDX IG_Ratings&amp;Members!R87C9</stp>
        <tr r="I87" s="12"/>
        <tr r="I87" s="12"/>
      </tp>
      <tp t="s">
        <v>Baa3</v>
        <stp/>
        <stp>##V3_BDPV12</stp>
        <stp>US761713AX48 Corp</stp>
        <stp>RTG_MOODY</stp>
        <stp>[CDX_Analytics_v2.xlsx]S24_CDX IG_Ratings&amp;Members!R107C9</stp>
        <tr r="I107" s="9"/>
        <tr r="I107" s="9"/>
      </tp>
      <tp t="s">
        <v>A2</v>
        <stp/>
        <stp>##V3_BDPV12</stp>
        <stp>US87612EAP16 Corp</stp>
        <stp>RTG_MOODY</stp>
        <stp>[CDX_Analytics_v2.xlsx]S25_CDX IG_Ratings&amp;Members!R118C9</stp>
        <tr r="I118" s="12"/>
        <tr r="I118" s="12"/>
      </tp>
      <tp t="s">
        <v>Ba2</v>
        <stp/>
        <stp>##V3_BDPV12</stp>
        <stp>USN6651LAB38 Corp</stp>
        <stp>RTG_MOODY_NO_WATCH</stp>
        <stp>[CDX_Analytics_v2.xlsx]S24_ITRX_Ratings&amp;Members!R57C8</stp>
        <tr r="H57" s="7"/>
        <tr r="H57" s="7"/>
      </tp>
      <tp t="s">
        <v>Baa3</v>
        <stp/>
        <stp>##V3_BDPV12</stp>
        <stp>US101137AM97 Corp</stp>
        <stp>RTG_MOODY</stp>
        <stp>[CDX_Analytics_v2.xlsx]S24_CDX IG_Ratings&amp;Members!R39C9</stp>
        <tr r="I39" s="9"/>
        <tr r="I39" s="9"/>
      </tp>
      <tp t="s">
        <v>Baa2</v>
        <stp/>
        <stp>##V3_BDPV12</stp>
        <stp>US581557AM75 Corp</stp>
        <stp>RTG_MOODY</stp>
        <stp>[CDX_Analytics_v2.xlsx]S24_CDX IG_Ratings&amp;Members!R89C9</stp>
        <tr r="I89" s="9"/>
        <tr r="I89" s="9"/>
      </tp>
      <tp t="s">
        <v>Aa3</v>
        <stp/>
        <stp>##V3_BDPV12</stp>
        <stp>US459200GJ41 Corp</stp>
        <stp>RTG_MOODY</stp>
        <stp>[CDX_Analytics_v2.xlsx]S24_CDX IG_Ratings&amp;Members!R77C9</stp>
        <tr r="I77" s="9"/>
        <tr r="I77" s="9"/>
      </tp>
      <tp t="s">
        <v>Baa3</v>
        <stp/>
        <stp>##V3_BDPV12</stp>
        <stp>US651229AG15 Corp</stp>
        <stp>RTG_MOODY</stp>
        <stp>[CDX_Analytics_v2.xlsx]S25_CDX IG_Ratings&amp;Members!R99C9</stp>
        <tr r="I99" s="12"/>
        <tr r="I99" s="12"/>
      </tp>
      <tp t="s">
        <v>Baa1</v>
        <stp/>
        <stp>##V3_BDPV12</stp>
        <stp>US90131HAE53 Corp</stp>
        <stp>RTG_MOODY</stp>
        <stp>[CDX_Analytics_v2.xlsx]S24_CDX IG_Ratings&amp;Members!R19C9</stp>
        <tr r="I19" s="9"/>
        <tr r="I19" s="9"/>
      </tp>
      <tp t="s">
        <v>Baa1 /*-</v>
        <stp/>
        <stp>##V3_BDPV12</stp>
        <stp>US00817YAF51 Corp</stp>
        <stp>RTG_MOODY</stp>
        <stp>[CDX_Analytics_v2.xlsx]S25_CDX IG_Ratings&amp;Members!R20C9</stp>
        <tr r="I20" s="12"/>
        <tr r="I20" s="12"/>
      </tp>
      <tp t="s">
        <v>Baa1</v>
        <stp/>
        <stp>##V3_BDPV12</stp>
        <stp>US90131HAE53 Corp</stp>
        <stp>RTG_MOODY</stp>
        <stp>[CDX_Analytics_v2.xlsx]S25_CDX IG_Ratings&amp;Members!R19C9</stp>
        <tr r="I19" s="12"/>
        <tr r="I19" s="12"/>
      </tp>
      <tp t="s">
        <v>A3</v>
        <stp/>
        <stp>##V3_BDPV12</stp>
        <stp>US20030NAZ42 Corp</stp>
        <stp>RTG_MOODY</stp>
        <stp>[CDX_Analytics_v2.xlsx]S25_CDX IG_Ratings&amp;Members!R48C9</stp>
        <tr r="I48" s="12"/>
        <tr r="I48" s="12"/>
      </tp>
      <tp t="s">
        <v>A3</v>
        <stp/>
        <stp>##V3_BDPV12</stp>
        <stp>US20030NAZ42 Corp</stp>
        <stp>RTG_MOODY</stp>
        <stp>[CDX_Analytics_v2.xlsx]S24_CDX IG_Ratings&amp;Members!R48C9</stp>
        <tr r="I48" s="9"/>
        <tr r="I48" s="9"/>
      </tp>
      <tp t="s">
        <v>B3</v>
        <stp/>
        <stp>##V3_BDPV12</stp>
        <stp>USD85456AB30 Corp</stp>
        <stp>RTG_MOODY</stp>
        <stp>[CDX_Analytics_v2.xlsx]S22_ITRX_Ratings&amp;Members!R79C8</stp>
        <tr r="H79" s="5"/>
        <tr r="H79" s="5"/>
      </tp>
      <tp t="s">
        <v>Baa2 /*-</v>
        <stp/>
        <stp>##V3_BDPV12</stp>
        <stp>US984121BW26 Corp</stp>
        <stp>RTG_MOODY</stp>
        <stp>[CDX_Analytics_v2.xlsx]S24_CDX IG_Ratings&amp;Members!R141C9</stp>
        <tr r="I141" s="9"/>
        <tr r="I141" s="9"/>
      </tp>
      <tp t="s">
        <v>Baa3</v>
        <stp/>
        <stp>##V3_BDPV12</stp>
        <stp>US101137AM97 Corp</stp>
        <stp>RTG_MOODY</stp>
        <stp>[CDX_Analytics_v2.xlsx]S25_CDX IG_Ratings&amp;Members!R38C9</stp>
        <tr r="I38" s="12"/>
        <tr r="I38" s="12"/>
      </tp>
      <tp t="s">
        <v>Baa2</v>
        <stp/>
        <stp>##V3_BDPV12</stp>
        <stp>US20825CAF14 Corp</stp>
        <stp>RTG_MOODY</stp>
        <stp>[CDX_Analytics_v2.xlsx]S24_CDX IG_Ratings&amp;Members!R51C9</stp>
        <tr r="I51" s="9"/>
        <tr r="I51" s="9"/>
      </tp>
      <tp t="s">
        <v>Baa2</v>
        <stp/>
        <stp>##V3_BDPV12</stp>
        <stp>US20825CAF14 Corp</stp>
        <stp>RTG_MOODY</stp>
        <stp>[CDX_Analytics_v2.xlsx]S25_CDX IG_Ratings&amp;Members!R51C9</stp>
        <tr r="I51" s="12"/>
        <tr r="I51" s="12"/>
      </tp>
      <tp t="s">
        <v>Baa2</v>
        <stp/>
        <stp>##V3_BDPV12</stp>
        <stp>US478366AG24 Corp</stp>
        <stp>RTG_MOODY</stp>
        <stp>[CDX_Analytics_v2.xlsx]S25_CDX IG_Ratings&amp;Members!R81C9</stp>
        <tr r="I81" s="12"/>
        <tr r="I81" s="12"/>
      </tp>
      <tp t="s">
        <v>Baa1 /*-</v>
        <stp/>
        <stp>##V3_BDPV12</stp>
        <stp>US00817YAF51 Corp</stp>
        <stp>RTG_MOODY</stp>
        <stp>[CDX_Analytics_v2.xlsx]S24_CDX IG_Ratings&amp;Members!R21C9</stp>
        <tr r="I21" s="9"/>
        <tr r="I21" s="9"/>
      </tp>
      <tp t="s">
        <v>A2</v>
        <stp/>
        <stp>##V3_BDPV12</stp>
        <stp>US110122AB49 Corp</stp>
        <stp>RTG_MOODY</stp>
        <stp>[CDX_Analytics_v2.xlsx]S25_CDX IG_Ratings&amp;Members!R39C9</stp>
        <tr r="I39" s="12"/>
        <tr r="I39" s="12"/>
      </tp>
      <tp t="s">
        <v>A2</v>
        <stp/>
        <stp>##V3_BDPV12</stp>
        <stp>US437076AS19 Corp</stp>
        <stp>RTG_MOODY</stp>
        <stp>[CDX_Analytics_v2.xlsx]S25_CDX IG_Ratings&amp;Members!R124C9</stp>
        <tr r="I124" s="12"/>
        <tr r="I124" s="12"/>
      </tp>
      <tp t="s">
        <v>Baa2</v>
        <stp/>
        <stp>##V3_BDPV12</stp>
        <stp>US887317AT21 Corp</stp>
        <stp>RTG_MOODY</stp>
        <stp>[CDX_Analytics_v2.xlsx]S25_CDX IG_Ratings&amp;Members!R130C9</stp>
        <tr r="I130" s="12"/>
        <tr r="I130" s="12"/>
      </tp>
      <tp t="s">
        <v>A1</v>
        <stp/>
        <stp>##V3_BDPV12</stp>
        <stp>US717081AQ68 Corp</stp>
        <stp>RTG_MOODY</stp>
        <stp>[CDX_Analytics_v2.xlsx]S25_CDX IG_Ratings&amp;Members!R106C9</stp>
        <tr r="I106" s="12"/>
        <tr r="I106" s="12"/>
      </tp>
      <tp t="s">
        <v>Baa3</v>
        <stp/>
        <stp>##V3_BDPV12</stp>
        <stp>US042735AL41 Corp</stp>
        <stp>RTG_MOODY</stp>
        <stp>[CDX_Analytics_v2.xlsx]S25_CDX IG_Ratings&amp;Members!R28C9</stp>
        <tr r="I28" s="12"/>
        <tr r="I28" s="12"/>
      </tp>
      <tp t="s">
        <v>Baa2</v>
        <stp/>
        <stp>##V3_BDPV12</stp>
        <stp>US460146CE11 Corp</stp>
        <stp>RTG_MOODY</stp>
        <stp>[CDX_Analytics_v2.xlsx]S24_CDX IG_Ratings&amp;Members!R78C9</stp>
        <tr r="I78" s="9"/>
        <tr r="I78" s="9"/>
      </tp>
      <tp t="s">
        <v>Baa3</v>
        <stp/>
        <stp>##V3_BDPV12</stp>
        <stp>US695156AP42 Corp</stp>
        <stp>RTG_MOODY</stp>
        <stp>[CDX_Analytics_v2.xlsx]S25_CDX IG_Ratings&amp;Members!R105C9</stp>
        <tr r="I105" s="12"/>
        <tr r="I105" s="12"/>
      </tp>
      <tp t="s">
        <v>Ba2</v>
        <stp/>
        <stp>##V3_BDPV12</stp>
        <stp>US03938LAF13 Corp</stp>
        <stp>RTG_MOODY_NO_WATCH</stp>
        <stp>[CDX_Analytics_v2.xlsx]S24_ITRX_Ratings&amp;Members!R14C8</stp>
        <tr r="H14" s="7"/>
        <tr r="H14" s="7"/>
      </tp>
      <tp t="s">
        <v>A2</v>
        <stp/>
        <stp>##V3_BDPV12</stp>
        <stp>US87612EAP16 Corp</stp>
        <stp>RTG_MOODY</stp>
        <stp>[CDX_Analytics_v2.xlsx]S24_CDX IG_Ratings&amp;Members!R114C9</stp>
        <tr r="I114" s="9"/>
        <tr r="I114" s="9"/>
      </tp>
      <tp t="s">
        <v>Baa2 /*-</v>
        <stp/>
        <stp>##V3_BDPV12</stp>
        <stp>US984121BW26 Corp</stp>
        <stp>RTG_MOODY</stp>
        <stp>[CDX_Analytics_v2.xlsx]S25_CDX IG_Ratings&amp;Members!R142C9</stp>
        <tr r="I142" s="12"/>
        <tr r="I142" s="12"/>
      </tp>
      <tp t="s">
        <v>Baa3</v>
        <stp/>
        <stp>##V3_BDPV12</stp>
        <stp>US042735AL41 Corp</stp>
        <stp>RTG_MOODY</stp>
        <stp>[CDX_Analytics_v2.xlsx]S24_CDX IG_Ratings&amp;Members!R29C9</stp>
        <tr r="I29" s="9"/>
        <tr r="I29" s="9"/>
      </tp>
      <tp t="s">
        <v>Baa2</v>
        <stp/>
        <stp>##V3_BDPV12</stp>
        <stp>US460146CE11 Corp</stp>
        <stp>RTG_MOODY</stp>
        <stp>[CDX_Analytics_v2.xlsx]S25_CDX IG_Ratings&amp;Members!R79C9</stp>
        <tr r="I79" s="12"/>
        <tr r="I79" s="12"/>
      </tp>
      <tp t="s">
        <v>Ba1</v>
        <stp/>
        <stp>##V3_BDPV12</stp>
        <stp>US42809HAB33 Corp</stp>
        <stp>RTG_MOODY</stp>
        <stp>[CDX_Analytics_v2.xlsx]S25_CDX IG_Ratings&amp;Members!R73C9</stp>
        <tr r="I73" s="12"/>
        <tr r="I73" s="12"/>
      </tp>
      <tp t="s">
        <v>Baa3</v>
        <stp/>
        <stp>##V3_BDPV12</stp>
        <stp>US093662AE40 Corp</stp>
        <stp>RTG_MOODY</stp>
        <stp>[CDX_Analytics_v2.xlsx]S24_CDX IG_Ratings&amp;Members!R38C9</stp>
        <tr r="I38" s="9"/>
        <tr r="I38" s="9"/>
      </tp>
      <tp t="s">
        <v>Baa1</v>
        <stp/>
        <stp>##V3_BDPV12</stp>
        <stp>US539830AT67 Corp</stp>
        <stp>RTG_MOODY</stp>
        <stp>[CDX_Analytics_v2.xlsx]S24_CDX IG_Ratings&amp;Members!R82C9</stp>
        <tr r="I82" s="9"/>
        <tr r="I82" s="9"/>
      </tp>
      <tp t="s">
        <v>Aaa</v>
        <stp/>
        <stp>##V3_BDPV12</stp>
        <stp>US478160BS27 Corp</stp>
        <stp>RTG_MOODY</stp>
        <stp>[CDX_Analytics_v2.xlsx]S25_CDX IG_Ratings&amp;Members!R80C9</stp>
        <tr r="I80" s="12"/>
        <tr r="I80" s="12"/>
      </tp>
      <tp t="s">
        <v>Baa3</v>
        <stp/>
        <stp>##V3_BDPV12</stp>
        <stp>US961548AY02 Corp</stp>
        <stp>RTG_MOODY</stp>
        <stp>[CDX_Analytics_v2.xlsx]S25_CDX IG_Ratings&amp;Members!R139C9</stp>
        <tr r="I139" s="12"/>
        <tr r="I139" s="12"/>
      </tp>
      <tp t="s">
        <v>A2</v>
        <stp/>
        <stp>##V3_BDPV12</stp>
        <stp>US25468PCT12 Corp</stp>
        <stp>RTG_MOODY</stp>
        <stp>[CDX_Analytics_v2.xlsx]S24_CDX IG_Ratings&amp;Members!R126C9</stp>
        <tr r="I126" s="9"/>
        <tr r="I126" s="9"/>
      </tp>
      <tp t="s">
        <v>Ba2</v>
        <stp/>
        <stp>##V3_BDPV12</stp>
        <stp>USN6651LAB38 Corp</stp>
        <stp>RTG_MOODY</stp>
        <stp>[CDX_Analytics_v2.xlsx]S22_ITRX_Ratings&amp;Members!R54C8</stp>
        <tr r="H54" s="5"/>
        <tr r="H54" s="5"/>
      </tp>
      <tp t="s">
        <v>Baa1</v>
        <stp/>
        <stp>##V3_BDPV12</stp>
        <stp>US140420NH93 Corp</stp>
        <stp>RTG_MOODY</stp>
        <stp>[CDX_Analytics_v2.xlsx]S24_CDX IG_Ratings&amp;Members!R43C9</stp>
        <tr r="I43" s="9"/>
        <tr r="I43" s="9"/>
      </tp>
      <tp t="s">
        <v>Baa2</v>
        <stp/>
        <stp>##V3_BDPV12</stp>
        <stp>US205363AN41 Corp</stp>
        <stp>RTG_MOODY</stp>
        <stp>[CDX_Analytics_v2.xlsx]S25_CDX IG_Ratings&amp;Members!R49C9</stp>
        <tr r="I49" s="12"/>
        <tr r="I49" s="12"/>
      </tp>
      <tp t="s">
        <v>Baa1</v>
        <stp/>
        <stp>##V3_BDPV12</stp>
        <stp>US655844AE88 Corp</stp>
        <stp>RTG_MOODY</stp>
        <stp>[CDX_Analytics_v2.xlsx]S24_CDX IG_Ratings&amp;Members!R99C9</stp>
        <tr r="I99" s="9"/>
        <tr r="I99" s="9"/>
      </tp>
      <tp t="s">
        <v>Baa2</v>
        <stp/>
        <stp>##V3_BDPV12</stp>
        <stp>US205363AN41 Corp</stp>
        <stp>RTG_MOODY</stp>
        <stp>[CDX_Analytics_v2.xlsx]S24_CDX IG_Ratings&amp;Members!R49C9</stp>
        <tr r="I49" s="9"/>
        <tr r="I49" s="9"/>
      </tp>
      <tp t="s">
        <v>Baa2</v>
        <stp/>
        <stp>##V3_BDPV12</stp>
        <stp>US25746UBE82 Corp</stp>
        <stp>RTG_MOODY</stp>
        <stp>[CDX_Analytics_v2.xlsx]S25_CDX IG_Ratings&amp;Members!R58C9</stp>
        <tr r="I58" s="12"/>
        <tr r="I58" s="12"/>
      </tp>
      <tp t="s">
        <v>Baa1</v>
        <stp/>
        <stp>##V3_BDPV12</stp>
        <stp>US58013MEB63 Corp</stp>
        <stp>RTG_MOODY</stp>
        <stp>[CDX_Analytics_v2.xlsx]S24_CDX IG_Ratings&amp;Members!R88C9</stp>
        <tr r="I88" s="9"/>
        <tr r="I88" s="9"/>
      </tp>
      <tp t="s">
        <v>A2</v>
        <stp/>
        <stp>##V3_BDPV12</stp>
        <stp>US149123BZ39 Corp</stp>
        <stp>RTG_MOODY</stp>
        <stp>[CDX_Analytics_v2.xlsx]S24_CDX IG_Ratings&amp;Members!R46C9</stp>
        <tr r="I46" s="9"/>
        <tr r="I46" s="9"/>
      </tp>
      <tp t="s">
        <v>A2</v>
        <stp/>
        <stp>##V3_BDPV12</stp>
        <stp>US438516AR73 Corp</stp>
        <stp>RTG_MOODY</stp>
        <stp>[CDX_Analytics_v2.xlsx]S25_CDX IG_Ratings&amp;Members!R74C9</stp>
        <tr r="I74" s="12"/>
        <tr r="I74" s="12"/>
      </tp>
      <tp t="s">
        <v>Baa1</v>
        <stp/>
        <stp>##V3_BDPV12</stp>
        <stp>US26884AAX19 Corp</stp>
        <stp>RTG_MOODY</stp>
        <stp>[CDX_Analytics_v2.xlsx]S25_CDX IG_Ratings&amp;Members!R64C9</stp>
        <tr r="I64" s="12"/>
        <tr r="I64" s="12"/>
      </tp>
      <tp t="s">
        <v>Baa1</v>
        <stp/>
        <stp>##V3_BDPV12</stp>
        <stp>US74432QAY17 Corp</stp>
        <stp>RTG_MOODY</stp>
        <stp>[CDX_Analytics_v2.xlsx]S25_CDX IG_Ratings&amp;Members!R108C9</stp>
        <tr r="I108" s="12"/>
        <tr r="I108" s="12"/>
      </tp>
      <tp t="s">
        <v>Baa2</v>
        <stp/>
        <stp>##V3_BDPV12</stp>
        <stp>US962166AS33 Corp</stp>
        <stp>RTG_MOODY</stp>
        <stp>[CDX_Analytics_v2.xlsx]S25_CDX IG_Ratings&amp;Members!R140C9</stp>
        <tr r="I140" s="12"/>
        <tr r="I140" s="12"/>
      </tp>
      <tp t="s">
        <v>A1</v>
        <stp/>
        <stp>##V3_BDPV12</stp>
        <stp>US717081AQ68 Corp</stp>
        <stp>RTG_MOODY</stp>
        <stp>[CDX_Analytics_v2.xlsx]S24_CDX IG_Ratings&amp;Members!R102C9</stp>
        <tr r="I102" s="9"/>
        <tr r="I102" s="9"/>
      </tp>
      <tp t="s">
        <v>Baa1</v>
        <stp/>
        <stp>##V3_BDPV12</stp>
        <stp>US140420NH93 Corp</stp>
        <stp>RTG_MOODY</stp>
        <stp>[CDX_Analytics_v2.xlsx]S25_CDX IG_Ratings&amp;Members!R42C9</stp>
        <tr r="I42" s="12"/>
        <tr r="I42" s="12"/>
      </tp>
      <tp t="s">
        <v>Baa1</v>
        <stp/>
        <stp>##V3_BDPV12</stp>
        <stp>US655664AH33 Corp</stp>
        <stp>RTG_MOODY</stp>
        <stp>[CDX_Analytics_v2.xlsx]S24_CDX IG_Ratings&amp;Members!R98C9</stp>
        <tr r="I98" s="9"/>
        <tr r="I98" s="9"/>
      </tp>
      <tp t="s">
        <v>Baa2</v>
        <stp/>
        <stp>##V3_BDPV12</stp>
        <stp>US25746UBE82 Corp</stp>
        <stp>RTG_MOODY</stp>
        <stp>[CDX_Analytics_v2.xlsx]S24_CDX IG_Ratings&amp;Members!R59C9</stp>
        <tr r="I59" s="9"/>
        <tr r="I59" s="9"/>
      </tp>
      <tp t="s">
        <v>Ba2</v>
        <stp/>
        <stp>##V3_BDPV12</stp>
        <stp>US629568AQ91 Corp</stp>
        <stp>RTG_MOODY</stp>
        <stp>[CDX_Analytics_v2.xlsx]S24_CDX IG_Ratings&amp;Members!R94C9</stp>
        <tr r="I94" s="9"/>
        <tr r="I94" s="9"/>
      </tp>
      <tp t="s">
        <v>Baa2</v>
        <stp/>
        <stp>##V3_BDPV12</stp>
        <stp>US428236BV43 Corp</stp>
        <stp>RTG_MOODY</stp>
        <stp>[CDX_Analytics_v2.xlsx]S25_CDX IG_Ratings&amp;Members!R76C9</stp>
        <tr r="I76" s="12"/>
        <tr r="I76" s="12"/>
      </tp>
      <tp t="s">
        <v>A2</v>
        <stp/>
        <stp>##V3_BDPV12</stp>
        <stp>US438516AR73 Corp</stp>
        <stp>RTG_MOODY</stp>
        <stp>[CDX_Analytics_v2.xlsx]S24_CDX IG_Ratings&amp;Members!R75C9</stp>
        <tr r="I75" s="9"/>
        <tr r="I75" s="9"/>
      </tp>
      <tp t="s">
        <v>Baa1</v>
        <stp/>
        <stp>##V3_BDPV12</stp>
        <stp>US26884AAX19 Corp</stp>
        <stp>RTG_MOODY</stp>
        <stp>[CDX_Analytics_v2.xlsx]S24_CDX IG_Ratings&amp;Members!R65C9</stp>
        <tr r="I65" s="9"/>
        <tr r="I65" s="9"/>
      </tp>
      <tp t="s">
        <v>A2</v>
        <stp/>
        <stp>##V3_BDPV12</stp>
        <stp>US637432CT02 Corp</stp>
        <stp>RTG_MOODY</stp>
        <stp>[CDX_Analytics_v2.xlsx]S25_CDX IG_Ratings&amp;Members!R98C9</stp>
        <tr r="I98" s="12"/>
        <tr r="I98" s="12"/>
      </tp>
      <tp t="s">
        <v>A</v>
        <stp/>
        <stp>##V3_BDPV12</stp>
        <stp>US87612EAP16 Corp</stp>
        <stp>RTG_SP</stp>
        <stp>[CDX_Analytics_v2.xlsx]S24_CDX IG_Ratings&amp;Members!R114C10</stp>
        <tr r="J114" s="9"/>
        <tr r="J114" s="9"/>
      </tp>
      <tp t="s">
        <v>A</v>
        <stp/>
        <stp>##V3_BDPV12</stp>
        <stp>US87612EAP16 Corp</stp>
        <stp>RTG_SP</stp>
        <stp>[CDX_Analytics_v2.xlsx]S25_CDX IG_Ratings&amp;Members!R118C10</stp>
        <tr r="J118" s="12"/>
        <tr r="J118" s="12"/>
      </tp>
      <tp t="s">
        <v>Baa2</v>
        <stp/>
        <stp>##V3_BDPV12</stp>
        <stp>US416515AV66 Corp</stp>
        <stp>RTG_MOODY</stp>
        <stp>[CDX_Analytics_v2.xlsx]S24_CDX IG_Ratings&amp;Members!R121C9</stp>
        <tr r="I121" s="9"/>
        <tr r="I121" s="9"/>
      </tp>
      <tp t="s">
        <v>Baa3</v>
        <stp/>
        <stp>##V3_BDPV12</stp>
        <stp>US257559AH77 Corp</stp>
        <stp>RTG_MOODY</stp>
        <stp>[CDX_Analytics_v2.xlsx]S25_CDX IG_Ratings&amp;Members!R59C9</stp>
        <tr r="I59" s="12"/>
        <tr r="I59" s="12"/>
      </tp>
      <tp t="s">
        <v>Baa2</v>
        <stp/>
        <stp>##V3_BDPV12</stp>
        <stp>US345370BX76 Corp</stp>
        <stp>RTG_MOODY</stp>
        <stp>[CDX_Analytics_v2.xlsx]S25_CDX IG_Ratings&amp;Members!R68C9</stp>
        <tr r="I68" s="12"/>
        <tr r="I68" s="12"/>
      </tp>
      <tp t="s">
        <v>Ba2</v>
        <stp/>
        <stp>##V3_BDPV12</stp>
        <stp>US629568AQ91 Corp</stp>
        <stp>RTG_MOODY</stp>
        <stp>[CDX_Analytics_v2.xlsx]S25_CDX IG_Ratings&amp;Members!R97C9</stp>
        <tr r="I97" s="12"/>
        <tr r="I97" s="12"/>
      </tp>
      <tp t="s">
        <v>A3</v>
        <stp/>
        <stp>##V3_BDPV12</stp>
        <stp>US548661CQ89 Corp</stp>
        <stp>RTG_MOODY</stp>
        <stp>[CDX_Analytics_v2.xlsx]S24_CDX IG_Ratings&amp;Members!R84C9</stp>
        <tr r="I84" s="9"/>
        <tr r="I84" s="9"/>
      </tp>
      <tp t="s">
        <v>Baa2</v>
        <stp/>
        <stp>##V3_BDPV12</stp>
        <stp>US416515AV66 Corp</stp>
        <stp>RTG_MOODY</stp>
        <stp>[CDX_Analytics_v2.xlsx]S25_CDX IG_Ratings&amp;Members!R123C9</stp>
        <tr r="I123" s="12"/>
        <tr r="I123" s="12"/>
      </tp>
      <tp t="s">
        <v>Baa1</v>
        <stp/>
        <stp>##V3_BDPV12</stp>
        <stp>US78355HJW07 Corp</stp>
        <stp>RTG_MOODY</stp>
        <stp>[CDX_Analytics_v2.xlsx]S25_CDX IG_Ratings&amp;Members!R112C9</stp>
        <tr r="I112" s="12"/>
        <tr r="I112" s="12"/>
      </tp>
      <tp t="s">
        <v>A2</v>
        <stp/>
        <stp>##V3_BDPV12</stp>
        <stp>US437076AS19 Corp</stp>
        <stp>RTG_MOODY</stp>
        <stp>[CDX_Analytics_v2.xlsx]S24_CDX IG_Ratings&amp;Members!R122C9</stp>
        <tr r="I122" s="9"/>
        <tr r="I122" s="9"/>
      </tp>
      <tp t="s">
        <v>BBB</v>
        <stp/>
        <stp>##V3_BDPV12</stp>
        <stp>US78355HJW07 Corp</stp>
        <stp>RTG_SP</stp>
        <stp>[CDX_Analytics_v2.xlsx]S25_CDX IG_Ratings&amp;Members!R112C10</stp>
        <tr r="J112" s="12"/>
        <tr r="J112" s="12"/>
      </tp>
      <tp t="s">
        <v>BBB</v>
        <stp/>
        <stp>##V3_BDPV12</stp>
        <stp>US78355HJW07 Corp</stp>
        <stp>RTG_SP</stp>
        <stp>[CDX_Analytics_v2.xlsx]S24_CDX IG_Ratings&amp;Members!R108C10</stp>
        <tr r="J108" s="9"/>
        <tr r="J108" s="9"/>
      </tp>
      <tp t="s">
        <v>Baa3</v>
        <stp/>
        <stp>##V3_BDPV12</stp>
        <stp>US037411AN57 Corp</stp>
        <stp>RTG_MOODY</stp>
        <stp>[CDX_Analytics_v2.xlsx]S24_CDX IG_Ratings&amp;Members!R28C9</stp>
        <tr r="I28" s="9"/>
        <tr r="I28" s="9"/>
      </tp>
      <tp t="s">
        <v>Baa3</v>
        <stp/>
        <stp>##V3_BDPV12</stp>
        <stp>US337932AC13 Corp</stp>
        <stp>RTG_MOODY</stp>
        <stp>[CDX_Analytics_v2.xlsx]S24_CDX IG_Ratings&amp;Members!R68C9</stp>
        <tr r="I68" s="9"/>
        <tr r="I68" s="9"/>
      </tp>
      <tp t="s">
        <v>WR</v>
        <stp/>
        <stp>##V3_BDPV12</stp>
        <stp>US25459HBA23 Corp</stp>
        <stp>RTG_MOODY</stp>
        <stp>[CDX_Analytics_v2.xlsx]S24_CDX IG_Ratings&amp;Members!R58C9</stp>
        <tr r="I58" s="9"/>
        <tr r="I58" s="9"/>
      </tp>
      <tp t="s">
        <v>Baa2</v>
        <stp/>
        <stp>##V3_BDPV12</stp>
        <stp>US55616XAA54 Corp</stp>
        <stp>RTG_MOODY</stp>
        <stp>[CDX_Analytics_v2.xlsx]S25_CDX IG_Ratings&amp;Members!R89C9</stp>
        <tr r="I89" s="12"/>
        <tr r="I89" s="12"/>
      </tp>
      <tp t="s">
        <v>Baa1</v>
        <stp/>
        <stp>##V3_BDPV12</stp>
        <stp>US539830AT67 Corp</stp>
        <stp>RTG_MOODY</stp>
        <stp>[CDX_Analytics_v2.xlsx]S25_CDX IG_Ratings&amp;Members!R86C9</stp>
        <tr r="I86" s="12"/>
        <tr r="I86" s="12"/>
      </tp>
      <tp t="s">
        <v>A2</v>
        <stp/>
        <stp>##V3_BDPV12</stp>
        <stp>US149123BZ39 Corp</stp>
        <stp>RTG_MOODY</stp>
        <stp>[CDX_Analytics_v2.xlsx]S25_CDX IG_Ratings&amp;Members!R45C9</stp>
        <tr r="I45" s="12"/>
        <tr r="I45" s="12"/>
      </tp>
      <tp t="s">
        <v>Baa2</v>
        <stp/>
        <stp>##V3_BDPV12</stp>
        <stp>US345370BX76 Corp</stp>
        <stp>RTG_MOODY</stp>
        <stp>[CDX_Analytics_v2.xlsx]S24_CDX IG_Ratings&amp;Members!R69C9</stp>
        <tr r="I69" s="9"/>
        <tr r="I69" s="9"/>
      </tp>
      <tp t="s">
        <v>Baa2</v>
        <stp/>
        <stp>##V3_BDPV12</stp>
        <stp>US428236BV43 Corp</stp>
        <stp>RTG_MOODY</stp>
        <stp>[CDX_Analytics_v2.xlsx]S24_CDX IG_Ratings&amp;Members!R74C9</stp>
        <tr r="I74" s="9"/>
        <tr r="I74" s="9"/>
      </tp>
      <tp t="s">
        <v>BBB /*-</v>
        <stp/>
        <stp>##V3_BDPV12</stp>
        <stp>US88732JAH14 Corp</stp>
        <stp>RTG_SP</stp>
        <stp>[CDX_Analytics_v2.xlsx]S24_CDX IG_Ratings&amp;Members!R127C10</stp>
        <tr r="J127" s="9"/>
        <tr r="J127" s="9"/>
      </tp>
      <tp t="s">
        <v>BBB /*-</v>
        <stp/>
        <stp>##V3_BDPV12</stp>
        <stp>US88732JAH14 Corp</stp>
        <stp>RTG_SP</stp>
        <stp>[CDX_Analytics_v2.xlsx]S25_CDX IG_Ratings&amp;Members!R129C10</stp>
        <tr r="J129" s="12"/>
        <tr r="J129" s="12"/>
      </tp>
      <tp t="s">
        <v>BBB</v>
        <stp/>
        <stp>##V3_BDPV12</stp>
        <stp>US96332HCD98 Corp</stp>
        <stp>RTG_SP</stp>
        <stp>[CDX_Analytics_v2.xlsx]S24_CDX IG_Ratings&amp;Members!R140C10</stp>
        <tr r="J140" s="9"/>
        <tr r="J140" s="9"/>
      </tp>
      <tp t="s">
        <v>BBB</v>
        <stp/>
        <stp>##V3_BDPV12</stp>
        <stp>US96332HCD98 Corp</stp>
        <stp>RTG_SP</stp>
        <stp>[CDX_Analytics_v2.xlsx]S25_CDX IG_Ratings&amp;Members!R141C10</stp>
        <tr r="J141" s="12"/>
        <tr r="J141" s="12"/>
      </tp>
      <tp t="s">
        <v>Baa3</v>
        <stp/>
        <stp>##V3_BDPV12</stp>
        <stp>US902494AT07 Corp</stp>
        <stp>RTG_MOODY</stp>
        <stp>[CDX_Analytics_v2.xlsx]S24_CDX IG_Ratings&amp;Members!R130C9</stp>
        <tr r="I130" s="9"/>
        <tr r="I130" s="9"/>
      </tp>
      <tp t="s">
        <v>Baa3</v>
        <stp/>
        <stp>##V3_BDPV12</stp>
        <stp>US902494AT07 Corp</stp>
        <stp>RTG_MOODY</stp>
        <stp>[CDX_Analytics_v2.xlsx]S25_CDX IG_Ratings&amp;Members!R131C9</stp>
        <tr r="I131" s="12"/>
        <tr r="I131" s="12"/>
      </tp>
      <tp t="s">
        <v>B+</v>
        <stp/>
        <stp>##V3_BDPV12</stp>
        <stp xml:space="preserve">XS1000393899 Corp </stp>
        <stp>RTG_SP_NO_WATCH</stp>
        <stp>[CDX_Analytics_v2.xlsx]S24_ITRX_Ratings&amp;Members!R16C9</stp>
        <tr r="I16" s="7"/>
        <tr r="I16" s="7"/>
      </tp>
      <tp t="s">
        <v>BBB</v>
        <stp/>
        <stp>##V3_BDPV12</stp>
        <stp>US25746UBE82 Corp</stp>
        <stp>RTG_SP</stp>
        <stp>[CDX_Analytics_v2.xlsx]S24_CDX IG_Ratings&amp;Members!R59C10</stp>
        <tr r="J59" s="9"/>
        <tr r="J59" s="9"/>
      </tp>
      <tp t="s">
        <v>A-</v>
        <stp/>
        <stp>##V3_BDPV12</stp>
        <stp>US02209SAD53 Corp</stp>
        <stp>RTG_SP</stp>
        <stp>[CDX_Analytics_v2.xlsx]S24_CDX IG_Ratings&amp;Members!R22C10</stp>
        <tr r="J22" s="9"/>
        <tr r="J22" s="9"/>
      </tp>
      <tp t="s">
        <v>BBB+</v>
        <stp/>
        <stp>##V3_BDPV12</stp>
        <stp>US90131HAE53 Corp</stp>
        <stp>RTG_SP</stp>
        <stp>[CDX_Analytics_v2.xlsx]S25_CDX IG_Ratings&amp;Members!R19C10</stp>
        <tr r="J19" s="12"/>
        <tr r="J19" s="12"/>
      </tp>
      <tp>
        <v>-5024.6533745941924</v>
        <stp/>
        <stp>##V3_BDPV12</stp>
        <stp>SPLS CDS USD SR 5Y CORP</stp>
        <stp>SW_CNV_BPV</stp>
        <stp>[CDX_Analytics_v2.xlsx]Sheet1!R12C8</stp>
        <stp>MATURITY_x0002_CDS_QUOTED_PRICE</stp>
        <stp>43636_x0002_101.277</stp>
        <stp>SW_PAY_NOTL_AMT</stp>
        <stp>10000000</stp>
        <tr r="H12" s="1"/>
      </tp>
      <tp t="s">
        <v>US136385AK78</v>
        <stp/>
        <stp>##V3_BDPV12</stp>
        <stp>CT363132 Curncy</stp>
        <stp>SW_PRIMARY_REF_OBLIGATION_ISIN</stp>
        <stp>[CDX_Analytics_v2.xlsx]S24_CDX IG_Ratings&amp;Members!R42C7</stp>
        <tr r="G42" s="9"/>
        <tr r="G42" s="9"/>
      </tp>
      <tp t="s">
        <v>US20030NAZ42</v>
        <stp/>
        <stp>##V3_BDPV12</stp>
        <stp>CT363688 Curncy</stp>
        <stp>SW_PRIMARY_REF_OBLIGATION_ISIN</stp>
        <stp>[CDX_Analytics_v2.xlsx]S24_CDX IG_Ratings&amp;Members!R48C7</stp>
        <tr r="G48" s="9"/>
        <tr r="G48" s="9"/>
      </tp>
      <tp t="s">
        <v>Baa2</v>
        <stp/>
        <stp>##V3_BDPV12</stp>
        <stp>US260543BJ10 Corp</stp>
        <stp>RTG_MOODY</stp>
        <stp>[CDX_Analytics_v2.xlsx]S25_CDX IG_Ratings&amp;Members!R121C9</stp>
        <tr r="I121" s="12"/>
        <tr r="I121" s="12"/>
      </tp>
      <tp t="s">
        <v>US20030NAZ42</v>
        <stp/>
        <stp>##V3_BDPV12</stp>
        <stp>CT363688 Curncy</stp>
        <stp>SW_PRIMARY_REF_OBLIGATION_ISIN</stp>
        <stp>[CDX_Analytics_v2.xlsx]S25_CDX IG_Ratings&amp;Members!R48C7</stp>
        <tr r="G48" s="12"/>
        <tr r="G48" s="12"/>
      </tp>
      <tp t="s">
        <v>US30212PAB13</v>
        <stp/>
        <stp>##V3_BDPV12</stp>
        <stp>CT361257 Curncy</stp>
        <stp>SW_PRIMARY_REF_OBLIGATION_ISIN</stp>
        <stp>[CDX_Analytics_v2.xlsx]S24_CDX IG_Ratings&amp;Members!R67C7</stp>
        <tr r="G67" s="9"/>
        <tr r="G67" s="9"/>
      </tp>
      <tp t="s">
        <v>Baa2</v>
        <stp/>
        <stp>##V3_BDPV12</stp>
        <stp>US724479AH32 Corp</stp>
        <stp>RTG_MOODY</stp>
        <stp>[CDX_Analytics_v2.xlsx]S24_CDX IG_Ratings&amp;Members!R103C9</stp>
        <tr r="I103" s="9"/>
        <tr r="I103" s="9"/>
      </tp>
      <tp t="s">
        <v>Baa2</v>
        <stp/>
        <stp>##V3_BDPV12</stp>
        <stp>US364760AK48 Corp</stp>
        <stp>RTG_MOODY</stp>
        <stp>[CDX_Analytics_v2.xlsx]S25_CDX IG_Ratings&amp;Members!R122C9</stp>
        <tr r="I122" s="12"/>
        <tr r="I122" s="12"/>
      </tp>
      <tp t="s">
        <v>A3</v>
        <stp/>
        <stp>##V3_BDPV12</stp>
        <stp>US907818CF33 Corp</stp>
        <stp>RTG_MOODY</stp>
        <stp>[CDX_Analytics_v2.xlsx]S24_CDX IG_Ratings&amp;Members!R131C9</stp>
        <tr r="I131" s="9"/>
        <tr r="I131" s="9"/>
      </tp>
      <tp t="s">
        <v>US257867AW18</v>
        <stp/>
        <stp>##V3_BDPV12</stp>
        <stp>CX359760 Curncy</stp>
        <stp>SW_PRIMARY_REF_OBLIGATION_ISIN</stp>
        <stp>[CDX_Analytics_v2.xlsx]S22_CDX_Ratings&amp;Members!R75C7</stp>
        <tr r="G75" s="4"/>
        <tr r="G75" s="4"/>
      </tp>
      <tp t="s">
        <v>US20341WAD74</v>
        <stp/>
        <stp>##V3_BDPV12</stp>
        <stp>CY292791 Curncy</stp>
        <stp>SW_PRIMARY_REF_OBLIGATION_ISIN</stp>
        <stp>[CDX_Analytics_v2.xlsx]S25_CDX_Ratings&amp;Members!R39C7</stp>
        <tr r="G39" s="13"/>
        <tr r="G39" s="13"/>
      </tp>
      <tp t="s">
        <v>US75606DAA90</v>
        <stp/>
        <stp>##V3_BDPV12</stp>
        <stp>CX404670 Curncy</stp>
        <stp>SW_PRIMARY_REF_OBLIGATION_ISIN</stp>
        <stp>[CDX_Analytics_v2.xlsx]S22_CDX_Ratings&amp;Members!R78C7</stp>
        <tr r="G78" s="4"/>
        <tr r="G78" s="4"/>
      </tp>
      <tp t="s">
        <v>US1248EPAW31</v>
        <stp/>
        <stp>##V3_BDPV12</stp>
        <stp>CY169099 Curncy</stp>
        <stp>SW_PRIMARY_REF_OBLIGATION_ISIN</stp>
        <stp>[CDX_Analytics_v2.xlsx]S24_CDX_Ratings&amp;Members!R33C7</stp>
        <tr r="G33" s="6"/>
        <tr r="G33" s="6"/>
      </tp>
      <tp t="s">
        <v>US499040AP80</v>
        <stp/>
        <stp>##V3_BDPV12</stp>
        <stp>CY015140 Curncy</stp>
        <stp>SW_PRIMARY_REF_OBLIGATION_ISIN</stp>
        <stp>[CDX_Analytics_v2.xlsx]S22_CDX_Ratings&amp;Members!R99C7</stp>
        <tr r="G99" s="4"/>
        <tr r="G99" s="4"/>
      </tp>
      <tp t="s">
        <v>US346091AZ48</v>
        <stp/>
        <stp>##V3_BDPV12</stp>
        <stp>CT355400 Curncy</stp>
        <stp>SW_PRIMARY_REF_OBLIGATION_ISIN</stp>
        <stp>[CDX_Analytics_v2.xlsx]S22_CDX_Ratings&amp;Members!R39C7</stp>
        <tr r="G39" s="4"/>
        <tr r="G39" s="4"/>
      </tp>
      <tp t="s">
        <v>BBB</v>
        <stp/>
        <stp>##V3_BDPV12</stp>
        <stp>US25746UBE82 Corp</stp>
        <stp>RTG_SP</stp>
        <stp>[CDX_Analytics_v2.xlsx]S25_CDX IG_Ratings&amp;Members!R58C10</stp>
        <tr r="J58" s="12"/>
        <tr r="J58" s="12"/>
      </tp>
      <tp t="s">
        <v>A-</v>
        <stp/>
        <stp>##V3_BDPV12</stp>
        <stp>US02209SAD53 Corp</stp>
        <stp>RTG_SP</stp>
        <stp>[CDX_Analytics_v2.xlsx]S25_CDX IG_Ratings&amp;Members!R21C10</stp>
        <tr r="J21" s="12"/>
        <tr r="J21" s="12"/>
      </tp>
      <tp t="s">
        <v>BBB+</v>
        <stp/>
        <stp>##V3_BDPV12</stp>
        <stp>US90131HAE53 Corp</stp>
        <stp>RTG_SP</stp>
        <stp>[CDX_Analytics_v2.xlsx]S24_CDX IG_Ratings&amp;Members!R19C10</stp>
        <tr r="J19" s="9"/>
        <tr r="J19" s="9"/>
      </tp>
      <tp t="s">
        <v>US30212PAB13</v>
        <stp/>
        <stp>##V3_BDPV12</stp>
        <stp>CT361257 Curncy</stp>
        <stp>SW_PRIMARY_REF_OBLIGATION_ISIN</stp>
        <stp>[CDX_Analytics_v2.xlsx]S25_CDX IG_Ratings&amp;Members!R66C7</stp>
        <tr r="G66" s="12"/>
        <tr r="G66" s="12"/>
      </tp>
      <tp t="s">
        <v>A3</v>
        <stp/>
        <stp>##V3_BDPV12</stp>
        <stp>US020002AH49 Corp</stp>
        <stp>RTG_MOODY</stp>
        <stp>[CDX_Analytics_v2.xlsx]S24_CDX IG_Ratings&amp;Members!R116C9</stp>
        <tr r="I116" s="9"/>
        <tr r="I116" s="9"/>
      </tp>
      <tp t="s">
        <v>Baa1</v>
        <stp/>
        <stp>##V3_BDPV12</stp>
        <stp>US655664AH33 Corp</stp>
        <stp>RTG_MOODY</stp>
        <stp>[CDX_Analytics_v2.xlsx]S25_CDX IG_Ratings&amp;Members!R101C9</stp>
        <tr r="I101" s="12"/>
        <tr r="I101" s="12"/>
      </tp>
      <tp t="s">
        <v>Baa2</v>
        <stp/>
        <stp>##V3_BDPV12</stp>
        <stp>US98372PAK49 Corp</stp>
        <stp>RTG_MOODY</stp>
        <stp>[CDX_Analytics_v2.xlsx]S24_CDX IG_Ratings&amp;Members!R142C9</stp>
        <tr r="I142" s="9"/>
        <tr r="I142" s="9"/>
      </tp>
      <tp t="s">
        <v>Baa2</v>
        <stp/>
        <stp>##V3_BDPV12</stp>
        <stp>US98372PAK49 Corp</stp>
        <stp>RTG_MOODY</stp>
        <stp>[CDX_Analytics_v2.xlsx]S25_CDX IG_Ratings&amp;Members!R143C9</stp>
        <tr r="I143" s="12"/>
        <tr r="I143" s="12"/>
      </tp>
      <tp t="s">
        <v>Baa2 /*-</v>
        <stp/>
        <stp>##V3_BDPV12</stp>
        <stp>US855030AL63 Corp</stp>
        <stp>RTG_MOODY</stp>
        <stp>[CDX_Analytics_v2.xlsx]S24_CDX IG_Ratings&amp;Members!R112C9</stp>
        <tr r="I112" s="9"/>
        <tr r="I112" s="9"/>
      </tp>
      <tp t="s">
        <v>Baa1</v>
        <stp/>
        <stp>##V3_BDPV12</stp>
        <stp>US655844AE88 Corp</stp>
        <stp>RTG_MOODY</stp>
        <stp>[CDX_Analytics_v2.xlsx]S25_CDX IG_Ratings&amp;Members!R102C9</stp>
        <tr r="I102" s="12"/>
        <tr r="I102" s="12"/>
      </tp>
      <tp t="s">
        <v>A2</v>
        <stp/>
        <stp>##V3_BDPV12</stp>
        <stp>US828807CF26 Corp</stp>
        <stp>RTG_MOODY</stp>
        <stp>[CDX_Analytics_v2.xlsx]S24_CDX IG_Ratings&amp;Members!R110C9</stp>
        <tr r="I110" s="9"/>
        <tr r="I110" s="9"/>
      </tp>
      <tp t="s">
        <v>Aa2</v>
        <stp/>
        <stp>##V3_BDPV12</stp>
        <stp>US931142CH46 Corp</stp>
        <stp>RTG_MOODY</stp>
        <stp>[CDX_Analytics_v2.xlsx]S24_CDX IG_Ratings&amp;Members!R137C9</stp>
        <tr r="I137" s="9"/>
        <tr r="I137" s="9"/>
      </tp>
      <tp t="s">
        <v>US85171RAA23</v>
        <stp/>
        <stp>##V3_BDPV12</stp>
        <stp>CX403610 Curncy</stp>
        <stp>SW_PRIMARY_REF_OBLIGATION_ISIN</stp>
        <stp>[CDX_Analytics_v2.xlsx]S24_CDX_Ratings&amp;Members!R98C7</stp>
        <tr r="G98" s="6"/>
        <tr r="G98" s="6"/>
      </tp>
      <tp t="s">
        <v>US1248EPAW31</v>
        <stp/>
        <stp>##V3_BDPV12</stp>
        <stp>CY169099 Curncy</stp>
        <stp>SW_PRIMARY_REF_OBLIGATION_ISIN</stp>
        <stp>[CDX_Analytics_v2.xlsx]S22_CDX_Ratings&amp;Members!R24C7</stp>
        <tr r="G24" s="4"/>
        <tr r="G24" s="4"/>
      </tp>
      <tp t="s">
        <v>US131347CE49</v>
        <stp/>
        <stp>##V3_BDPV12</stp>
        <stp>CY169005 Curncy</stp>
        <stp>SW_PRIMARY_REF_OBLIGATION_ISIN</stp>
        <stp>[CDX_Analytics_v2.xlsx]S24_CDX_Ratings&amp;Members!R32C7</stp>
        <tr r="G32" s="6"/>
        <tr r="G32" s="6"/>
      </tp>
      <tp t="s">
        <v>US319963BP82</v>
        <stp/>
        <stp>##V3_BDPV12</stp>
        <stp>CT355304 Curncy</stp>
        <stp>SW_PRIMARY_REF_OBLIGATION_ISIN</stp>
        <stp>[CDX_Analytics_v2.xlsx]S22_CDX_Ratings&amp;Members!R38C7</stp>
        <tr r="G38" s="4"/>
        <tr r="G38" s="4"/>
      </tp>
      <tp t="s">
        <v>US013104AL86</v>
        <stp/>
        <stp>##V3_BDPV12</stp>
        <stp>CT969786 Curncy</stp>
        <stp>SW_PRIMARY_REF_OBLIGATION_ISIN</stp>
        <stp>[CDX_Analytics_v2.xlsx]S24_CDX_Ratings&amp;Members!R72C7</stp>
        <tr r="G72" s="6"/>
        <tr r="G72" s="6"/>
      </tp>
      <tp t="s">
        <v>US013104AL86</v>
        <stp/>
        <stp>##V3_BDPV12</stp>
        <stp>CT969786 Curncy</stp>
        <stp>SW_PRIMARY_REF_OBLIGATION_ISIN</stp>
        <stp>[CDX_Analytics_v2.xlsx]S22_CDX_Ratings&amp;Members!R64C7</stp>
        <tr r="G64" s="4"/>
        <tr r="G64" s="4"/>
      </tp>
      <tp t="s">
        <v>#N/A N/A</v>
        <stp/>
        <stp>##V3_BDPV12</stp>
        <stp>DE000A1TM5X8 Corp</stp>
        <stp>RTG_MOODY</stp>
        <stp>[CDX_Analytics_v2.xlsx]S22_ITRX_Ratings&amp;Members!R38C8</stp>
        <tr r="H38" s="5"/>
      </tp>
      <tp t="s">
        <v>US29250NAH89</v>
        <stp/>
        <stp>##V3_BDPV12</stp>
        <stp>CX357135 Curncy</stp>
        <stp>SW_PRIMARY_REF_OBLIGATION_ISIN</stp>
        <stp>[CDX_Analytics_v2.xlsx]S24_CDX IG_Ratings&amp;Members!R64C7</stp>
        <tr r="G64" s="9"/>
        <tr r="G64" s="9"/>
      </tp>
      <tp t="s">
        <v>A3</v>
        <stp/>
        <stp>##V3_BDPV12</stp>
        <stp>US91324PBJ03 Corp</stp>
        <stp>RTG_MOODY</stp>
        <stp>[CDX_Analytics_v2.xlsx]S25_CDX IG_Ratings&amp;Members!R134C9</stp>
        <tr r="I134" s="12"/>
        <tr r="I134" s="12"/>
      </tp>
      <tp t="s">
        <v>A3</v>
        <stp/>
        <stp>##V3_BDPV12</stp>
        <stp>US907818CF33 Corp</stp>
        <stp>RTG_MOODY</stp>
        <stp>[CDX_Analytics_v2.xlsx]S25_CDX IG_Ratings&amp;Members!R132C9</stp>
        <tr r="I132" s="12"/>
        <tr r="I132" s="12"/>
      </tp>
      <tp t="s">
        <v>BBB+</v>
        <stp/>
        <stp>##V3_BDPV12</stp>
        <stp>US136385AK78 Corp</stp>
        <stp>RTG_SP</stp>
        <stp>[CDX_Analytics_v2.xlsx]S24_CDX IG_Ratings&amp;Members!R42C10</stp>
        <tr r="J42" s="9"/>
        <tr r="J42" s="9"/>
      </tp>
      <tp t="s">
        <v>BBB</v>
        <stp/>
        <stp>##V3_BDPV12</stp>
        <stp>US925524AU41 Corp</stp>
        <stp>RTG_SP</stp>
        <stp>[CDX_Analytics_v2.xlsx]S25_CDX IG_Ratings&amp;Members!R46C10</stp>
        <tr r="J46" s="12"/>
        <tr r="J46" s="12"/>
      </tp>
      <tp t="s">
        <v>US257867AW18</v>
        <stp/>
        <stp>##V3_BDPV12</stp>
        <stp>CX359760 Curncy</stp>
        <stp>SW_PRIMARY_REF_OBLIGATION_ISIN</stp>
        <stp>[CDX_Analytics_v2.xlsx]S25_CDX_Ratings&amp;Members!R80C7</stp>
        <tr r="G80" s="13"/>
        <tr r="G80" s="13"/>
      </tp>
      <tp t="s">
        <v>US125581GL68</v>
        <stp/>
        <stp>##V3_BDPV12</stp>
        <stp>CY169139 Curncy</stp>
        <stp>SW_PRIMARY_REF_OBLIGATION_ISIN</stp>
        <stp>[CDX_Analytics_v2.xlsx]S22_CDX_Ratings&amp;Members!R27C7</stp>
        <tr r="G27" s="4"/>
        <tr r="G27" s="4"/>
      </tp>
      <tp t="s">
        <v>US013104AL86</v>
        <stp/>
        <stp>##V3_BDPV12</stp>
        <stp>CT969786 Curncy</stp>
        <stp>SW_PRIMARY_REF_OBLIGATION_ISIN</stp>
        <stp>[CDX_Analytics_v2.xlsx]S25_CDX_Ratings&amp;Members!R70C7</stp>
        <tr r="G70" s="13"/>
        <tr r="G70" s="13"/>
      </tp>
      <tp t="s">
        <v>BBB-</v>
        <stp/>
        <stp>##V3_BDPV12</stp>
        <stp>US42809HAB33 Corp</stp>
        <stp>RTG_SP</stp>
        <stp>[CDX_Analytics_v2.xlsx]S25_CDX IG_Ratings&amp;Members!R73C10</stp>
        <tr r="J73" s="12"/>
        <tr r="J73" s="12"/>
      </tp>
      <tp t="s">
        <v>#N/A N/A</v>
        <stp/>
        <stp>##V3_BDPV12</stp>
        <stp>US0003M INDEX</stp>
        <stp>PX_YEST_CLOSE</stp>
        <stp>[CDX_Analytics_v2.xlsx]Sheet1!R3C5</stp>
        <tr r="E3" s="1"/>
      </tp>
      <tp t="s">
        <v>US136385AK78</v>
        <stp/>
        <stp>##V3_BDPV12</stp>
        <stp>CT363132 Curncy</stp>
        <stp>SW_PRIMARY_REF_OBLIGATION_ISIN</stp>
        <stp>[CDX_Analytics_v2.xlsx]S25_CDX IG_Ratings&amp;Members!R41C7</stp>
        <tr r="G41" s="12"/>
        <tr r="G41" s="12"/>
      </tp>
      <tp t="s">
        <v>Baa2</v>
        <stp/>
        <stp>##V3_BDPV12</stp>
        <stp>US501044CH20 Corp</stp>
        <stp>RTG_MOODY</stp>
        <stp>[CDX_Analytics_v2.xlsx]S25_CDX IG_Ratings&amp;Members!R125C9</stp>
        <tr r="I125" s="12"/>
        <tr r="I125" s="12"/>
      </tp>
      <tp t="s">
        <v>Baa2</v>
        <stp/>
        <stp>##V3_BDPV12</stp>
        <stp>US364760AK48 Corp</stp>
        <stp>RTG_MOODY</stp>
        <stp>[CDX_Analytics_v2.xlsx]S24_CDX IG_Ratings&amp;Members!R120C9</stp>
        <tr r="I120" s="9"/>
        <tr r="I120" s="9"/>
      </tp>
      <tp t="s">
        <v>US44107TAT34</v>
        <stp/>
        <stp>##V3_BDPV12</stp>
        <stp>CT368896 Curncy</stp>
        <stp>SW_PRIMARY_REF_OBLIGATION_ISIN</stp>
        <stp>[CDX_Analytics_v2.xlsx]S25_CDX IG_Ratings&amp;Members!R75C7</stp>
        <tr r="G75" s="12"/>
        <tr r="G75" s="12"/>
      </tp>
      <tp t="s">
        <v>Baa2 /*-</v>
        <stp/>
        <stp>##V3_BDPV12</stp>
        <stp>US88732JAH14 Corp</stp>
        <stp>RTG_MOODY</stp>
        <stp>[CDX_Analytics_v2.xlsx]S24_CDX IG_Ratings&amp;Members!R127C9</stp>
        <tr r="I127" s="9"/>
        <tr r="I127" s="9"/>
      </tp>
      <tp t="s">
        <v>BBB+</v>
        <stp/>
        <stp>##V3_BDPV12</stp>
        <stp>US136385AK78 Corp</stp>
        <stp>RTG_SP</stp>
        <stp>[CDX_Analytics_v2.xlsx]S25_CDX IG_Ratings&amp;Members!R41C10</stp>
        <tr r="J41" s="12"/>
        <tr r="J41" s="12"/>
      </tp>
      <tp t="s">
        <v>BBB</v>
        <stp/>
        <stp>##V3_BDPV12</stp>
        <stp>US925524AU41 Corp</stp>
        <stp>RTG_SP</stp>
        <stp>[CDX_Analytics_v2.xlsx]S24_CDX IG_Ratings&amp;Members!R47C10</stp>
        <tr r="J47" s="9"/>
        <tr r="J47" s="9"/>
      </tp>
      <tp t="s">
        <v>US12543DAL47</v>
        <stp/>
        <stp>##V3_BDPV12</stp>
        <stp>CX376424 Curncy</stp>
        <stp>SW_PRIMARY_REF_OBLIGATION_ISIN</stp>
        <stp>[CDX_Analytics_v2.xlsx]S22_CDX_Ratings&amp;Members!R29C7</stp>
        <tr r="G29" s="4"/>
        <tr r="G29" s="4"/>
      </tp>
      <tp t="s">
        <v>US852061AF78</v>
        <stp/>
        <stp>##V3_BDPV12</stp>
        <stp>CT357422 Curncy</stp>
        <stp>SW_PRIMARY_REF_OBLIGATION_ISIN</stp>
        <stp>[CDX_Analytics_v2.xlsx]S22_CDX_Ratings&amp;Members!R88C7</stp>
        <tr r="G88" s="4"/>
        <tr r="G88" s="4"/>
      </tp>
      <tp t="s">
        <v>US456866AG74</v>
        <stp/>
        <stp>##V3_BDPV12</stp>
        <stp>CT761912 Curncy</stp>
        <stp>SW_PRIMARY_REF_OBLIGATION_ISIN</stp>
        <stp>[CDX_Analytics_v2.xlsx]S24_CDX IG_Ratings&amp;Members!R76C7</stp>
        <tr r="G76" s="9"/>
        <tr r="G76" s="9"/>
      </tp>
      <tp t="s">
        <v>Baa1</v>
        <stp/>
        <stp>##V3_BDPV12</stp>
        <stp>US816851AJ81 Corp</stp>
        <stp>RTG_MOODY</stp>
        <stp>[CDX_Analytics_v2.xlsx]S24_CDX IG_Ratings&amp;Members!R109C9</stp>
        <tr r="I109" s="9"/>
        <tr r="I109" s="9"/>
      </tp>
      <tp t="s">
        <v>Baa2</v>
        <stp/>
        <stp>##V3_BDPV12</stp>
        <stp>US501044CH20 Corp</stp>
        <stp>RTG_MOODY</stp>
        <stp>[CDX_Analytics_v2.xlsx]S24_CDX IG_Ratings&amp;Members!R123C9</stp>
        <tr r="I123" s="9"/>
        <tr r="I123" s="9"/>
      </tp>
      <tp t="s">
        <v>US629568AQ91</v>
        <stp/>
        <stp>##V3_BDPV12</stp>
        <stp>CT365120 Curncy</stp>
        <stp>SW_PRIMARY_REF_OBLIGATION_ISIN</stp>
        <stp>[CDX_Analytics_v2.xlsx]S24_CDX IG_Ratings&amp;Members!R94C7</stp>
        <tr r="G94" s="9"/>
        <tr r="G94" s="9"/>
      </tp>
      <tp t="s">
        <v>A3</v>
        <stp/>
        <stp>##V3_BDPV12</stp>
        <stp>US91324PBJ03 Corp</stp>
        <stp>RTG_MOODY</stp>
        <stp>[CDX_Analytics_v2.xlsx]S24_CDX IG_Ratings&amp;Members!R133C9</stp>
        <tr r="I133" s="9"/>
        <tr r="I133" s="9"/>
      </tp>
      <tp t="s">
        <v>Baa2 /*-</v>
        <stp/>
        <stp>##V3_BDPV12</stp>
        <stp>US855030AL63 Corp</stp>
        <stp>RTG_MOODY</stp>
        <stp>[CDX_Analytics_v2.xlsx]S25_CDX IG_Ratings&amp;Members!R116C9</stp>
        <tr r="I116" s="12"/>
        <tr r="I116" s="12"/>
      </tp>
      <tp t="s">
        <v>Ba2</v>
        <stp/>
        <stp>##V3_BDPV12</stp>
        <stp>DE000A1R08U3 Corp</stp>
        <stp>RTG_MOODY</stp>
        <stp>[CDX_Analytics_v2.xlsx]S22_ITRX_Ratings&amp;Members!R73C8</stp>
        <tr r="H73" s="5"/>
        <tr r="H73" s="5"/>
      </tp>
      <tp t="s">
        <v>Ba3</v>
        <stp/>
        <stp>##V3_BDPV12</stp>
        <stp>US94707VAC46 Corp</stp>
        <stp>RTG_MOODY</stp>
        <stp>[CDX_Analytics_v2.xlsx]S24_CDX IG_Ratings&amp;Members!R138C9</stp>
        <tr r="I138" s="9"/>
        <tr r="I138" s="9"/>
      </tp>
      <tp t="s">
        <v>A2</v>
        <stp/>
        <stp>##V3_BDPV12</stp>
        <stp>US828807CF26 Corp</stp>
        <stp>RTG_MOODY</stp>
        <stp>[CDX_Analytics_v2.xlsx]S25_CDX IG_Ratings&amp;Members!R114C9</stp>
        <tr r="I114" s="12"/>
        <tr r="I114" s="12"/>
      </tp>
      <tp t="s">
        <v>BBB</v>
        <stp/>
        <stp>##V3_BDPV12</stp>
        <stp>US91913YAB65 Corp</stp>
        <stp>RTG_SP</stp>
        <stp>[CDX_Analytics_v2.xlsx]S24_CDX IG_Ratings&amp;Members!R134C10</stp>
        <tr r="J134" s="9"/>
        <tr r="J134" s="9"/>
      </tp>
      <tp t="s">
        <v>BBB</v>
        <stp/>
        <stp>##V3_BDPV12</stp>
        <stp>US91913YAB65 Corp</stp>
        <stp>RTG_SP</stp>
        <stp>[CDX_Analytics_v2.xlsx]S25_CDX IG_Ratings&amp;Members!R135C10</stp>
        <tr r="J135" s="12"/>
        <tr r="J135" s="12"/>
      </tp>
      <tp>
        <v>449.91601268527421</v>
        <stp/>
        <stp>##V3_BDPV12</stp>
        <stp>CDX HY CDSI S26 5Y CORP</stp>
        <stp>CDS_FLAT_SPREAD</stp>
        <stp>[CDX_Analytics_v2.xlsx]Sheet1!R25C6</stp>
        <stp>CDS_QUOTED_PRICE</stp>
        <stp>102.185</stp>
        <tr r="F25" s="1"/>
      </tp>
      <tp t="s">
        <v>BBB-</v>
        <stp/>
        <stp>##V3_BDPV12</stp>
        <stp>US629568AQ91 Corp</stp>
        <stp>RTG_SP</stp>
        <stp>[CDX_Analytics_v2.xlsx]S25_CDX IG_Ratings&amp;Members!R97C10</stp>
        <tr r="J97" s="12"/>
        <tr r="J97" s="12"/>
      </tp>
      <tp t="s">
        <v>A-</v>
        <stp/>
        <stp>##V3_BDPV12</stp>
        <stp>US571748AK86 Corp</stp>
        <stp>RTG_SP</stp>
        <stp>[CDX_Analytics_v2.xlsx]S25_CDX IG_Ratings&amp;Members!R91C10</stp>
        <tr r="J91" s="12"/>
        <tr r="J91" s="12"/>
      </tp>
      <tp t="s">
        <v>BBB-</v>
        <stp/>
        <stp>##V3_BDPV12</stp>
        <stp>US494550BL94 Corp</stp>
        <stp>RTG_SP</stp>
        <stp>[CDX_Analytics_v2.xlsx]S24_CDX IG_Ratings&amp;Members!R80C10</stp>
        <tr r="J80" s="9"/>
        <tr r="J80" s="9"/>
      </tp>
      <tp t="s">
        <v>BBB-</v>
        <stp/>
        <stp>##V3_BDPV12</stp>
        <stp>US205887AR36 Corp</stp>
        <stp>RTG_SP</stp>
        <stp>[CDX_Analytics_v2.xlsx]S25_CDX IG_Ratings&amp;Members!R50C10</stp>
        <tr r="J50" s="12"/>
        <tr r="J50" s="12"/>
      </tp>
      <tp t="s">
        <v>#N/A Invalid Security</v>
        <stp/>
        <stp>##V3_BDPV12</stp>
        <stp>XSNOREFOBL00 Corp</stp>
        <stp>RTG_SP</stp>
        <stp>[CDX_Analytics_v2.xlsx]S24_CDX IG_Ratings&amp;Members!R30C10</stp>
        <tr r="J30" s="9"/>
      </tp>
      <tp t="s">
        <v>US880394AD38</v>
        <stp/>
        <stp>##V3_BDPV12</stp>
        <stp>CT358302 Curncy</stp>
        <stp>SW_PRIMARY_REF_OBLIGATION_ISIN</stp>
        <stp>[CDX_Analytics_v2.xlsx]S22_CDX_Ratings&amp;Members!R70C7</stp>
        <tr r="G70" s="4"/>
        <tr r="G70" s="4"/>
      </tp>
      <tp t="s">
        <v>US442488BV31</v>
        <stp/>
        <stp>##V3_BDPV12</stp>
        <stp>CT357624 Curncy</stp>
        <stp>SW_PRIMARY_REF_OBLIGATION_ISIN</stp>
        <stp>[CDX_Analytics_v2.xlsx]S24_CDX_Ratings&amp;Members!R59C7</stp>
        <tr r="G59" s="6"/>
        <tr r="G59" s="6"/>
      </tp>
      <tp t="s">
        <v>US852061AF78</v>
        <stp/>
        <stp>##V3_BDPV12</stp>
        <stp>CT357422 Curncy</stp>
        <stp>SW_PRIMARY_REF_OBLIGATION_ISIN</stp>
        <stp>[CDX_Analytics_v2.xlsx]S24_CDX_Ratings&amp;Members!R99C7</stp>
        <tr r="G99" s="6"/>
        <tr r="G99" s="6"/>
      </tp>
      <tp t="s">
        <v>BBB+</v>
        <stp/>
        <stp>##V3_BDPV12</stp>
        <stp>US25459HBA23 Corp</stp>
        <stp>RTG_SP</stp>
        <stp>[CDX_Analytics_v2.xlsx]S24_CDX IG_Ratings&amp;Members!R58C10</stp>
        <tr r="J58" s="9"/>
        <tr r="J58" s="9"/>
      </tp>
      <tp t="s">
        <v>Ba2</v>
        <stp/>
        <stp>##V3_BDPV12</stp>
        <stp>DE000A1R08U3 Corp</stp>
        <stp>RTG_MOODY_NO_WATCH</stp>
        <stp>[CDX_Analytics_v2.xlsx]S24_ITRX_Ratings&amp;Members!R76C8</stp>
        <tr r="H76" s="7"/>
        <tr r="H76" s="7"/>
      </tp>
      <tp t="s">
        <v>US456866AG74</v>
        <stp/>
        <stp>##V3_BDPV12</stp>
        <stp>CT761912 Curncy</stp>
        <stp>SW_PRIMARY_REF_OBLIGATION_ISIN</stp>
        <stp>[CDX_Analytics_v2.xlsx]S25_CDX IG_Ratings&amp;Members!R77C7</stp>
        <tr r="G77" s="12"/>
        <tr r="G77" s="12"/>
      </tp>
      <tp t="s">
        <v>US084670BH03</v>
        <stp/>
        <stp>##V3_BDPV12</stp>
        <stp>CX357111 Curncy</stp>
        <stp>SW_PRIMARY_REF_OBLIGATION_ISIN</stp>
        <stp>[CDX_Analytics_v2.xlsx]S24_CDX IG_Ratings&amp;Members!R37C7</stp>
        <tr r="G37" s="9"/>
        <tr r="G37" s="9"/>
      </tp>
      <tp t="s">
        <v>Baa2</v>
        <stp/>
        <stp>##V3_BDPV12</stp>
        <stp>US724479AH32 Corp</stp>
        <stp>RTG_MOODY</stp>
        <stp>[CDX_Analytics_v2.xlsx]S25_CDX IG_Ratings&amp;Members!R107C9</stp>
        <tr r="I107" s="12"/>
        <tr r="I107" s="12"/>
      </tp>
      <tp t="s">
        <v>US29250NAH89</v>
        <stp/>
        <stp>##V3_BDPV12</stp>
        <stp>CX357135 Curncy</stp>
        <stp>SW_PRIMARY_REF_OBLIGATION_ISIN</stp>
        <stp>[CDX_Analytics_v2.xlsx]S25_CDX IG_Ratings&amp;Members!R63C7</stp>
        <tr r="G63" s="12"/>
        <tr r="G63" s="12"/>
      </tp>
      <tp t="s">
        <v>US35671DAU90</v>
        <stp/>
        <stp>##V3_BDPV12</stp>
        <stp>CX355476 Curncy</stp>
        <stp>SW_PRIMARY_REF_OBLIGATION_ISIN</stp>
        <stp>[CDX_Analytics_v2.xlsx]S24_CDX IG_Ratings&amp;Members!R70C7</stp>
        <tr r="G70" s="9"/>
        <tr r="G70" s="9"/>
      </tp>
      <tp t="s">
        <v>B2</v>
        <stp/>
        <stp>##V3_BDPV12</stp>
        <stp>US893830AK59 Corp</stp>
        <stp>RTG_MOODY</stp>
        <stp>[CDX_Analytics_v2.xlsx]S24_CDX IG_Ratings&amp;Members!R129C9</stp>
        <tr r="I129" s="9"/>
        <tr r="I129" s="9"/>
      </tp>
      <tp t="s">
        <v>A3 /*-</v>
        <stp/>
        <stp>##V3_BDPV12</stp>
        <stp>US824348AL09 Corp</stp>
        <stp>RTG_MOODY</stp>
        <stp>[CDX_Analytics_v2.xlsx]S24_CDX IG_Ratings&amp;Members!R125C9</stp>
        <tr r="I125" s="9"/>
        <tr r="I125" s="9"/>
      </tp>
      <tp t="s">
        <v>BBB-</v>
        <stp/>
        <stp>##V3_BDPV12</stp>
        <stp>US629568AQ91 Corp</stp>
        <stp>RTG_SP</stp>
        <stp>[CDX_Analytics_v2.xlsx]S24_CDX IG_Ratings&amp;Members!R94C10</stp>
        <tr r="J94" s="9"/>
        <tr r="J94" s="9"/>
      </tp>
      <tp t="s">
        <v>A-</v>
        <stp/>
        <stp>##V3_BDPV12</stp>
        <stp>US571748AK86 Corp</stp>
        <stp>RTG_SP</stp>
        <stp>[CDX_Analytics_v2.xlsx]S24_CDX IG_Ratings&amp;Members!R87C10</stp>
        <tr r="J87" s="9"/>
        <tr r="J87" s="9"/>
      </tp>
      <tp t="s">
        <v>BBB-</v>
        <stp/>
        <stp>##V3_BDPV12</stp>
        <stp>US494550BL94 Corp</stp>
        <stp>RTG_SP</stp>
        <stp>[CDX_Analytics_v2.xlsx]S25_CDX IG_Ratings&amp;Members!R82C10</stp>
        <tr r="J82" s="12"/>
        <tr r="J82" s="12"/>
      </tp>
      <tp t="s">
        <v>BBB-</v>
        <stp/>
        <stp>##V3_BDPV12</stp>
        <stp>US205887AR36 Corp</stp>
        <stp>RTG_SP</stp>
        <stp>[CDX_Analytics_v2.xlsx]S24_CDX IG_Ratings&amp;Members!R50C10</stp>
        <tr r="J50" s="9"/>
        <tr r="J50" s="9"/>
      </tp>
      <tp t="s">
        <v>#N/A Invalid Security</v>
        <stp/>
        <stp>##V3_BDPV12</stp>
        <stp>XSNOREFOBL00 Corp</stp>
        <stp>RTG_SP</stp>
        <stp>[CDX_Analytics_v2.xlsx]S25_CDX IG_Ratings&amp;Members!R29C10</stp>
        <tr r="J29" s="12"/>
      </tp>
      <tp t="s">
        <v>US257867AW18</v>
        <stp/>
        <stp>##V3_BDPV12</stp>
        <stp>CX359760 Curncy</stp>
        <stp>SW_PRIMARY_REF_OBLIGATION_ISIN</stp>
        <stp>[CDX_Analytics_v2.xlsx]S24_CDX_Ratings&amp;Members!R86C7</stp>
        <tr r="G86" s="6"/>
        <tr r="G86" s="6"/>
      </tp>
      <tp t="s">
        <v>US125581GL68</v>
        <stp/>
        <stp>##V3_BDPV12</stp>
        <stp>CY169139 Curncy</stp>
        <stp>SW_PRIMARY_REF_OBLIGATION_ISIN</stp>
        <stp>[CDX_Analytics_v2.xlsx]S24_CDX_Ratings&amp;Members!R36C7</stp>
        <tr r="G36" s="6"/>
        <tr r="G36" s="6"/>
      </tp>
      <tp t="s">
        <v>US45031UBQ31</v>
        <stp/>
        <stp>##V3_BDPV12</stp>
        <stp>CT351304 Curncy</stp>
        <stp>SW_PRIMARY_REF_OBLIGATION_ISIN</stp>
        <stp>[CDX_Analytics_v2.xlsx]S22_CDX_Ratings&amp;Members!R48C7</stp>
        <tr r="G48" s="4"/>
        <tr r="G48" s="4"/>
      </tp>
      <tp t="s">
        <v>Advanced Micro Devices Inc</v>
        <stp/>
        <stp>##V3_BDSV12</stp>
        <stp>CDX HY CDSI S24 5Y PRC Corp</stp>
        <stp>INDX_MEMBERS</stp>
        <stp>[CDX_Analytics_v2.xlsx]S24_CDX_Ratings&amp;Members!R19C2</stp>
        <stp>Aggregate=n</stp>
        <stp>cols=5;rows=100</stp>
        <tr r="B19" s="6"/>
      </tp>
      <tp t="s">
        <v>US442488BV31</v>
        <stp/>
        <stp>##V3_BDPV12</stp>
        <stp>CT357624 Curncy</stp>
        <stp>SW_PRIMARY_REF_OBLIGATION_ISIN</stp>
        <stp>[CDX_Analytics_v2.xlsx]S25_CDX_Ratings&amp;Members!R59C7</stp>
        <tr r="G59" s="13"/>
        <tr r="G59" s="13"/>
      </tp>
      <tp t="s">
        <v>US058498AS54</v>
        <stp/>
        <stp>##V3_BDPV12</stp>
        <stp>CX356919 Curncy</stp>
        <stp>SW_PRIMARY_REF_OBLIGATION_ISIN</stp>
        <stp>[CDX_Analytics_v2.xlsx]S25_CDX_Ratings&amp;Members!R28C7</stp>
        <tr r="G28" s="13"/>
        <tr r="G28" s="13"/>
      </tp>
      <tp t="s">
        <v>A-</v>
        <stp/>
        <stp>##V3_BDPV12</stp>
        <stp>US14149YAU29 Corp</stp>
        <stp>RTG_SP</stp>
        <stp>[CDX_Analytics_v2.xlsx]S24_CDX IG_Ratings&amp;Members!R44C10</stp>
        <tr r="J44" s="9"/>
        <tr r="J44" s="9"/>
      </tp>
      <tp t="s">
        <v>BBB+</v>
        <stp/>
        <stp>##V3_BDPV12</stp>
        <stp>US29250NAH89 Corp</stp>
        <stp>RTG_SP</stp>
        <stp>[CDX_Analytics_v2.xlsx]S24_CDX IG_Ratings&amp;Members!R64C10</stp>
        <tr r="J64" s="9"/>
        <tr r="J64" s="9"/>
      </tp>
      <tp t="s">
        <v>US26884AAX19</v>
        <stp/>
        <stp>##V3_BDPV12</stp>
        <stp>CT426366 Curncy</stp>
        <stp>SW_PRIMARY_REF_OBLIGATION_ISIN</stp>
        <stp>[CDX_Analytics_v2.xlsx]S25_CDX IG_Ratings&amp;Members!R64C7</stp>
        <tr r="G64" s="12"/>
        <tr r="G64" s="12"/>
      </tp>
      <tp t="s">
        <v>A3 /*-</v>
        <stp/>
        <stp>##V3_BDPV12</stp>
        <stp>US824348AL09 Corp</stp>
        <stp>RTG_MOODY</stp>
        <stp>[CDX_Analytics_v2.xlsx]S25_CDX IG_Ratings&amp;Members!R127C9</stp>
        <tr r="I127" s="12"/>
        <tr r="I127" s="12"/>
      </tp>
      <tp t="s">
        <v>BBB+</v>
        <stp/>
        <stp>##V3_BDPV12</stp>
        <stp>US655844AE88 Corp</stp>
        <stp>RTG_SP</stp>
        <stp>[CDX_Analytics_v2.xlsx]S24_CDX IG_Ratings&amp;Members!R99C10</stp>
        <tr r="J99" s="9"/>
        <tr r="J99" s="9"/>
      </tp>
      <tp t="s">
        <v>BBB</v>
        <stp/>
        <stp>##V3_BDPV12</stp>
        <stp>US251799AA02 Corp</stp>
        <stp>RTG_SP</stp>
        <stp>[CDX_Analytics_v2.xlsx]S25_CDX IG_Ratings&amp;Members!R57C10</stp>
        <tr r="J57" s="12"/>
        <tr r="J57" s="12"/>
      </tp>
      <tp t="s">
        <v>A-</v>
        <stp/>
        <stp>##V3_BDPV12</stp>
        <stp>US548661CQ89 Corp</stp>
        <stp>RTG_SP</stp>
        <stp>[CDX_Analytics_v2.xlsx]S25_CDX IG_Ratings&amp;Members!R88C10</stp>
        <tr r="J88" s="12"/>
        <tr r="J88" s="12"/>
      </tp>
      <tp t="s">
        <v>BBB-</v>
        <stp/>
        <stp>##V3_BDPV12</stp>
        <stp>US025537AF85 Corp</stp>
        <stp>RTG_SP</stp>
        <stp>[CDX_Analytics_v2.xlsx]S25_CDX IG_Ratings&amp;Members!R22C10</stp>
        <tr r="J22" s="12"/>
        <tr r="J22" s="12"/>
      </tp>
      <tp t="s">
        <v>BBB-</v>
        <stp/>
        <stp>##V3_BDPV12</stp>
        <stp>US101137AM97 Corp</stp>
        <stp>RTG_SP</stp>
        <stp>[CDX_Analytics_v2.xlsx]S25_CDX IG_Ratings&amp;Members!R38C10</stp>
        <tr r="J38" s="12"/>
        <tr r="J38" s="12"/>
      </tp>
      <tp t="s">
        <v>BBB+</v>
        <stp/>
        <stp>##V3_BDPV12</stp>
        <stp>US140420NH93 Corp</stp>
        <stp>RTG_SP</stp>
        <stp>[CDX_Analytics_v2.xlsx]S24_CDX IG_Ratings&amp;Members!R43C10</stp>
        <tr r="J43" s="9"/>
        <tr r="J43" s="9"/>
      </tp>
      <tp t="s">
        <v>US75606DAA90</v>
        <stp/>
        <stp>##V3_BDPV12</stp>
        <stp>CX404670 Curncy</stp>
        <stp>SW_PRIMARY_REF_OBLIGATION_ISIN</stp>
        <stp>[CDX_Analytics_v2.xlsx]S24_CDX_Ratings&amp;Members!R88C7</stp>
        <tr r="G88" s="6"/>
        <tr r="G88" s="6"/>
      </tp>
      <tp t="s">
        <v>US131347CE49</v>
        <stp/>
        <stp>##V3_BDPV12</stp>
        <stp>CY169005 Curncy</stp>
        <stp>SW_PRIMARY_REF_OBLIGATION_ISIN</stp>
        <stp>[CDX_Analytics_v2.xlsx]S22_CDX_Ratings&amp;Members!R23C7</stp>
        <tr r="G23" s="4"/>
        <tr r="G23" s="4"/>
      </tp>
      <tp t="s">
        <v>US131347CE49</v>
        <stp/>
        <stp>##V3_BDPV12</stp>
        <stp>CY169005 Curncy</stp>
        <stp>SW_PRIMARY_REF_OBLIGATION_ISIN</stp>
        <stp>[CDX_Analytics_v2.xlsx]S25_CDX_Ratings&amp;Members!R34C7</stp>
        <tr r="G34" s="13"/>
        <tr r="G34" s="13"/>
      </tp>
      <tp t="s">
        <v>US880394AD38</v>
        <stp/>
        <stp>##V3_BDPV12</stp>
        <stp>CT358302 Curncy</stp>
        <stp>SW_PRIMARY_REF_OBLIGATION_ISIN</stp>
        <stp>[CDX_Analytics_v2.xlsx]S25_CDX_Ratings&amp;Members!R75C7</stp>
        <tr r="G75" s="13"/>
        <tr r="G75" s="13"/>
      </tp>
      <tp t="s">
        <v>US007903AU15</v>
        <stp/>
        <stp>##V3_BDPV12</stp>
        <stp>CT355268 Curncy</stp>
        <stp>SW_PRIMARY_REF_OBLIGATION_ISIN</stp>
        <stp>[CDX_Analytics_v2.xlsx]S24_CDX_Ratings&amp;Members!R19C7</stp>
        <tr r="G19" s="6"/>
        <tr r="G19" s="6"/>
      </tp>
      <tp t="s">
        <v>Advanced Micro Devices Inc</v>
        <stp/>
        <stp>##V3_BDSV12</stp>
        <stp>CDX HY CDSI S26 5Y PRC Corp</stp>
        <stp>INDX_MEMBERS</stp>
        <stp>[CDX_Analytics_v2.xlsx]S25_CDX_Ratings&amp;Members!R19C2</stp>
        <stp>Aggregate=n</stp>
        <stp>cols=5;rows=100</stp>
        <tr r="B19" s="13"/>
      </tp>
      <tp t="s">
        <v>#N/A Field Not Applicable</v>
        <stp/>
        <stp>##V3_BDPV12</stp>
        <stp>CX399825 Curncy</stp>
        <stp>SW_PRIMARY_REF_OBLIGATION_ISIN</stp>
        <stp>[CDX_Analytics_v2.xlsx]S22_CDX_Ratings&amp;Members!R83C7</stp>
        <tr r="G83" s="4"/>
      </tp>
      <tp t="s">
        <v>US29273VAD29</v>
        <stp/>
        <stp>##V3_BDPV12</stp>
        <stp>CY325977 Curncy</stp>
        <stp>SW_PRIMARY_REF_OBLIGATION_ISIN</stp>
        <stp>[CDX_Analytics_v2.xlsx]S25_CDX_Ratings&amp;Members!R48C7</stp>
        <tr r="G48" s="13"/>
        <tr r="G48" s="13"/>
      </tp>
      <tp t="s">
        <v>A-</v>
        <stp/>
        <stp>##V3_BDPV12</stp>
        <stp>US14149YAU29 Corp</stp>
        <stp>RTG_SP</stp>
        <stp>[CDX_Analytics_v2.xlsx]S25_CDX IG_Ratings&amp;Members!R43C10</stp>
        <tr r="J43" s="12"/>
        <tr r="J43" s="12"/>
      </tp>
      <tp t="s">
        <v>BBB+</v>
        <stp/>
        <stp>##V3_BDPV12</stp>
        <stp>US29250NAH89 Corp</stp>
        <stp>RTG_SP</stp>
        <stp>[CDX_Analytics_v2.xlsx]S25_CDX IG_Ratings&amp;Members!R63C10</stp>
        <tr r="J63" s="12"/>
        <tr r="J63" s="12"/>
      </tp>
      <tp t="s">
        <v>BB</v>
        <stp/>
        <stp>##V3_BDPV12</stp>
        <stp>US35671DAU90 Corp</stp>
        <stp>RTG_SP</stp>
        <stp>[CDX_Analytics_v2.xlsx]S24_CDX IG_Ratings&amp;Members!R70C10</stp>
        <tr r="J70" s="9"/>
        <tr r="J70" s="9"/>
      </tp>
      <tp t="s">
        <v>Baa2</v>
        <stp/>
        <stp>##V3_BDPV12</stp>
        <stp>US74834LAN01 Corp</stp>
        <stp>RTG_MOODY</stp>
        <stp>[CDX_Analytics_v2.xlsx]S24_CDX IG_Ratings&amp;Members!R105C9</stp>
        <tr r="I105" s="9"/>
        <tr r="I105" s="9"/>
      </tp>
      <tp t="s">
        <v>US084670BH03</v>
        <stp/>
        <stp>##V3_BDPV12</stp>
        <stp>CX357111 Curncy</stp>
        <stp>SW_PRIMARY_REF_OBLIGATION_ISIN</stp>
        <stp>[CDX_Analytics_v2.xlsx]S25_CDX IG_Ratings&amp;Members!R35C7</stp>
        <tr r="G35" s="12"/>
        <tr r="G35" s="12"/>
      </tp>
      <tp t="s">
        <v>US26884AAX19</v>
        <stp/>
        <stp>##V3_BDPV12</stp>
        <stp>CT426366 Curncy</stp>
        <stp>SW_PRIMARY_REF_OBLIGATION_ISIN</stp>
        <stp>[CDX_Analytics_v2.xlsx]S24_CDX IG_Ratings&amp;Members!R65C7</stp>
        <tr r="G65" s="9"/>
        <tr r="G65" s="9"/>
      </tp>
      <tp t="s">
        <v>US629568AQ91</v>
        <stp/>
        <stp>##V3_BDPV12</stp>
        <stp>CT365120 Curncy</stp>
        <stp>SW_PRIMARY_REF_OBLIGATION_ISIN</stp>
        <stp>[CDX_Analytics_v2.xlsx]S25_CDX IG_Ratings&amp;Members!R97C7</stp>
        <tr r="G97" s="12"/>
        <tr r="G97" s="12"/>
      </tp>
      <tp t="s">
        <v>US37045VAD29</v>
        <stp/>
        <stp>##V3_BDPV12</stp>
        <stp>CY075977 Curncy</stp>
        <stp>SW_PRIMARY_REF_OBLIGATION_ISIN</stp>
        <stp>[CDX_Analytics_v2.xlsx]S25_CDX IG_Ratings&amp;Members!R71C7</stp>
        <tr r="G71" s="12"/>
        <tr r="G71" s="12"/>
      </tp>
      <tp t="s">
        <v>#N/A N/A</v>
        <stp/>
        <stp>##V3_BDPV12</stp>
        <stp>DE000A1TM5X8 Corp</stp>
        <stp>RTG_MOODY_NO_WATCH</stp>
        <stp>[CDX_Analytics_v2.xlsx]S24_ITRX_Ratings&amp;Members!R39C8</stp>
        <tr r="H39" s="7"/>
      </tp>
      <tp t="s">
        <v>BBB</v>
        <stp/>
        <stp>##V3_BDPV12</stp>
        <stp>US251799AA02 Corp</stp>
        <stp>RTG_SP</stp>
        <stp>[CDX_Analytics_v2.xlsx]S24_CDX IG_Ratings&amp;Members!R57C10</stp>
        <tr r="J57" s="9"/>
        <tr r="J57" s="9"/>
      </tp>
      <tp t="s">
        <v>BBB</v>
        <stp/>
        <stp>##V3_BDPV12</stp>
        <stp>US073730AG89 Corp</stp>
        <stp>RTG_SP</stp>
        <stp>[CDX_Analytics_v2.xlsx]S24_CDX IG_Ratings&amp;Members!R36C10</stp>
        <tr r="J36" s="9"/>
        <tr r="J36" s="9"/>
      </tp>
      <tp t="s">
        <v>A-</v>
        <stp/>
        <stp>##V3_BDPV12</stp>
        <stp>US534187AX79 Corp</stp>
        <stp>RTG_SP</stp>
        <stp>[CDX_Analytics_v2.xlsx]S25_CDX IG_Ratings&amp;Members!R85C10</stp>
        <tr r="J85" s="12"/>
        <tr r="J85" s="12"/>
      </tp>
      <tp t="s">
        <v>A-</v>
        <stp/>
        <stp>##V3_BDPV12</stp>
        <stp>US548661CQ89 Corp</stp>
        <stp>RTG_SP</stp>
        <stp>[CDX_Analytics_v2.xlsx]S24_CDX IG_Ratings&amp;Members!R84C10</stp>
        <tr r="J84" s="9"/>
        <tr r="J84" s="9"/>
      </tp>
      <tp t="s">
        <v>BBB-</v>
        <stp/>
        <stp>##V3_BDPV12</stp>
        <stp>US025537AF85 Corp</stp>
        <stp>RTG_SP</stp>
        <stp>[CDX_Analytics_v2.xlsx]S24_CDX IG_Ratings&amp;Members!R23C10</stp>
        <tr r="J23" s="9"/>
        <tr r="J23" s="9"/>
      </tp>
      <tp t="s">
        <v>BBB-</v>
        <stp/>
        <stp>##V3_BDPV12</stp>
        <stp>US101137AM97 Corp</stp>
        <stp>RTG_SP</stp>
        <stp>[CDX_Analytics_v2.xlsx]S24_CDX IG_Ratings&amp;Members!R39C10</stp>
        <tr r="J39" s="9"/>
        <tr r="J39" s="9"/>
      </tp>
      <tp t="s">
        <v>BBB+</v>
        <stp/>
        <stp>##V3_BDPV12</stp>
        <stp>US140420NH93 Corp</stp>
        <stp>RTG_SP</stp>
        <stp>[CDX_Analytics_v2.xlsx]S25_CDX IG_Ratings&amp;Members!R42C10</stp>
        <tr r="J42" s="12"/>
        <tr r="J42" s="12"/>
      </tp>
      <tp t="s">
        <v>US29444UAL08</v>
        <stp/>
        <stp>##V3_BDPV12</stp>
        <stp>CY325742 Curncy</stp>
        <stp>SW_PRIMARY_REF_OBLIGATION_ISIN</stp>
        <stp>[CDX_Analytics_v2.xlsx]S25_CDX_Ratings&amp;Members!R49C7</stp>
        <tr r="G49" s="13"/>
        <tr r="G49" s="13"/>
      </tp>
      <tp t="s">
        <v>US1248EPAW31</v>
        <stp/>
        <stp>##V3_BDPV12</stp>
        <stp>CY169099 Curncy</stp>
        <stp>SW_PRIMARY_REF_OBLIGATION_ISIN</stp>
        <stp>[CDX_Analytics_v2.xlsx]S25_CDX_Ratings&amp;Members!R35C7</stp>
        <tr r="G35" s="13"/>
        <tr r="G35" s="13"/>
      </tp>
      <tp t="s">
        <v>US21036PAM05</v>
        <stp/>
        <stp>##V3_BDPV12</stp>
        <stp>CT355312 Curncy</stp>
        <stp>SW_PRIMARY_REF_OBLIGATION_ISIN</stp>
        <stp>[CDX_Analytics_v2.xlsx]S24_CDX_Ratings&amp;Members!R38C7</stp>
        <tr r="G38" s="6"/>
        <tr r="G38" s="6"/>
      </tp>
      <tp t="s">
        <v>US007903AU15</v>
        <stp/>
        <stp>##V3_BDPV12</stp>
        <stp>CT355268 Curncy</stp>
        <stp>SW_PRIMARY_REF_OBLIGATION_ISIN</stp>
        <stp>[CDX_Analytics_v2.xlsx]S25_CDX_Ratings&amp;Members!R19C7</stp>
        <tr r="G19" s="13"/>
        <tr r="G19" s="13"/>
      </tp>
      <tp t="s">
        <v>A-</v>
        <stp/>
        <stp>##V3_BDPV12</stp>
        <stp>US59156RAX61 Corp</stp>
        <stp>RTG_SP</stp>
        <stp>[CDX_Analytics_v2.xlsx]S25_CDX IG_Ratings&amp;Members!R94C10</stp>
        <tr r="J94" s="12"/>
        <tr r="J94" s="12"/>
      </tp>
      <tp t="s">
        <v>A-</v>
        <stp/>
        <stp>##V3_BDPV12</stp>
        <stp>US98372PAK49 Corp</stp>
        <stp>RTG_SP</stp>
        <stp>[CDX_Analytics_v2.xlsx]S24_CDX IG_Ratings&amp;Members!R142C10</stp>
        <tr r="J142" s="9"/>
        <tr r="J142" s="9"/>
      </tp>
      <tp t="s">
        <v>A-</v>
        <stp/>
        <stp>##V3_BDPV12</stp>
        <stp>US98372PAK49 Corp</stp>
        <stp>RTG_SP</stp>
        <stp>[CDX_Analytics_v2.xlsx]S25_CDX IG_Ratings&amp;Members!R143C10</stp>
        <tr r="J143" s="12"/>
        <tr r="J143" s="12"/>
      </tp>
      <tp t="s">
        <v>Baa1</v>
        <stp/>
        <stp>##V3_BDPV12</stp>
        <stp>US96332HCD98 Corp</stp>
        <stp>RTG_MOODY</stp>
        <stp>[CDX_Analytics_v2.xlsx]S24_CDX IG_Ratings&amp;Members!R140C9</stp>
        <tr r="I140" s="9"/>
        <tr r="I140" s="9"/>
      </tp>
      <tp t="s">
        <v>Baa1</v>
        <stp/>
        <stp>##V3_BDPV12</stp>
        <stp>US96332HCD98 Corp</stp>
        <stp>RTG_MOODY</stp>
        <stp>[CDX_Analytics_v2.xlsx]S25_CDX IG_Ratings&amp;Members!R141C9</stp>
        <tr r="I141" s="12"/>
        <tr r="I141" s="12"/>
      </tp>
      <tp t="s">
        <v>Baa1</v>
        <stp/>
        <stp>##V3_BDPV12</stp>
        <stp>US682134AC59 Corp</stp>
        <stp>RTG_MOODY</stp>
        <stp>[CDX_Analytics_v2.xlsx]S25_CDX IG_Ratings&amp;Members!R104C9</stp>
        <tr r="I104" s="12"/>
        <tr r="I104" s="12"/>
      </tp>
      <tp t="s">
        <v>Baa2</v>
        <stp/>
        <stp>##V3_BDPV12</stp>
        <stp>US91913YAB65 Corp</stp>
        <stp>RTG_MOODY</stp>
        <stp>[CDX_Analytics_v2.xlsx]S24_CDX IG_Ratings&amp;Members!R134C9</stp>
        <tr r="I134" s="9"/>
        <tr r="I134" s="9"/>
      </tp>
      <tp t="s">
        <v>Baa2</v>
        <stp/>
        <stp>##V3_BDPV12</stp>
        <stp>US91913YAB65 Corp</stp>
        <stp>RTG_MOODY</stp>
        <stp>[CDX_Analytics_v2.xlsx]S25_CDX IG_Ratings&amp;Members!R135C9</stp>
        <tr r="I135" s="12"/>
        <tr r="I135" s="12"/>
      </tp>
      <tp t="s">
        <v>BBB-</v>
        <stp/>
        <stp>##V3_BDPV12</stp>
        <stp>US651229AG15 Corp</stp>
        <stp>RTG_SP</stp>
        <stp>[CDX_Analytics_v2.xlsx]S25_CDX IG_Ratings&amp;Members!R99C10</stp>
        <tr r="J99" s="12"/>
        <tr r="J99" s="12"/>
      </tp>
      <tp t="s">
        <v>A+</v>
        <stp/>
        <stp>##V3_BDPV12</stp>
        <stp>US540424AP38 Corp</stp>
        <stp>RTG_SP</stp>
        <stp>[CDX_Analytics_v2.xlsx]S24_CDX IG_Ratings&amp;Members!R83C10</stp>
        <tr r="J83" s="9"/>
        <tr r="J83" s="9"/>
      </tp>
      <tp t="s">
        <v>BBB</v>
        <stp/>
        <stp>##V3_BDPV12</stp>
        <stp>US500255AR59 Corp</stp>
        <stp>RTG_SP</stp>
        <stp>[CDX_Analytics_v2.xlsx]S25_CDX IG_Ratings&amp;Members!R83C10</stp>
        <tr r="J83" s="12"/>
        <tr r="J83" s="12"/>
      </tp>
      <tp t="s">
        <v>A-</v>
        <stp/>
        <stp>##V3_BDPV12</stp>
        <stp>US071813AY57 Corp</stp>
        <stp>RTG_SP</stp>
        <stp>[CDX_Analytics_v2.xlsx]S24_CDX IG_Ratings&amp;Members!R35C10</stp>
        <tr r="J35" s="9"/>
        <tr r="J35" s="9"/>
      </tp>
      <tp t="s">
        <v>A</v>
        <stp/>
        <stp>##V3_BDPV12</stp>
        <stp>US637432CT02 Corp</stp>
        <stp>RTG_SP</stp>
        <stp>[CDX_Analytics_v2.xlsx]S25_CDX IG_Ratings&amp;Members!R98C10</stp>
        <tr r="J98" s="12"/>
        <tr r="J98" s="12"/>
      </tp>
      <tp t="s">
        <v>BBB</v>
        <stp/>
        <stp>##V3_BDPV12</stp>
        <stp>US456866AG74 Corp</stp>
        <stp>RTG_SP</stp>
        <stp>[CDX_Analytics_v2.xlsx]S25_CDX IG_Ratings&amp;Members!R77C10</stp>
        <tr r="J77" s="12"/>
        <tr r="J77" s="12"/>
      </tp>
      <tp t="s">
        <v>A</v>
        <stp/>
        <stp>##V3_BDPV12</stp>
        <stp>US031162BU36 Corp</stp>
        <stp>RTG_SP</stp>
        <stp>[CDX_Analytics_v2.xlsx]S25_CDX IG_Ratings&amp;Members!R25C10</stp>
        <tr r="J25" s="12"/>
        <tr r="J25" s="12"/>
      </tp>
      <tp t="s">
        <v>BBB-</v>
        <stp/>
        <stp>##V3_BDPV12</stp>
        <stp>US053807AR45 Corp</stp>
        <stp>RTG_SP</stp>
        <stp>[CDX_Analytics_v2.xlsx]S24_CDX IG_Ratings&amp;Members!R33C10</stp>
        <tr r="J33" s="9"/>
        <tr r="J33" s="9"/>
      </tp>
      <tp t="s">
        <v>A- /*-</v>
        <stp/>
        <stp>##V3_BDPV12</stp>
        <stp>US263534BT54 Corp</stp>
        <stp>RTG_SP</stp>
        <stp>[CDX_Analytics_v2.xlsx]S24_CDX IG_Ratings&amp;Members!R62C10</stp>
        <tr r="J62" s="9"/>
        <tr r="J62" s="9"/>
      </tp>
      <tp t="s">
        <v>BBB</v>
        <stp/>
        <stp>##V3_BDPV12</stp>
        <stp>US037411AN57 Corp</stp>
        <stp>RTG_SP</stp>
        <stp>[CDX_Analytics_v2.xlsx]S24_CDX IG_Ratings&amp;Members!R28C10</stp>
        <tr r="J28" s="9"/>
        <tr r="J28" s="9"/>
      </tp>
      <tp t="s">
        <v>BBB+</v>
        <stp/>
        <stp>##V3_BDPV12</stp>
        <stp>US370334BM56 Corp</stp>
        <stp>RTG_SP</stp>
        <stp>[CDX_Analytics_v2.xlsx]S25_CDX IG_Ratings&amp;Members!R70C10</stp>
        <tr r="J70" s="12"/>
        <tr r="J70" s="12"/>
      </tp>
      <tp t="s">
        <v>BBB+</v>
        <stp/>
        <stp>##V3_BDPV12</stp>
        <stp>US025816AY50 Corp</stp>
        <stp>RTG_SP</stp>
        <stp>[CDX_Analytics_v2.xlsx]S24_CDX IG_Ratings&amp;Members!R24C10</stp>
        <tr r="J24" s="9"/>
        <tr r="J24" s="9"/>
      </tp>
      <tp t="s">
        <v>US785592AH92</v>
        <stp/>
        <stp>##V3_BDPV12</stp>
        <stp>CY316624 Curncy</stp>
        <stp>SW_PRIMARY_REF_OBLIGATION_ISIN</stp>
        <stp>[CDX_Analytics_v2.xlsx]S25_CDX_Ratings&amp;Members!R85C7</stp>
        <tr r="G85" s="13"/>
        <tr r="G85" s="13"/>
      </tp>
      <tp t="s">
        <v>US69352JAL17</v>
        <stp/>
        <stp>##V3_BDPV12</stp>
        <stp>CX356775 Curncy</stp>
        <stp>SW_PRIMARY_REF_OBLIGATION_ISIN</stp>
        <stp>[CDX_Analytics_v2.xlsx]S24_CDX_Ratings&amp;Members!R84C7</stp>
        <tr r="G84" s="6"/>
        <tr r="G84" s="6"/>
      </tp>
      <tp t="s">
        <v>US693320AR46</v>
        <stp/>
        <stp>##V3_BDPV12</stp>
        <stp>CX356683 Curncy</stp>
        <stp>SW_PRIMARY_REF_OBLIGATION_ISIN</stp>
        <stp>[CDX_Analytics_v2.xlsx]S22_CDX_Ratings&amp;Members!R72C7</stp>
        <tr r="G72" s="4"/>
        <tr r="G72" s="4"/>
      </tp>
      <tp t="s">
        <v>US37247DAK28</v>
        <stp/>
        <stp>##V3_BDPV12</stp>
        <stp>CY183711 Curncy</stp>
        <stp>SW_PRIMARY_REF_OBLIGATION_ISIN</stp>
        <stp>[CDX_Analytics_v2.xlsx]S24_CDX_Ratings&amp;Members!R51C7</stp>
        <tr r="G51" s="6"/>
        <tr r="G51" s="6"/>
      </tp>
      <tp t="s">
        <v>US85171RAA23</v>
        <stp/>
        <stp>##V3_BDPV12</stp>
        <stp>CX403610 Curncy</stp>
        <stp>SW_PRIMARY_REF_OBLIGATION_ISIN</stp>
        <stp>[CDX_Analytics_v2.xlsx]S25_CDX_Ratings&amp;Members!R90C7</stp>
        <tr r="G90" s="13"/>
        <tr r="G90" s="13"/>
      </tp>
      <tp t="s">
        <v>US85171RAA23</v>
        <stp/>
        <stp>##V3_BDPV12</stp>
        <stp>CX403610 Curncy</stp>
        <stp>SW_PRIMARY_REF_OBLIGATION_ISIN</stp>
        <stp>[CDX_Analytics_v2.xlsx]S22_CDX_Ratings&amp;Members!R87C7</stp>
        <tr r="G87" s="4"/>
        <tr r="G87" s="4"/>
      </tp>
      <tp t="s">
        <v>US800907AK37</v>
        <stp/>
        <stp>##V3_BDPV12</stp>
        <stp>CX356575 Curncy</stp>
        <stp>SW_PRIMARY_REF_OBLIGATION_ISIN</stp>
        <stp>[CDX_Analytics_v2.xlsx]S24_CDX_Ratings&amp;Members!R94C7</stp>
        <tr r="G94" s="6"/>
        <tr r="G94" s="6"/>
      </tp>
      <tp t="s">
        <v>US800907AK37</v>
        <stp/>
        <stp>##V3_BDPV12</stp>
        <stp>CX356575 Curncy</stp>
        <stp>SW_PRIMARY_REF_OBLIGATION_ISIN</stp>
        <stp>[CDX_Analytics_v2.xlsx]S22_CDX_Ratings&amp;Members!R82C7</stp>
        <tr r="G82" s="4"/>
        <tr r="G82" s="4"/>
      </tp>
      <tp t="s">
        <v>US35687MAZ05</v>
        <stp/>
        <stp>##V3_BDPV12</stp>
        <stp>CX355484 Curncy</stp>
        <stp>SW_PRIMARY_REF_OBLIGATION_ISIN</stp>
        <stp>[CDX_Analytics_v2.xlsx]S24_CDX_Ratings&amp;Members!R47C7</stp>
        <tr r="G47" s="6"/>
        <tr r="G47" s="6"/>
      </tp>
      <tp t="s">
        <v>US02406PAL40</v>
        <stp/>
        <stp>##V3_BDPV12</stp>
        <stp>CT370292 Curncy</stp>
        <stp>SW_PRIMARY_REF_OBLIGATION_ISIN</stp>
        <stp>[CDX_Analytics_v2.xlsx]S22_CDX_Ratings&amp;Members!R14C7</stp>
        <tr r="G14" s="4"/>
        <tr r="G14" s="4"/>
      </tp>
      <tp t="s">
        <v>US02406PAL40</v>
        <stp/>
        <stp>##V3_BDPV12</stp>
        <stp>CT370292 Curncy</stp>
        <stp>SW_PRIMARY_REF_OBLIGATION_ISIN</stp>
        <stp>[CDX_Analytics_v2.xlsx]S25_CDX_Ratings&amp;Members!R23C7</stp>
        <tr r="G23" s="13"/>
        <tr r="G23" s="13"/>
      </tp>
      <tp t="s">
        <v>US46284PAP99</v>
        <stp/>
        <stp>##V3_BDPV12</stp>
        <stp>CT394209 Curncy</stp>
        <stp>SW_PRIMARY_REF_OBLIGATION_ISIN</stp>
        <stp>[CDX_Analytics_v2.xlsx]S24_CDX_Ratings&amp;Members!R56C7</stp>
        <tr r="G56" s="6"/>
        <tr r="G56" s="6"/>
      </tp>
      <tp t="s">
        <v>US031652BE90</v>
        <stp/>
        <stp>##V3_BDPV12</stp>
        <stp>CT356410 Curncy</stp>
        <stp>SW_PRIMARY_REF_OBLIGATION_ISIN</stp>
        <stp>[CDX_Analytics_v2.xlsx]S24_CDX_Ratings&amp;Members!R24C7</stp>
        <tr r="G24" s="6"/>
        <tr r="G24" s="6"/>
      </tp>
      <tp t="s">
        <v>A-</v>
        <stp/>
        <stp>##V3_BDPV12</stp>
        <stp>US59156RAX61 Corp</stp>
        <stp>RTG_SP</stp>
        <stp>[CDX_Analytics_v2.xlsx]S24_CDX IG_Ratings&amp;Members!R91C10</stp>
        <tr r="J91" s="9"/>
        <tr r="J91" s="9"/>
      </tp>
      <tp t="s">
        <v>BBB-</v>
        <stp/>
        <stp>##V3_BDPV12</stp>
        <stp>US37045VAD29 Corp</stp>
        <stp>RTG_SP</stp>
        <stp>[CDX_Analytics_v2.xlsx]S25_CDX IG_Ratings&amp;Members!R71C10</stp>
        <tr r="J71" s="12"/>
        <tr r="J71" s="12"/>
      </tp>
      <tp t="s">
        <v>AA+</v>
        <stp/>
        <stp>##V3_BDPV12</stp>
        <stp>US36962G3H54 Corp</stp>
        <stp>RTG_SP</stp>
        <stp>[CDX_Analytics_v2.xlsx]S25_CDX IG_Ratings&amp;Members!R69C10</stp>
        <tr r="J69" s="12"/>
        <tr r="J69" s="12"/>
      </tp>
      <tp t="s">
        <v>Baa2</v>
        <stp/>
        <stp>##V3_BDPV12</stp>
        <stp>US260543BJ10 Corp</stp>
        <stp>RTG_MOODY</stp>
        <stp>[CDX_Analytics_v2.xlsx]S24_CDX IG_Ratings&amp;Members!R119C9</stp>
        <tr r="I119" s="9"/>
        <tr r="I119" s="9"/>
      </tp>
      <tp t="s">
        <v>Aa3</v>
        <stp/>
        <stp>##V3_BDPV12</stp>
        <stp>US742718EE59 Corp</stp>
        <stp>RTG_MOODY</stp>
        <stp>[CDX_Analytics_v2.xlsx]S24_CDX IG_Ratings&amp;Members!R124C9</stp>
        <tr r="I124" s="9"/>
        <tr r="I124" s="9"/>
      </tp>
      <tp t="s">
        <v>Baa2</v>
        <stp/>
        <stp>##V3_BDPV12</stp>
        <stp>US85590AAL89 Corp</stp>
        <stp>RTG_MOODY</stp>
        <stp>[CDX_Analytics_v2.xlsx]S24_CDX IG_Ratings&amp;Members!R113C9</stp>
        <tr r="I113" s="9"/>
        <tr r="I113" s="9"/>
      </tp>
      <tp t="s">
        <v>A3</v>
        <stp/>
        <stp>##V3_BDPV12</stp>
        <stp>US755111AF81 Corp</stp>
        <stp>RTG_MOODY</stp>
        <stp>[CDX_Analytics_v2.xlsx]S25_CDX IG_Ratings&amp;Members!R110C9</stp>
        <tr r="I110" s="12"/>
        <tr r="I110" s="12"/>
      </tp>
      <tp t="s">
        <v>BBB-</v>
        <stp/>
        <stp>##V3_BDPV12</stp>
        <stp>US651229AG15 Corp</stp>
        <stp>RTG_SP</stp>
        <stp>[CDX_Analytics_v2.xlsx]S24_CDX IG_Ratings&amp;Members!R96C10</stp>
        <tr r="J96" s="9"/>
        <tr r="J96" s="9"/>
      </tp>
      <tp t="s">
        <v>A+</v>
        <stp/>
        <stp>##V3_BDPV12</stp>
        <stp>US540424AP38 Corp</stp>
        <stp>RTG_SP</stp>
        <stp>[CDX_Analytics_v2.xlsx]S25_CDX IG_Ratings&amp;Members!R87C10</stp>
        <tr r="J87" s="12"/>
        <tr r="J87" s="12"/>
      </tp>
      <tp t="s">
        <v>BB+</v>
        <stp/>
        <stp>##V3_BDPV12</stp>
        <stp>US086516AL50 Corp</stp>
        <stp>RTG_SP</stp>
        <stp>[CDX_Analytics_v2.xlsx]S25_CDX IG_Ratings&amp;Members!R36C10</stp>
        <tr r="J36" s="12"/>
        <tr r="J36" s="12"/>
      </tp>
      <tp t="s">
        <v>BBB</v>
        <stp/>
        <stp>##V3_BDPV12</stp>
        <stp>US500255AR59 Corp</stp>
        <stp>RTG_SP</stp>
        <stp>[CDX_Analytics_v2.xlsx]S24_CDX IG_Ratings&amp;Members!R81C10</stp>
        <tr r="J81" s="9"/>
        <tr r="J81" s="9"/>
      </tp>
      <tp t="s">
        <v>A-</v>
        <stp/>
        <stp>##V3_BDPV12</stp>
        <stp>US071813AY57 Corp</stp>
        <stp>RTG_SP</stp>
        <stp>[CDX_Analytics_v2.xlsx]S25_CDX IG_Ratings&amp;Members!R34C10</stp>
        <tr r="J34" s="12"/>
        <tr r="J34" s="12"/>
      </tp>
      <tp t="s">
        <v>A</v>
        <stp/>
        <stp>##V3_BDPV12</stp>
        <stp>US637432CT02 Corp</stp>
        <stp>RTG_SP</stp>
        <stp>[CDX_Analytics_v2.xlsx]S24_CDX IG_Ratings&amp;Members!R95C10</stp>
        <tr r="J95" s="9"/>
        <tr r="J95" s="9"/>
      </tp>
      <tp t="s">
        <v>BBB</v>
        <stp/>
        <stp>##V3_BDPV12</stp>
        <stp>US456866AG74 Corp</stp>
        <stp>RTG_SP</stp>
        <stp>[CDX_Analytics_v2.xlsx]S24_CDX IG_Ratings&amp;Members!R76C10</stp>
        <tr r="J76" s="9"/>
        <tr r="J76" s="9"/>
      </tp>
      <tp t="s">
        <v>A</v>
        <stp/>
        <stp>##V3_BDPV12</stp>
        <stp>US031162BU36 Corp</stp>
        <stp>RTG_SP</stp>
        <stp>[CDX_Analytics_v2.xlsx]S24_CDX IG_Ratings&amp;Members!R26C10</stp>
        <tr r="J26" s="9"/>
        <tr r="J26" s="9"/>
      </tp>
      <tp t="s">
        <v>BBB-</v>
        <stp/>
        <stp>##V3_BDPV12</stp>
        <stp>US053807AR45 Corp</stp>
        <stp>RTG_SP</stp>
        <stp>[CDX_Analytics_v2.xlsx]S25_CDX IG_Ratings&amp;Members!R32C10</stp>
        <tr r="J32" s="12"/>
        <tr r="J32" s="12"/>
      </tp>
      <tp t="s">
        <v>A- /*-</v>
        <stp/>
        <stp>##V3_BDPV12</stp>
        <stp>US263534BT54 Corp</stp>
        <stp>RTG_SP</stp>
        <stp>[CDX_Analytics_v2.xlsx]S25_CDX IG_Ratings&amp;Members!R61C10</stp>
        <tr r="J61" s="12"/>
        <tr r="J61" s="12"/>
      </tp>
      <tp t="s">
        <v>BBB</v>
        <stp/>
        <stp>##V3_BDPV12</stp>
        <stp>US037411AN57 Corp</stp>
        <stp>RTG_SP</stp>
        <stp>[CDX_Analytics_v2.xlsx]S25_CDX IG_Ratings&amp;Members!R27C10</stp>
        <tr r="J27" s="12"/>
        <tr r="J27" s="12"/>
      </tp>
      <tp t="s">
        <v>BBB+</v>
        <stp/>
        <stp>##V3_BDPV12</stp>
        <stp>US370334BM56 Corp</stp>
        <stp>RTG_SP</stp>
        <stp>[CDX_Analytics_v2.xlsx]S24_CDX IG_Ratings&amp;Members!R72C10</stp>
        <tr r="J72" s="9"/>
        <tr r="J72" s="9"/>
      </tp>
      <tp t="s">
        <v>BBB+</v>
        <stp/>
        <stp>##V3_BDPV12</stp>
        <stp>US025816AY50 Corp</stp>
        <stp>RTG_SP</stp>
        <stp>[CDX_Analytics_v2.xlsx]S25_CDX IG_Ratings&amp;Members!R23C10</stp>
        <tr r="J23" s="12"/>
        <tr r="J23" s="12"/>
      </tp>
      <tp t="s">
        <v>US69352JAL17</v>
        <stp/>
        <stp>##V3_BDPV12</stp>
        <stp>CX356775 Curncy</stp>
        <stp>SW_PRIMARY_REF_OBLIGATION_ISIN</stp>
        <stp>[CDX_Analytics_v2.xlsx]S25_CDX_Ratings&amp;Members!R94C7</stp>
        <tr r="G94" s="13"/>
        <tr r="G94" s="13"/>
      </tp>
      <tp t="s">
        <v>US40415RAP01</v>
        <stp/>
        <stp>##V3_BDPV12</stp>
        <stp>CY316492 Curncy</stp>
        <stp>SW_PRIMARY_REF_OBLIGATION_ISIN</stp>
        <stp>[CDX_Analytics_v2.xlsx]S25_CDX_Ratings&amp;Members!R54C7</stp>
        <tr r="G54" s="13"/>
        <tr r="G54" s="13"/>
      </tp>
      <tp t="s">
        <v>US35687MAZ05</v>
        <stp/>
        <stp>##V3_BDPV12</stp>
        <stp>CX355484 Curncy</stp>
        <stp>SW_PRIMARY_REF_OBLIGATION_ISIN</stp>
        <stp>[CDX_Analytics_v2.xlsx]S22_CDX_Ratings&amp;Members!R40C7</stp>
        <tr r="G40" s="4"/>
        <tr r="G40" s="4"/>
      </tp>
      <tp t="s">
        <v>US878742AY10</v>
        <stp/>
        <stp>##V3_BDPV12</stp>
        <stp>CT374328 Curncy</stp>
        <stp>SW_PRIMARY_REF_OBLIGATION_ISIN</stp>
        <stp>[CDX_Analytics_v2.xlsx]S25_CDX_Ratings&amp;Members!R96C7</stp>
        <tr r="G96" s="13"/>
        <tr r="G96" s="13"/>
      </tp>
      <tp t="s">
        <v>US52736RBD35</v>
        <stp/>
        <stp>##V3_BDPV12</stp>
        <stp>CT357317 Curncy</stp>
        <stp>SW_PRIMARY_REF_OBLIGATION_ISIN</stp>
        <stp>[CDX_Analytics_v2.xlsx]S24_CDX_Ratings&amp;Members!R64C7</stp>
        <tr r="G64" s="6"/>
        <tr r="G64" s="6"/>
      </tp>
      <tp t="s">
        <v>US319963BP82</v>
        <stp/>
        <stp>##V3_BDPV12</stp>
        <stp>CT355304 Curncy</stp>
        <stp>SW_PRIMARY_REF_OBLIGATION_ISIN</stp>
        <stp>[CDX_Analytics_v2.xlsx]S24_CDX_Ratings&amp;Members!R46C7</stp>
        <tr r="G46" s="6"/>
        <tr r="G46" s="6"/>
      </tp>
      <tp t="s">
        <v>US02406PAL40</v>
        <stp/>
        <stp>##V3_BDPV12</stp>
        <stp>CT370292 Curncy</stp>
        <stp>SW_PRIMARY_REF_OBLIGATION_ISIN</stp>
        <stp>[CDX_Analytics_v2.xlsx]S24_CDX_Ratings&amp;Members!R23C7</stp>
        <tr r="G23" s="6"/>
        <tr r="G23" s="6"/>
      </tp>
      <tp t="s">
        <v>US007903AU15</v>
        <stp/>
        <stp>##V3_BDPV12</stp>
        <stp>CT355268 Curncy</stp>
        <stp>SW_PRIMARY_REF_OBLIGATION_ISIN</stp>
        <stp>[CDX_Analytics_v2.xlsx]S22_CDX_Ratings&amp;Members!R10C7</stp>
        <tr r="G10" s="4"/>
        <tr r="G10" s="4"/>
      </tp>
      <tp t="s">
        <v>US031652BE90</v>
        <stp/>
        <stp>##V3_BDPV12</stp>
        <stp>CT356410 Curncy</stp>
        <stp>SW_PRIMARY_REF_OBLIGATION_ISIN</stp>
        <stp>[CDX_Analytics_v2.xlsx]S25_CDX_Ratings&amp;Members!R24C7</stp>
        <tr r="G24" s="13"/>
        <tr r="G24" s="13"/>
      </tp>
      <tp t="s">
        <v>BBB</v>
        <stp/>
        <stp>##V3_BDPV12</stp>
        <stp>US55616XAA54 Corp</stp>
        <stp>RTG_SP</stp>
        <stp>[CDX_Analytics_v2.xlsx]S24_CDX IG_Ratings&amp;Members!R85C10</stp>
        <tr r="J85" s="9"/>
        <tr r="J85" s="9"/>
      </tp>
      <tp t="s">
        <v>A-</v>
        <stp/>
        <stp>##V3_BDPV12</stp>
        <stp>US26884AAX19 Corp</stp>
        <stp>RTG_SP</stp>
        <stp>[CDX_Analytics_v2.xlsx]S25_CDX IG_Ratings&amp;Members!R64C10</stp>
        <tr r="J64" s="12"/>
        <tr r="J64" s="12"/>
      </tp>
      <tp t="s">
        <v>A-</v>
        <stp/>
        <stp>##V3_BDPV12</stp>
        <stp>US20030NAZ42 Corp</stp>
        <stp>RTG_SP</stp>
        <stp>[CDX_Analytics_v2.xlsx]S24_CDX IG_Ratings&amp;Members!R48C10</stp>
        <tr r="J48" s="9"/>
        <tr r="J48" s="9"/>
      </tp>
      <tp t="s">
        <v>A /*-</v>
        <stp/>
        <stp>##V3_BDPV12</stp>
        <stp>US20825CAF14 Corp</stp>
        <stp>RTG_SP</stp>
        <stp>[CDX_Analytics_v2.xlsx]S24_CDX IG_Ratings&amp;Members!R51C10</stp>
        <tr r="J51" s="9"/>
        <tr r="J51" s="9"/>
      </tp>
      <tp>
        <v>54.97871993945941</v>
        <stp/>
        <stp>##V3_BDPV12</stp>
        <stp>CDX HY CDSI S26 5Y CORP</stp>
        <stp>SWAP_CURVE_BPV</stp>
        <stp>[CDX_Analytics_v2.xlsx]Sheet1!R25C9</stp>
        <stp>MATURITY_x0002_CDS_QUOTED_PRICE</stp>
        <stp>6/20/2021_x0002_102.185</stp>
        <stp>SW_PAY_NOTL_AMT</stp>
        <stp>10000000</stp>
        <tr r="I25" s="1"/>
      </tp>
      <tp t="s">
        <v>A2</v>
        <stp/>
        <stp>##V3_BDPV12</stp>
        <stp>US097023AD79 Corp</stp>
        <stp>RTG_MOODY</stp>
        <stp>[CDX_Analytics_v2.xlsx]S25_CDX IG_Ratings&amp;Members!R120C9</stp>
        <tr r="I120" s="12"/>
        <tr r="I120" s="12"/>
      </tp>
      <tp t="s">
        <v>Baa2</v>
        <stp/>
        <stp>##V3_BDPV12</stp>
        <stp>US74834LAN01 Corp</stp>
        <stp>RTG_MOODY</stp>
        <stp>[CDX_Analytics_v2.xlsx]S25_CDX IG_Ratings&amp;Members!R109C9</stp>
        <tr r="I109" s="12"/>
        <tr r="I109" s="12"/>
      </tp>
      <tp t="s">
        <v>Aa3</v>
        <stp/>
        <stp>##V3_BDPV12</stp>
        <stp>US742718EE59 Corp</stp>
        <stp>RTG_MOODY</stp>
        <stp>[CDX_Analytics_v2.xlsx]S25_CDX IG_Ratings&amp;Members!R126C9</stp>
        <tr r="I126" s="12"/>
        <tr r="I126" s="12"/>
      </tp>
      <tp t="s">
        <v>BBB+</v>
        <stp/>
        <stp>##V3_BDPV12</stp>
        <stp>US126408GJ61 Corp</stp>
        <stp>RTG_SP</stp>
        <stp>[CDX_Analytics_v2.xlsx]S25_CDX IG_Ratings&amp;Members!R53C10</stp>
        <tr r="J53" s="12"/>
        <tr r="J53" s="12"/>
      </tp>
      <tp t="s">
        <v>AA</v>
        <stp/>
        <stp>##V3_BDPV12</stp>
        <stp>US084670BH03 Corp</stp>
        <stp>RTG_SP</stp>
        <stp>[CDX_Analytics_v2.xlsx]S25_CDX IG_Ratings&amp;Members!R35C10</stp>
        <tr r="J35" s="12"/>
        <tr r="J35" s="12"/>
      </tp>
      <tp t="s">
        <v>A+</v>
        <stp/>
        <stp>##V3_BDPV12</stp>
        <stp>US110122AB49 Corp</stp>
        <stp>RTG_SP</stp>
        <stp>[CDX_Analytics_v2.xlsx]S25_CDX IG_Ratings&amp;Members!R39C10</stp>
        <tr r="J39" s="12"/>
        <tr r="J39" s="12"/>
      </tp>
      <tp t="s">
        <v>BBB+</v>
        <stp/>
        <stp>##V3_BDPV12</stp>
        <stp>US581557AM75 Corp</stp>
        <stp>RTG_SP</stp>
        <stp>[CDX_Analytics_v2.xlsx]S25_CDX IG_Ratings&amp;Members!R93C10</stp>
        <tr r="J93" s="12"/>
        <tr r="J93" s="12"/>
      </tp>
      <tp t="s">
        <v>BBB-</v>
        <stp/>
        <stp>##V3_BDPV12</stp>
        <stp>US067901AA64 Corp</stp>
        <stp>RTG_SP</stp>
        <stp>[CDX_Analytics_v2.xlsx]S24_CDX IG_Ratings&amp;Members!R34C10</stp>
        <tr r="J34" s="9"/>
        <tr r="J34" s="9"/>
      </tp>
      <tp t="s">
        <v>A-</v>
        <stp/>
        <stp>##V3_BDPV12</stp>
        <stp>US026874AZ07 Corp</stp>
        <stp>RTG_SP</stp>
        <stp>[CDX_Analytics_v2.xlsx]S25_CDX IG_Ratings&amp;Members!R24C10</stp>
        <tr r="J24" s="12"/>
        <tr r="J24" s="12"/>
      </tp>
      <tp t="s">
        <v>BBB+</v>
        <stp/>
        <stp>##V3_BDPV12</stp>
        <stp>US126650BU33 Corp</stp>
        <stp>RTG_SP</stp>
        <stp>[CDX_Analytics_v2.xlsx]S25_CDX IG_Ratings&amp;Members!R54C10</stp>
        <tr r="J54" s="12"/>
        <tr r="J54" s="12"/>
      </tp>
      <tp t="s">
        <v>BBB-</v>
        <stp/>
        <stp>##V3_BDPV12</stp>
        <stp>US042735AL41 Corp</stp>
        <stp>RTG_SP</stp>
        <stp>[CDX_Analytics_v2.xlsx]S25_CDX IG_Ratings&amp;Members!R28C10</stp>
        <tr r="J28" s="12"/>
        <tr r="J28" s="12"/>
      </tp>
      <tp t="s">
        <v>BBB</v>
        <stp/>
        <stp>##V3_BDPV12</stp>
        <stp>US571903AJ23 Corp</stp>
        <stp>RTG_SP</stp>
        <stp>[CDX_Analytics_v2.xlsx]S25_CDX IG_Ratings&amp;Members!R90C10</stp>
        <tr r="J90" s="12"/>
        <tr r="J90" s="12"/>
      </tp>
      <tp t="s">
        <v>#N/A Field Not Applicable</v>
        <stp/>
        <stp>##V3_BDPV12</stp>
        <stp>CX356791 Curncy</stp>
        <stp>SW_PRIMARY_REF_OBLIGATION_ISIN</stp>
        <stp>[CDX_Analytics_v2.xlsx]S22_CDX_Ratings&amp;Members!R90C7</stp>
        <tr r="G90" s="4"/>
      </tp>
      <tp t="s">
        <v>US693320AR46</v>
        <stp/>
        <stp>##V3_BDPV12</stp>
        <stp>CX356683 Curncy</stp>
        <stp>SW_PRIMARY_REF_OBLIGATION_ISIN</stp>
        <stp>[CDX_Analytics_v2.xlsx]S25_CDX_Ratings&amp;Members!R77C7</stp>
        <tr r="G77" s="13"/>
        <tr r="G77" s="13"/>
      </tp>
      <tp t="s">
        <v>US37247DAK28</v>
        <stp/>
        <stp>##V3_BDPV12</stp>
        <stp>CY183711 Curncy</stp>
        <stp>SW_PRIMARY_REF_OBLIGATION_ISIN</stp>
        <stp>[CDX_Analytics_v2.xlsx]S25_CDX_Ratings&amp;Members!R52C7</stp>
        <tr r="G52" s="13"/>
        <tr r="G52" s="13"/>
      </tp>
      <tp t="s">
        <v>US800907AK37</v>
        <stp/>
        <stp>##V3_BDPV12</stp>
        <stp>CX356575 Curncy</stp>
        <stp>SW_PRIMARY_REF_OBLIGATION_ISIN</stp>
        <stp>[CDX_Analytics_v2.xlsx]S25_CDX_Ratings&amp;Members!R87C7</stp>
        <tr r="G87" s="13"/>
        <tr r="G87" s="13"/>
      </tp>
      <tp t="s">
        <v>US125581GL68</v>
        <stp/>
        <stp>##V3_BDPV12</stp>
        <stp>CY169139 Curncy</stp>
        <stp>SW_PRIMARY_REF_OBLIGATION_ISIN</stp>
        <stp>[CDX_Analytics_v2.xlsx]S25_CDX_Ratings&amp;Members!R38C7</stp>
        <tr r="G38" s="13"/>
        <tr r="G38" s="13"/>
      </tp>
      <tp t="s">
        <v>US629377BW10</v>
        <stp/>
        <stp>##V3_BDPV12</stp>
        <stp>CT356322 Curncy</stp>
        <stp>SW_PRIMARY_REF_OBLIGATION_ISIN</stp>
        <stp>[CDX_Analytics_v2.xlsx]S24_CDX_Ratings&amp;Members!R76C7</stp>
        <tr r="G76" s="6"/>
        <tr r="G76" s="6"/>
      </tp>
      <tp t="s">
        <v>US704549AH71</v>
        <stp/>
        <stp>##V3_BDPV12</stp>
        <stp>CT371184 Curncy</stp>
        <stp>SW_PRIMARY_REF_OBLIGATION_ISIN</stp>
        <stp>[CDX_Analytics_v2.xlsx]S24_CDX_Ratings&amp;Members!R81C7</stp>
        <tr r="G81" s="6"/>
        <tr r="G81" s="6"/>
      </tp>
      <tp t="s">
        <v>US37045VAD29</v>
        <stp/>
        <stp>##V3_BDPV12</stp>
        <stp>CY075977 Curncy</stp>
        <stp>SW_PRIMARY_REF_OBLIGATION_ISIN</stp>
        <stp>[CDX_Analytics_v2.xlsx]S22_CDX_Ratings&amp;Members!R43C7</stp>
        <tr r="G43" s="4"/>
        <tr r="G43" s="4"/>
      </tp>
      <tp t="s">
        <v>BBB</v>
        <stp/>
        <stp>##V3_BDPV12</stp>
        <stp>US55616XAA54 Corp</stp>
        <stp>RTG_SP</stp>
        <stp>[CDX_Analytics_v2.xlsx]S25_CDX IG_Ratings&amp;Members!R89C10</stp>
        <tr r="J89" s="12"/>
        <tr r="J89" s="12"/>
      </tp>
      <tp t="s">
        <v>A-</v>
        <stp/>
        <stp>##V3_BDPV12</stp>
        <stp>US26884AAX19 Corp</stp>
        <stp>RTG_SP</stp>
        <stp>[CDX_Analytics_v2.xlsx]S24_CDX IG_Ratings&amp;Members!R65C10</stp>
        <tr r="J65" s="9"/>
        <tr r="J65" s="9"/>
      </tp>
      <tp t="s">
        <v>A-</v>
        <stp/>
        <stp>##V3_BDPV12</stp>
        <stp>US20030NAZ42 Corp</stp>
        <stp>RTG_SP</stp>
        <stp>[CDX_Analytics_v2.xlsx]S25_CDX IG_Ratings&amp;Members!R48C10</stp>
        <tr r="J48" s="12"/>
        <tr r="J48" s="12"/>
      </tp>
      <tp t="s">
        <v>A /*-</v>
        <stp/>
        <stp>##V3_BDPV12</stp>
        <stp>US20825CAF14 Corp</stp>
        <stp>RTG_SP</stp>
        <stp>[CDX_Analytics_v2.xlsx]S25_CDX IG_Ratings&amp;Members!R51C10</stp>
        <tr r="J51" s="12"/>
        <tr r="J51" s="12"/>
      </tp>
      <tp t="s">
        <v>A</v>
        <stp/>
        <stp>##V3_BDPV12</stp>
        <stp>US74432QAY17 Corp</stp>
        <stp>RTG_SP</stp>
        <stp>[CDX_Analytics_v2.xlsx]S25_CDX IG_Ratings&amp;Members!R108C10</stp>
        <tr r="J108" s="12"/>
        <tr r="J108" s="12"/>
      </tp>
      <tp t="s">
        <v>A</v>
        <stp/>
        <stp>##V3_BDPV12</stp>
        <stp>US74432QAY17 Corp</stp>
        <stp>RTG_SP</stp>
        <stp>[CDX_Analytics_v2.xlsx]S24_CDX IG_Ratings&amp;Members!R104C10</stp>
        <tr r="J104" s="9"/>
        <tr r="J104" s="9"/>
      </tp>
      <tp t="s">
        <v>B1</v>
        <stp/>
        <stp>##V3_BDPV12</stp>
        <stp>US988498AC50 Corp</stp>
        <stp>RTG_MOODY</stp>
        <stp>[CDX_Analytics_v2.xlsx]S24_CDX IG_Ratings&amp;Members!R143C9</stp>
        <tr r="I143" s="9"/>
        <tr r="I143" s="9"/>
      </tp>
      <tp t="s">
        <v>A+</v>
        <stp/>
        <stp>##V3_BDPV12</stp>
        <stp>US91324PBJ03 Corp</stp>
        <stp>RTG_SP</stp>
        <stp>[CDX_Analytics_v2.xlsx]S24_CDX IG_Ratings&amp;Members!R133C10</stp>
        <tr r="J133" s="9"/>
        <tr r="J133" s="9"/>
      </tp>
      <tp t="s">
        <v>A+</v>
        <stp/>
        <stp>##V3_BDPV12</stp>
        <stp>US91324PBJ03 Corp</stp>
        <stp>RTG_SP</stp>
        <stp>[CDX_Analytics_v2.xlsx]S25_CDX IG_Ratings&amp;Members!R134C10</stp>
        <tr r="J134" s="12"/>
        <tr r="J134" s="12"/>
      </tp>
      <tp t="s">
        <v>Baa1</v>
        <stp/>
        <stp>##V3_BDPV12</stp>
        <stp>US844741BB35 Corp</stp>
        <stp>RTG_MOODY</stp>
        <stp>[CDX_Analytics_v2.xlsx]S24_CDX IG_Ratings&amp;Members!R111C9</stp>
        <tr r="I111" s="9"/>
        <tr r="I111" s="9"/>
      </tp>
      <tp t="s">
        <v>BBB+</v>
        <stp/>
        <stp>##V3_BDPV12</stp>
        <stp>US126408GJ61 Corp</stp>
        <stp>RTG_SP</stp>
        <stp>[CDX_Analytics_v2.xlsx]S24_CDX IG_Ratings&amp;Members!R53C10</stp>
        <tr r="J53" s="9"/>
        <tr r="J53" s="9"/>
      </tp>
      <tp t="s">
        <v>AA</v>
        <stp/>
        <stp>##V3_BDPV12</stp>
        <stp>US084670BH03 Corp</stp>
        <stp>RTG_SP</stp>
        <stp>[CDX_Analytics_v2.xlsx]S24_CDX IG_Ratings&amp;Members!R37C10</stp>
        <tr r="J37" s="9"/>
        <tr r="J37" s="9"/>
      </tp>
      <tp t="s">
        <v>A+</v>
        <stp/>
        <stp>##V3_BDPV12</stp>
        <stp>US110122AB49 Corp</stp>
        <stp>RTG_SP</stp>
        <stp>[CDX_Analytics_v2.xlsx]S24_CDX IG_Ratings&amp;Members!R40C10</stp>
        <tr r="J40" s="9"/>
        <tr r="J40" s="9"/>
      </tp>
      <tp t="s">
        <v>BBB+</v>
        <stp/>
        <stp>##V3_BDPV12</stp>
        <stp>US581557AM75 Corp</stp>
        <stp>RTG_SP</stp>
        <stp>[CDX_Analytics_v2.xlsx]S24_CDX IG_Ratings&amp;Members!R89C10</stp>
        <tr r="J89" s="9"/>
        <tr r="J89" s="9"/>
      </tp>
      <tp t="s">
        <v>BBB-</v>
        <stp/>
        <stp>##V3_BDPV12</stp>
        <stp>US067901AA64 Corp</stp>
        <stp>RTG_SP</stp>
        <stp>[CDX_Analytics_v2.xlsx]S25_CDX IG_Ratings&amp;Members!R33C10</stp>
        <tr r="J33" s="12"/>
        <tr r="J33" s="12"/>
      </tp>
      <tp t="s">
        <v>A-</v>
        <stp/>
        <stp>##V3_BDPV12</stp>
        <stp>US026874AZ07 Corp</stp>
        <stp>RTG_SP</stp>
        <stp>[CDX_Analytics_v2.xlsx]S24_CDX IG_Ratings&amp;Members!R25C10</stp>
        <tr r="J25" s="9"/>
        <tr r="J25" s="9"/>
      </tp>
      <tp t="s">
        <v>BBB+</v>
        <stp/>
        <stp>##V3_BDPV12</stp>
        <stp>US126650BU33 Corp</stp>
        <stp>RTG_SP</stp>
        <stp>[CDX_Analytics_v2.xlsx]S24_CDX IG_Ratings&amp;Members!R54C10</stp>
        <tr r="J54" s="9"/>
        <tr r="J54" s="9"/>
      </tp>
      <tp t="s">
        <v>BBB-</v>
        <stp/>
        <stp>##V3_BDPV12</stp>
        <stp>US042735AL41 Corp</stp>
        <stp>RTG_SP</stp>
        <stp>[CDX_Analytics_v2.xlsx]S24_CDX IG_Ratings&amp;Members!R29C10</stp>
        <tr r="J29" s="9"/>
        <tr r="J29" s="9"/>
      </tp>
      <tp t="s">
        <v>BBB</v>
        <stp/>
        <stp>##V3_BDPV12</stp>
        <stp>US571903AJ23 Corp</stp>
        <stp>RTG_SP</stp>
        <stp>[CDX_Analytics_v2.xlsx]S24_CDX IG_Ratings&amp;Members!R86C10</stp>
        <tr r="J86" s="9"/>
        <tr r="J86" s="9"/>
      </tp>
      <tp t="s">
        <v>US12543DAL47</v>
        <stp/>
        <stp>##V3_BDPV12</stp>
        <stp>CX376424 Curncy</stp>
        <stp>SW_PRIMARY_REF_OBLIGATION_ISIN</stp>
        <stp>[CDX_Analytics_v2.xlsx]S24_CDX_Ratings&amp;Members!R37C7</stp>
        <tr r="G37" s="6"/>
        <tr r="G37" s="6"/>
      </tp>
      <tp t="s">
        <v>US103304BK67</v>
        <stp/>
        <stp>##V3_BDPV12</stp>
        <stp>CX357231 Curncy</stp>
        <stp>SW_PRIMARY_REF_OBLIGATION_ISIN</stp>
        <stp>[CDX_Analytics_v2.xlsx]S22_CDX_Ratings&amp;Members!R20C7</stp>
        <tr r="G20" s="4"/>
        <tr r="G20" s="4"/>
      </tp>
      <tp t="s">
        <v>US880394AD38</v>
        <stp/>
        <stp>##V3_BDPV12</stp>
        <stp>CT358302 Curncy</stp>
        <stp>SW_PRIMARY_REF_OBLIGATION_ISIN</stp>
        <stp>[CDX_Analytics_v2.xlsx]S24_CDX_Ratings&amp;Members!R79C7</stp>
        <tr r="G79" s="6"/>
        <tr r="G79" s="6"/>
      </tp>
      <tp t="s">
        <v>USU24044AB24</v>
        <stp/>
        <stp>##V3_BDPV12</stp>
        <stp>CT363784 Curncy</stp>
        <stp>SW_PRIMARY_REF_OBLIGATION_ISIN</stp>
        <stp>[CDX_Analytics_v2.xlsx]S24_CDX_Ratings&amp;Members!R42C7</stp>
        <tr r="G42" s="6"/>
        <tr r="G42" s="6"/>
      </tp>
      <tp t="s">
        <v>US248019AS02</v>
        <stp/>
        <stp>##V3_BDPV12</stp>
        <stp>CT355620 Curncy</stp>
        <stp>SW_PRIMARY_REF_OBLIGATION_ISIN</stp>
        <stp>[CDX_Analytics_v2.xlsx]S24_CDX_Ratings&amp;Members!R44C7</stp>
        <tr r="G44" s="6"/>
        <tr r="G44" s="6"/>
      </tp>
      <tp t="s">
        <v>US248019AS02</v>
        <stp/>
        <stp>##V3_BDPV12</stp>
        <stp>CT355620 Curncy</stp>
        <stp>SW_PRIMARY_REF_OBLIGATION_ISIN</stp>
        <stp>[CDX_Analytics_v2.xlsx]S25_CDX_Ratings&amp;Members!R45C7</stp>
        <tr r="G45" s="13"/>
        <tr r="G45" s="13"/>
      </tp>
      <tp t="s">
        <v>US442488BV31</v>
        <stp/>
        <stp>##V3_BDPV12</stp>
        <stp>CT357624 Curncy</stp>
        <stp>SW_PRIMARY_REF_OBLIGATION_ISIN</stp>
        <stp>[CDX_Analytics_v2.xlsx]S22_CDX_Ratings&amp;Members!R50C7</stp>
        <tr r="G50" s="4"/>
        <tr r="G50" s="4"/>
      </tp>
      <tp t="s">
        <v>US038521AM20</v>
        <stp/>
        <stp>##V3_BDPV12</stp>
        <stp>CT371596 Curncy</stp>
        <stp>SW_PRIMARY_REF_OBLIGATION_ISIN</stp>
        <stp>[CDX_Analytics_v2.xlsx]S22_CDX_Ratings&amp;Members!R16C7</stp>
        <tr r="G16" s="4"/>
        <tr r="G16" s="4"/>
      </tp>
      <tp t="s">
        <v>US87612BAR33</v>
        <stp/>
        <stp>##V3_BDPV12</stp>
        <stp>CY325898 Curncy</stp>
        <stp>SW_PRIMARY_REF_OBLIGATION_ISIN</stp>
        <stp>[CDX_Analytics_v2.xlsx]S25_CDX_Ratings&amp;Members!R95C7</stp>
        <tr r="G95" s="13"/>
        <tr r="G95" s="13"/>
      </tp>
      <tp t="s">
        <v>BBB-</v>
        <stp/>
        <stp>##V3_BDPV12</stp>
        <stp>US30212PAB13 Corp</stp>
        <stp>RTG_SP</stp>
        <stp>[CDX_Analytics_v2.xlsx]S24_CDX IG_Ratings&amp;Members!R67C10</stp>
        <tr r="J67" s="9"/>
        <tr r="J67" s="9"/>
      </tp>
      <tp>
        <v>74.31575764470486</v>
        <stp/>
        <stp>##V3_BDPV12</stp>
        <stp>SPLS CDS USD SR 5Y CORP</stp>
        <stp>CDS_REPL</stp>
        <stp>[CDX_Analytics_v2.xlsx]Sheet1!R12C6</stp>
        <stp>CDS_QUOTED_PRICE</stp>
        <stp>101.277</stp>
        <stp>MATURITY</stp>
        <stp>43636</stp>
        <tr r="F12" s="1"/>
      </tp>
      <tp t="s">
        <v>A</v>
        <stp/>
        <stp>##V3_BDPV12</stp>
        <stp>US00440EAC12 Corp</stp>
        <stp>RTG_SP</stp>
        <stp>[CDX_Analytics_v2.xlsx]S25_CDX IG_Ratings&amp;Members!R47C10</stp>
        <tr r="J47" s="12"/>
        <tr r="J47" s="12"/>
      </tp>
      <tp t="s">
        <v>BBB+</v>
        <stp/>
        <stp>##V3_BDPV12</stp>
        <stp>US58013MEB63 Corp</stp>
        <stp>RTG_SP</stp>
        <stp>[CDX_Analytics_v2.xlsx]S24_CDX IG_Ratings&amp;Members!R88C10</stp>
        <tr r="J88" s="9"/>
        <tr r="J88" s="9"/>
      </tp>
      <tp t="s">
        <v>A2</v>
        <stp/>
        <stp>##V3_BDPV12</stp>
        <stp>US097023AD79 Corp</stp>
        <stp>RTG_MOODY</stp>
        <stp>[CDX_Analytics_v2.xlsx]S24_CDX IG_Ratings&amp;Members!R117C9</stp>
        <tr r="I117" s="9"/>
        <tr r="I117" s="9"/>
      </tp>
      <tp t="s">
        <v>US25459HBA23</v>
        <stp/>
        <stp>##V3_BDPV12</stp>
        <stp>CX357027 Curncy</stp>
        <stp>SW_PRIMARY_REF_OBLIGATION_ISIN</stp>
        <stp>[CDX_Analytics_v2.xlsx]S24_CDX IG_Ratings&amp;Members!R58C7</stp>
        <tr r="G58" s="9"/>
        <tr r="G58" s="9"/>
      </tp>
      <tp t="s">
        <v>Baa1</v>
        <stp/>
        <stp>##V3_BDPV12</stp>
        <stp>US92343VCB80 Corp</stp>
        <stp>RTG_MOODY</stp>
        <stp>[CDX_Analytics_v2.xlsx]S24_CDX IG_Ratings&amp;Members!R135C9</stp>
        <tr r="I135" s="9"/>
        <tr r="I135" s="9"/>
      </tp>
      <tp t="s">
        <v>Baa2</v>
        <stp/>
        <stp>##V3_BDPV12</stp>
        <stp>US85590AAL89 Corp</stp>
        <stp>RTG_MOODY</stp>
        <stp>[CDX_Analytics_v2.xlsx]S25_CDX IG_Ratings&amp;Members!R117C9</stp>
        <tr r="I117" s="12"/>
        <tr r="I117" s="12"/>
      </tp>
      <tp t="s">
        <v>Baa1</v>
        <stp/>
        <stp>##V3_BDPV12</stp>
        <stp>US682134AC59 Corp</stp>
        <stp>RTG_MOODY</stp>
        <stp>[CDX_Analytics_v2.xlsx]S24_CDX IG_Ratings&amp;Members!R101C9</stp>
        <tr r="I101" s="9"/>
        <tr r="I101" s="9"/>
      </tp>
      <tp t="s">
        <v>Baa2 /*-</v>
        <stp/>
        <stp>##V3_BDPV12</stp>
        <stp>US88732JAH14 Corp</stp>
        <stp>RTG_MOODY</stp>
        <stp>[CDX_Analytics_v2.xlsx]S25_CDX IG_Ratings&amp;Members!R129C9</stp>
        <tr r="I129" s="12"/>
        <tr r="I129" s="12"/>
      </tp>
      <tp t="s">
        <v>Aa3</v>
        <stp/>
        <stp>##V3_BDPV12</stp>
        <stp>US911308AB04 Corp</stp>
        <stp>RTG_MOODY</stp>
        <stp>[CDX_Analytics_v2.xlsx]S24_CDX IG_Ratings&amp;Members!R132C9</stp>
        <tr r="I132" s="9"/>
        <tr r="I132" s="9"/>
      </tp>
      <tp t="s">
        <v>Aa3</v>
        <stp/>
        <stp>##V3_BDPV12</stp>
        <stp>US911308AB04 Corp</stp>
        <stp>RTG_MOODY</stp>
        <stp>[CDX_Analytics_v2.xlsx]S25_CDX IG_Ratings&amp;Members!R133C9</stp>
        <tr r="I133" s="12"/>
        <tr r="I133" s="12"/>
      </tp>
      <tp>
        <v>200.62217369887225</v>
        <stp/>
        <stp>##V3_BDPV12</stp>
        <stp>ITRX XOVER CDSI S25 5Y CORP</stp>
        <stp>SWAP_CURVE_BPV</stp>
        <stp>[CDX_Analytics_v2.xlsx]Sheet1!R24C9</stp>
        <stp>MATURITY_x0002_CDS_QUOTED_PRICE</stp>
        <stp>6/20/2021_x0002_107.78</stp>
        <stp>SW_PAY_NOTL_AMT</stp>
        <stp>10000000</stp>
        <tr r="I24" s="1"/>
      </tp>
      <tp t="s">
        <v>BBB-</v>
        <stp/>
        <stp>##V3_BDPV12</stp>
        <stp>US257559AH77 Corp</stp>
        <stp>RTG_SP</stp>
        <stp>[CDX_Analytics_v2.xlsx]S24_CDX IG_Ratings&amp;Members!R60C10</stp>
        <tr r="J60" s="9"/>
        <tr r="J60" s="9"/>
      </tp>
      <tp t="s">
        <v>BBB+</v>
        <stp/>
        <stp>##V3_BDPV12</stp>
        <stp>US143658AH53 Corp</stp>
        <stp>RTG_SP</stp>
        <stp>[CDX_Analytics_v2.xlsx]S25_CDX IG_Ratings&amp;Members!R44C10</stp>
        <tr r="J44" s="12"/>
        <tr r="J44" s="12"/>
      </tp>
      <tp t="s">
        <v>A</v>
        <stp/>
        <stp>##V3_BDPV12</stp>
        <stp>US149123BZ39 Corp</stp>
        <stp>RTG_SP</stp>
        <stp>[CDX_Analytics_v2.xlsx]S24_CDX IG_Ratings&amp;Members!R46C10</stp>
        <tr r="J46" s="9"/>
        <tr r="J46" s="9"/>
      </tp>
      <tp t="s">
        <v>BBB-</v>
        <stp/>
        <stp>##V3_BDPV12</stp>
        <stp>US210371AL43 Corp</stp>
        <stp>RTG_SP</stp>
        <stp>[CDX_Analytics_v2.xlsx]S25_CDX IG_Ratings&amp;Members!R65C10</stp>
        <tr r="J65" s="12"/>
        <tr r="J65" s="12"/>
      </tp>
      <tp t="s">
        <v>BBB</v>
        <stp/>
        <stp>##V3_BDPV12</stp>
        <stp>US205363AN41 Corp</stp>
        <stp>RTG_SP</stp>
        <stp>[CDX_Analytics_v2.xlsx]S24_CDX IG_Ratings&amp;Members!R49C10</stp>
        <tr r="J49" s="9"/>
        <tr r="J49" s="9"/>
      </tp>
      <tp t="s">
        <v>BB+</v>
        <stp/>
        <stp>##V3_BDPV12</stp>
        <stp>US337932AC13 Corp</stp>
        <stp>RTG_SP</stp>
        <stp>[CDX_Analytics_v2.xlsx]S25_CDX IG_Ratings&amp;Members!R67C10</stp>
        <tr r="J67" s="12"/>
        <tr r="J67" s="12"/>
      </tp>
      <tp t="s">
        <v>BBB</v>
        <stp/>
        <stp>##V3_BDPV12</stp>
        <stp>US460146CE11 Corp</stp>
        <stp>RTG_SP</stp>
        <stp>[CDX_Analytics_v2.xlsx]S25_CDX IG_Ratings&amp;Members!R79C10</stp>
        <tr r="J79" s="12"/>
        <tr r="J79" s="12"/>
      </tp>
      <tp t="s">
        <v>BBB+ /*</v>
        <stp/>
        <stp>##V3_BDPV12</stp>
        <stp>US478366AG24 Corp</stp>
        <stp>RTG_SP</stp>
        <stp>[CDX_Analytics_v2.xlsx]S24_CDX IG_Ratings&amp;Members!R79C10</stp>
        <tr r="J79" s="9"/>
        <tr r="J79" s="9"/>
      </tp>
      <tp t="s">
        <v>BBB+</v>
        <stp/>
        <stp>##V3_BDPV12</stp>
        <stp>US539830AT67 Corp</stp>
        <stp>RTG_SP</stp>
        <stp>[CDX_Analytics_v2.xlsx]S24_CDX IG_Ratings&amp;Members!R82C10</stp>
        <tr r="J82" s="9"/>
        <tr r="J82" s="9"/>
      </tp>
      <tp t="s">
        <v>BBB</v>
        <stp/>
        <stp>##V3_BDPV12</stp>
        <stp>US224044AN72 Corp</stp>
        <stp>RTG_SP</stp>
        <stp>[CDX_Analytics_v2.xlsx]S25_CDX IG_Ratings&amp;Members!R52C10</stp>
        <tr r="J52" s="12"/>
        <tr r="J52" s="12"/>
      </tp>
      <tp t="s">
        <v>A</v>
        <stp/>
        <stp>##V3_BDPV12</stp>
        <stp>US406216AH42 Corp</stp>
        <stp>RTG_SP</stp>
        <stp>[CDX_Analytics_v2.xlsx]S25_CDX IG_Ratings&amp;Members!R72C10</stp>
        <tr r="J72" s="12"/>
        <tr r="J72" s="12"/>
      </tp>
      <tp t="s">
        <v>AA-</v>
        <stp/>
        <stp>##V3_BDPV12</stp>
        <stp>US459200GJ41 Corp</stp>
        <stp>RTG_SP</stp>
        <stp>[CDX_Analytics_v2.xlsx]S24_CDX IG_Ratings&amp;Members!R77C10</stp>
        <tr r="J77" s="9"/>
        <tr r="J77" s="9"/>
      </tp>
      <tp t="s">
        <v>US23918KAP30</v>
        <stp/>
        <stp>##V3_BDPV12</stp>
        <stp>CX374716 Curncy</stp>
        <stp>SW_PRIMARY_REF_OBLIGATION_ISIN</stp>
        <stp>[CDX_Analytics_v2.xlsx]S25_CDX_Ratings&amp;Members!R43C7</stp>
        <tr r="G43" s="13"/>
        <tr r="G43" s="13"/>
      </tp>
      <tp t="s">
        <v>US52729NBX75</v>
        <stp/>
        <stp>##V3_BDPV12</stp>
        <stp>CX404586 Curncy</stp>
        <stp>SW_PRIMARY_REF_OBLIGATION_ISIN</stp>
        <stp>[CDX_Analytics_v2.xlsx]S25_CDX_Ratings&amp;Members!R63C7</stp>
        <tr r="G63" s="13"/>
        <tr r="G63" s="13"/>
      </tp>
      <tp t="s">
        <v>US52736RBD35</v>
        <stp/>
        <stp>##V3_BDPV12</stp>
        <stp>CT357317 Curncy</stp>
        <stp>SW_PRIMARY_REF_OBLIGATION_ISIN</stp>
        <stp>[CDX_Analytics_v2.xlsx]S22_CDX_Ratings&amp;Members!R57C7</stp>
        <tr r="G57" s="4"/>
        <tr r="G57" s="4"/>
      </tp>
      <tp t="s">
        <v>US45031UBQ31</v>
        <stp/>
        <stp>##V3_BDPV12</stp>
        <stp>CT351304 Curncy</stp>
        <stp>SW_PRIMARY_REF_OBLIGATION_ISIN</stp>
        <stp>[CDX_Analytics_v2.xlsx]S24_CDX_Ratings&amp;Members!R57C7</stp>
        <tr r="G57" s="6"/>
        <tr r="G57" s="6"/>
      </tp>
      <tp t="s">
        <v>Advanced Micro Devices Inc</v>
        <stp/>
        <stp>##V3_BDSV12</stp>
        <stp>CDX HY CDSI S22 5Y PRC Corp</stp>
        <stp>INDX_MEMBERS</stp>
        <stp>[CDX_Analytics_v2.xlsx]S22_CDX_Ratings&amp;Members!R10C2</stp>
        <stp>Aggregate=n</stp>
        <stp>cols=5;rows=100</stp>
        <tr r="B10" s="4"/>
      </tp>
      <tp t="s">
        <v>USU24044AB24</v>
        <stp/>
        <stp>##V3_BDPV12</stp>
        <stp>CT363784 Curncy</stp>
        <stp>SW_PRIMARY_REF_OBLIGATION_ISIN</stp>
        <stp>[CDX_Analytics_v2.xlsx]S22_CDX_Ratings&amp;Members!R33C7</stp>
        <tr r="G33" s="4"/>
        <tr r="G33" s="4"/>
      </tp>
      <tp t="s">
        <v>US248019AS02</v>
        <stp/>
        <stp>##V3_BDPV12</stp>
        <stp>CT355620 Curncy</stp>
        <stp>SW_PRIMARY_REF_OBLIGATION_ISIN</stp>
        <stp>[CDX_Analytics_v2.xlsx]S22_CDX_Ratings&amp;Members!R35C7</stp>
        <tr r="G35" s="4"/>
        <tr r="G35" s="4"/>
      </tp>
      <tp t="s">
        <v>US413627AW00</v>
        <stp/>
        <stp>##V3_BDPV12</stp>
        <stp>CY282945 Curncy</stp>
        <stp>SW_PRIMARY_REF_OBLIGATION_ISIN</stp>
        <stp>[CDX_Analytics_v2.xlsx]S22_CDX_Ratings&amp;Members!R22C7</stp>
        <tr r="G22" s="4"/>
        <tr r="G22" s="4"/>
      </tp>
      <tp t="s">
        <v>BBB-</v>
        <stp/>
        <stp>##V3_BDPV12</stp>
        <stp>US30212PAB13 Corp</stp>
        <stp>RTG_SP</stp>
        <stp>[CDX_Analytics_v2.xlsx]S25_CDX IG_Ratings&amp;Members!R66C10</stp>
        <tr r="J66" s="12"/>
        <tr r="J66" s="12"/>
      </tp>
      <tp t="s">
        <v>BBB</v>
        <stp/>
        <stp>##V3_BDPV12</stp>
        <stp>US44107TAT34 Corp</stp>
        <stp>RTG_SP</stp>
        <stp>[CDX_Analytics_v2.xlsx]S25_CDX IG_Ratings&amp;Members!R75C10</stp>
        <tr r="J75" s="12"/>
        <tr r="J75" s="12"/>
      </tp>
      <tp t="s">
        <v>A</v>
        <stp/>
        <stp>##V3_BDPV12</stp>
        <stp>US00440EAC12 Corp</stp>
        <stp>RTG_SP</stp>
        <stp>[CDX_Analytics_v2.xlsx]S24_CDX IG_Ratings&amp;Members!R20C10</stp>
        <tr r="J20" s="9"/>
        <tr r="J20" s="9"/>
      </tp>
      <tp t="s">
        <v>BBB+</v>
        <stp/>
        <stp>##V3_BDPV12</stp>
        <stp>US58013MEB63 Corp</stp>
        <stp>RTG_SP</stp>
        <stp>[CDX_Analytics_v2.xlsx]S25_CDX IG_Ratings&amp;Members!R92C10</stp>
        <tr r="J92" s="12"/>
        <tr r="J92" s="12"/>
      </tp>
      <tp t="s">
        <v>BB+</v>
        <stp/>
        <stp>##V3_BDPV12</stp>
        <stp>US94707VAC46 Corp</stp>
        <stp>RTG_SP</stp>
        <stp>[CDX_Analytics_v2.xlsx]S24_CDX IG_Ratings&amp;Members!R138C10</stp>
        <tr r="J138" s="9"/>
        <tr r="J138" s="9"/>
      </tp>
      <tp t="s">
        <v>Baa2</v>
        <stp/>
        <stp>##V3_BDPV12</stp>
        <stp>US651639AE60 Corp</stp>
        <stp>RTG_MOODY</stp>
        <stp>[CDX_Analytics_v2.xlsx]S25_CDX IG_Ratings&amp;Members!R100C9</stp>
        <tr r="I100" s="12"/>
        <tr r="I100" s="12"/>
      </tp>
      <tp t="s">
        <v>BBB+</v>
        <stp/>
        <stp>##V3_BDPV12</stp>
        <stp>US92343VCB80 Corp</stp>
        <stp>RTG_SP</stp>
        <stp>[CDX_Analytics_v2.xlsx]S24_CDX IG_Ratings&amp;Members!R135C10</stp>
        <tr r="J135" s="9"/>
        <tr r="J135" s="9"/>
      </tp>
      <tp t="s">
        <v>BBB+</v>
        <stp/>
        <stp>##V3_BDPV12</stp>
        <stp>US92343VCB80 Corp</stp>
        <stp>RTG_SP</stp>
        <stp>[CDX_Analytics_v2.xlsx]S25_CDX IG_Ratings&amp;Members!R136C10</stp>
        <tr r="J136" s="12"/>
        <tr r="J136" s="12"/>
      </tp>
      <tp t="s">
        <v>BBB-</v>
        <stp/>
        <stp>##V3_BDPV12</stp>
        <stp>US257559AH77 Corp</stp>
        <stp>RTG_SP</stp>
        <stp>[CDX_Analytics_v2.xlsx]S25_CDX IG_Ratings&amp;Members!R59C10</stp>
        <tr r="J59" s="12"/>
        <tr r="J59" s="12"/>
      </tp>
      <tp t="s">
        <v>BBB+</v>
        <stp/>
        <stp>##V3_BDPV12</stp>
        <stp>US143658AH53 Corp</stp>
        <stp>RTG_SP</stp>
        <stp>[CDX_Analytics_v2.xlsx]S24_CDX IG_Ratings&amp;Members!R45C10</stp>
        <tr r="J45" s="9"/>
        <tr r="J45" s="9"/>
      </tp>
      <tp t="s">
        <v>A</v>
        <stp/>
        <stp>##V3_BDPV12</stp>
        <stp>US149123BZ39 Corp</stp>
        <stp>RTG_SP</stp>
        <stp>[CDX_Analytics_v2.xlsx]S25_CDX IG_Ratings&amp;Members!R45C10</stp>
        <tr r="J45" s="12"/>
        <tr r="J45" s="12"/>
      </tp>
      <tp t="s">
        <v>BBB-</v>
        <stp/>
        <stp>##V3_BDPV12</stp>
        <stp>US210371AL43 Corp</stp>
        <stp>RTG_SP</stp>
        <stp>[CDX_Analytics_v2.xlsx]S24_CDX IG_Ratings&amp;Members!R66C10</stp>
        <tr r="J66" s="9"/>
        <tr r="J66" s="9"/>
      </tp>
      <tp t="s">
        <v>BBB</v>
        <stp/>
        <stp>##V3_BDPV12</stp>
        <stp>US205363AN41 Corp</stp>
        <stp>RTG_SP</stp>
        <stp>[CDX_Analytics_v2.xlsx]S25_CDX IG_Ratings&amp;Members!R49C10</stp>
        <tr r="J49" s="12"/>
        <tr r="J49" s="12"/>
      </tp>
      <tp t="s">
        <v>BB+</v>
        <stp/>
        <stp>##V3_BDPV12</stp>
        <stp>US337932AC13 Corp</stp>
        <stp>RTG_SP</stp>
        <stp>[CDX_Analytics_v2.xlsx]S24_CDX IG_Ratings&amp;Members!R68C10</stp>
        <tr r="J68" s="9"/>
        <tr r="J68" s="9"/>
      </tp>
      <tp t="s">
        <v>BBB</v>
        <stp/>
        <stp>##V3_BDPV12</stp>
        <stp>US460146CE11 Corp</stp>
        <stp>RTG_SP</stp>
        <stp>[CDX_Analytics_v2.xlsx]S24_CDX IG_Ratings&amp;Members!R78C10</stp>
        <tr r="J78" s="9"/>
        <tr r="J78" s="9"/>
      </tp>
      <tp t="s">
        <v>AAA</v>
        <stp/>
        <stp>##V3_BDPV12</stp>
        <stp>US478160BS27 Corp</stp>
        <stp>RTG_SP</stp>
        <stp>[CDX_Analytics_v2.xlsx]S25_CDX IG_Ratings&amp;Members!R80C10</stp>
        <tr r="J80" s="12"/>
        <tr r="J80" s="12"/>
      </tp>
      <tp t="s">
        <v>BBB+ /*</v>
        <stp/>
        <stp>##V3_BDPV12</stp>
        <stp>US478366AG24 Corp</stp>
        <stp>RTG_SP</stp>
        <stp>[CDX_Analytics_v2.xlsx]S25_CDX IG_Ratings&amp;Members!R81C10</stp>
        <tr r="J81" s="12"/>
        <tr r="J81" s="12"/>
      </tp>
      <tp t="s">
        <v>BBB+</v>
        <stp/>
        <stp>##V3_BDPV12</stp>
        <stp>US539830AT67 Corp</stp>
        <stp>RTG_SP</stp>
        <stp>[CDX_Analytics_v2.xlsx]S25_CDX IG_Ratings&amp;Members!R86C10</stp>
        <tr r="J86" s="12"/>
        <tr r="J86" s="12"/>
      </tp>
      <tp t="s">
        <v>BBB</v>
        <stp/>
        <stp>##V3_BDPV12</stp>
        <stp>US224044AN72 Corp</stp>
        <stp>RTG_SP</stp>
        <stp>[CDX_Analytics_v2.xlsx]S24_CDX IG_Ratings&amp;Members!R52C10</stp>
        <tr r="J52" s="9"/>
        <tr r="J52" s="9"/>
      </tp>
      <tp t="s">
        <v>A</v>
        <stp/>
        <stp>##V3_BDPV12</stp>
        <stp>US406216AH42 Corp</stp>
        <stp>RTG_SP</stp>
        <stp>[CDX_Analytics_v2.xlsx]S24_CDX IG_Ratings&amp;Members!R73C10</stp>
        <tr r="J73" s="9"/>
        <tr r="J73" s="9"/>
      </tp>
      <tp t="s">
        <v>AA-</v>
        <stp/>
        <stp>##V3_BDPV12</stp>
        <stp>US459200GJ41 Corp</stp>
        <stp>RTG_SP</stp>
        <stp>[CDX_Analytics_v2.xlsx]S25_CDX IG_Ratings&amp;Members!R78C10</stp>
        <tr r="J78" s="12"/>
        <tr r="J78" s="12"/>
      </tp>
      <tp t="s">
        <v>US75606DAA90</v>
        <stp/>
        <stp>##V3_BDPV12</stp>
        <stp>CX404670 Curncy</stp>
        <stp>SW_PRIMARY_REF_OBLIGATION_ISIN</stp>
        <stp>[CDX_Analytics_v2.xlsx]S25_CDX_Ratings&amp;Members!R82C7</stp>
        <tr r="G82" s="13"/>
        <tr r="G82" s="13"/>
      </tp>
      <tp t="s">
        <v>US52729NBX75</v>
        <stp/>
        <stp>##V3_BDPV12</stp>
        <stp>CX404586 Curncy</stp>
        <stp>SW_PRIMARY_REF_OBLIGATION_ISIN</stp>
        <stp>[CDX_Analytics_v2.xlsx]S24_CDX_Ratings&amp;Members!R63C7</stp>
        <tr r="G63" s="6"/>
        <tr r="G63" s="6"/>
      </tp>
      <tp t="s">
        <v>US12543DAL47</v>
        <stp/>
        <stp>##V3_BDPV12</stp>
        <stp>CX376424 Curncy</stp>
        <stp>SW_PRIMARY_REF_OBLIGATION_ISIN</stp>
        <stp>[CDX_Analytics_v2.xlsx]S25_CDX_Ratings&amp;Members!R40C7</stp>
        <tr r="G40" s="13"/>
        <tr r="G40" s="13"/>
      </tp>
      <tp t="s">
        <v>US103304BK67</v>
        <stp/>
        <stp>##V3_BDPV12</stp>
        <stp>CX357231 Curncy</stp>
        <stp>SW_PRIMARY_REF_OBLIGATION_ISIN</stp>
        <stp>[CDX_Analytics_v2.xlsx]S24_CDX_Ratings&amp;Members!R30C7</stp>
        <tr r="G30" s="6"/>
        <tr r="G30" s="6"/>
      </tp>
      <tp t="s">
        <v>US103304BK67</v>
        <stp/>
        <stp>##V3_BDPV12</stp>
        <stp>CX357231 Curncy</stp>
        <stp>SW_PRIMARY_REF_OBLIGATION_ISIN</stp>
        <stp>[CDX_Analytics_v2.xlsx]S25_CDX_Ratings&amp;Members!R31C7</stp>
        <tr r="G31" s="13"/>
        <tr r="G31" s="13"/>
      </tp>
      <tp t="s">
        <v>US629377BW10</v>
        <stp/>
        <stp>##V3_BDPV12</stp>
        <stp>CT356322 Curncy</stp>
        <stp>SW_PRIMARY_REF_OBLIGATION_ISIN</stp>
        <stp>[CDX_Analytics_v2.xlsx]S22_CDX_Ratings&amp;Members!R67C7</stp>
        <tr r="G67" s="4"/>
        <tr r="G67" s="4"/>
      </tp>
      <tp t="s">
        <v>US45031UBQ31</v>
        <stp/>
        <stp>##V3_BDPV12</stp>
        <stp>CT351304 Curncy</stp>
        <stp>SW_PRIMARY_REF_OBLIGATION_ISIN</stp>
        <stp>[CDX_Analytics_v2.xlsx]S25_CDX_Ratings&amp;Members!R57C7</stp>
        <tr r="G57" s="13"/>
        <tr r="G57" s="13"/>
      </tp>
      <tp t="s">
        <v>US852061AF78</v>
        <stp/>
        <stp>##V3_BDPV12</stp>
        <stp>CT357422 Curncy</stp>
        <stp>SW_PRIMARY_REF_OBLIGATION_ISIN</stp>
        <stp>[CDX_Analytics_v2.xlsx]S25_CDX_Ratings&amp;Members!R91C7</stp>
        <tr r="G91" s="13"/>
        <tr r="G91" s="13"/>
      </tp>
      <tp t="s">
        <v>A /*-</v>
        <stp/>
        <stp>##V3_BDPV12</stp>
        <stp>US00817YAF51 Corp</stp>
        <stp>RTG_SP</stp>
        <stp>[CDX_Analytics_v2.xlsx]S24_CDX IG_Ratings&amp;Members!R21C10</stp>
        <tr r="J21" s="9"/>
        <tr r="J21" s="9"/>
      </tp>
      <tp t="s">
        <v>BBB+</v>
        <stp/>
        <stp>##V3_BDPV12</stp>
        <stp>US00206RCL42 Corp</stp>
        <stp>RTG_SP</stp>
        <stp>[CDX_Analytics_v2.xlsx]S24_CDX IG_Ratings&amp;Members!R31C10</stp>
        <tr r="J31" s="9"/>
        <tr r="J31" s="9"/>
      </tp>
      <tp t="s">
        <v>BBB</v>
        <stp/>
        <stp>##V3_BDPV12</stp>
        <stp>US50075NAS36 Corp</stp>
        <stp>RTG_SP</stp>
        <stp>[CDX_Analytics_v2.xlsx]S25_CDX IG_Ratings&amp;Members!R95C10</stp>
        <tr r="J95" s="12"/>
        <tr r="J95" s="12"/>
      </tp>
      <tp t="s">
        <v>A-</v>
        <stp/>
        <stp>##V3_BDPV12</stp>
        <stp>US26442CAA27 Corp</stp>
        <stp>RTG_SP</stp>
        <stp>[CDX_Analytics_v2.xlsx]S24_CDX IG_Ratings&amp;Members!R61C10</stp>
        <tr r="J61" s="9"/>
        <tr r="J61" s="9"/>
      </tp>
      <tp t="s">
        <v>A</v>
        <stp/>
        <stp>##V3_BDPV12</stp>
        <stp>US25468PCT12 Corp</stp>
        <stp>RTG_SP</stp>
        <stp>[CDX_Analytics_v2.xlsx]S24_CDX IG_Ratings&amp;Members!R126C10</stp>
        <tr r="J126" s="9"/>
        <tr r="J126" s="9"/>
      </tp>
      <tp t="s">
        <v>A</v>
        <stp/>
        <stp>##V3_BDPV12</stp>
        <stp>US25468PCT12 Corp</stp>
        <stp>RTG_SP</stp>
        <stp>[CDX_Analytics_v2.xlsx]S25_CDX IG_Ratings&amp;Members!R128C10</stp>
        <tr r="J128" s="12"/>
        <tr r="J128" s="12"/>
      </tp>
      <tp t="s">
        <v>Baa1</v>
        <stp/>
        <stp>##V3_BDPV12</stp>
        <stp>US92343VCB80 Corp</stp>
        <stp>RTG_MOODY</stp>
        <stp>[CDX_Analytics_v2.xlsx]S25_CDX IG_Ratings&amp;Members!R136C9</stp>
        <tr r="I136" s="12"/>
        <tr r="I136" s="12"/>
      </tp>
      <tp t="s">
        <v>US26442CAA27</v>
        <stp/>
        <stp>##V3_BDPV12</stp>
        <stp>CY084531 Curncy</stp>
        <stp>SW_PRIMARY_REF_OBLIGATION_ISIN</stp>
        <stp>[CDX_Analytics_v2.xlsx]S24_CDX IG_Ratings&amp;Members!R61C7</stp>
        <tr r="G61" s="9"/>
        <tr r="G61" s="9"/>
      </tp>
      <tp t="s">
        <v>Baa1</v>
        <stp/>
        <stp>##V3_BDPV12</stp>
        <stp>US844741BB35 Corp</stp>
        <stp>RTG_MOODY</stp>
        <stp>[CDX_Analytics_v2.xlsx]S25_CDX IG_Ratings&amp;Members!R115C9</stp>
        <tr r="I115" s="12"/>
        <tr r="I115" s="12"/>
      </tp>
      <tp t="s">
        <v>A3</v>
        <stp/>
        <stp>##V3_BDPV12</stp>
        <stp>US755111AF81 Corp</stp>
        <stp>RTG_MOODY</stp>
        <stp>[CDX_Analytics_v2.xlsx]S24_CDX IG_Ratings&amp;Members!R106C9</stp>
        <tr r="I106" s="9"/>
        <tr r="I106" s="9"/>
      </tp>
      <tp t="s">
        <v>BBB+</v>
        <stp/>
        <stp>##V3_BDPV12</stp>
        <stp>US134429AV11 Corp</stp>
        <stp>RTG_SP</stp>
        <stp>[CDX_Analytics_v2.xlsx]S24_CDX IG_Ratings&amp;Members!R41C10</stp>
        <tr r="J41" s="9"/>
        <tr r="J41" s="9"/>
      </tp>
      <tp t="s">
        <v>BBB</v>
        <stp/>
        <stp>##V3_BDPV12</stp>
        <stp>US093662AE40 Corp</stp>
        <stp>RTG_SP</stp>
        <stp>[CDX_Analytics_v2.xlsx]S24_CDX IG_Ratings&amp;Members!R38C10</stp>
        <tr r="J38" s="9"/>
        <tr r="J38" s="9"/>
      </tp>
      <tp t="s">
        <v>BBB-</v>
        <stp/>
        <stp>##V3_BDPV12</stp>
        <stp>US237194AH88 Corp</stp>
        <stp>RTG_SP</stp>
        <stp>[CDX_Analytics_v2.xlsx]S25_CDX IG_Ratings&amp;Members!R55C10</stp>
        <tr r="J55" s="12"/>
        <tr r="J55" s="12"/>
      </tp>
      <tp t="s">
        <v>A</v>
        <stp/>
        <stp>##V3_BDPV12</stp>
        <stp>US244199BC83 Corp</stp>
        <stp>RTG_SP</stp>
        <stp>[CDX_Analytics_v2.xlsx]S25_CDX IG_Ratings&amp;Members!R56C10</stp>
        <tr r="J56" s="12"/>
        <tr r="J56" s="12"/>
      </tp>
      <tp t="s">
        <v>BBB-</v>
        <stp/>
        <stp>##V3_BDPV12</stp>
        <stp>US423074AF08 Corp</stp>
        <stp>RTG_SP</stp>
        <stp>[CDX_Analytics_v2.xlsx]S25_CDX IG_Ratings&amp;Members!R84C10</stp>
        <tr r="J84" s="12"/>
        <tr r="J84" s="12"/>
      </tp>
      <tp t="s">
        <v>BBB</v>
        <stp/>
        <stp>##V3_BDPV12</stp>
        <stp>US032511BF31 Corp</stp>
        <stp>RTG_SP</stp>
        <stp>[CDX_Analytics_v2.xlsx]S24_CDX IG_Ratings&amp;Members!R27C10</stp>
        <tr r="J27" s="9"/>
        <tr r="J27" s="9"/>
      </tp>
      <tp t="s">
        <v>BBB</v>
        <stp/>
        <stp>##V3_BDPV12</stp>
        <stp>US345370BX76 Corp</stp>
        <stp>RTG_SP</stp>
        <stp>[CDX_Analytics_v2.xlsx]S25_CDX IG_Ratings&amp;Members!R68C10</stp>
        <tr r="J68" s="12"/>
        <tr r="J68" s="12"/>
      </tp>
      <tp t="s">
        <v>BBB</v>
        <stp/>
        <stp>##V3_BDPV12</stp>
        <stp>US053332AJ15 Corp</stp>
        <stp>RTG_SP</stp>
        <stp>[CDX_Analytics_v2.xlsx]S24_CDX IG_Ratings&amp;Members!R32C10</stp>
        <tr r="J32" s="9"/>
        <tr r="J32" s="9"/>
      </tp>
      <tp t="s">
        <v>BBB</v>
        <stp/>
        <stp>##V3_BDPV12</stp>
        <stp>US428236BV43 Corp</stp>
        <stp>RTG_SP</stp>
        <stp>[CDX_Analytics_v2.xlsx]S25_CDX IG_Ratings&amp;Members!R76C10</stp>
        <tr r="J76" s="12"/>
        <tr r="J76" s="12"/>
      </tp>
      <tp t="s">
        <v>BBB</v>
        <stp/>
        <stp>##V3_BDPV12</stp>
        <stp>US277432AD23 Corp</stp>
        <stp>RTG_SP</stp>
        <stp>[CDX_Analytics_v2.xlsx]S25_CDX IG_Ratings&amp;Members!R62C10</stp>
        <tr r="J62" s="12"/>
        <tr r="J62" s="12"/>
      </tp>
      <tp t="s">
        <v>A</v>
        <stp/>
        <stp>##V3_BDPV12</stp>
        <stp>US438516AR73 Corp</stp>
        <stp>RTG_SP</stp>
        <stp>[CDX_Analytics_v2.xlsx]S24_CDX IG_Ratings&amp;Members!R75C10</stp>
        <tr r="J75" s="9"/>
        <tr r="J75" s="9"/>
      </tp>
      <tp t="s">
        <v>BBB-</v>
        <stp/>
        <stp>##V3_BDPV12</stp>
        <stp>US620076AH21 Corp</stp>
        <stp>RTG_SP</stp>
        <stp>[CDX_Analytics_v2.xlsx]S25_CDX IG_Ratings&amp;Members!R96C10</stp>
        <tr r="J96" s="12"/>
        <tr r="J96" s="12"/>
      </tp>
      <tp t="s">
        <v>US591709AL49</v>
        <stp/>
        <stp>##V3_BDPV12</stp>
        <stp>CY316690 Curncy</stp>
        <stp>SW_PRIMARY_REF_OBLIGATION_ISIN</stp>
        <stp>[CDX_Analytics_v2.xlsx]S25_CDX_Ratings&amp;Members!R93C7</stp>
        <tr r="G93" s="13"/>
        <tr r="G93" s="13"/>
      </tp>
      <tp t="s">
        <v>US693320AR46</v>
        <stp/>
        <stp>##V3_BDPV12</stp>
        <stp>CX356683 Curncy</stp>
        <stp>SW_PRIMARY_REF_OBLIGATION_ISIN</stp>
        <stp>[CDX_Analytics_v2.xlsx]S24_CDX_Ratings&amp;Members!R82C7</stp>
        <tr r="G82" s="6"/>
        <tr r="G82" s="6"/>
      </tp>
      <tp t="s">
        <v>US52729NBX75</v>
        <stp/>
        <stp>##V3_BDPV12</stp>
        <stp>CX404586 Curncy</stp>
        <stp>SW_PRIMARY_REF_OBLIGATION_ISIN</stp>
        <stp>[CDX_Analytics_v2.xlsx]S22_CDX_Ratings&amp;Members!R56C7</stp>
        <tr r="G56" s="4"/>
        <tr r="G56" s="4"/>
      </tp>
      <tp t="s">
        <v>US13057QAF46</v>
        <stp/>
        <stp>##V3_BDPV12</stp>
        <stp>CY316120 Curncy</stp>
        <stp>SW_PRIMARY_REF_OBLIGATION_ISIN</stp>
        <stp>[CDX_Analytics_v2.xlsx]S25_CDX_Ratings&amp;Members!R33C7</stp>
        <tr r="G33" s="13"/>
        <tr r="G33" s="13"/>
      </tp>
      <tp t="s">
        <v>US319963BP82</v>
        <stp/>
        <stp>##V3_BDPV12</stp>
        <stp>CT355304 Curncy</stp>
        <stp>SW_PRIMARY_REF_OBLIGATION_ISIN</stp>
        <stp>[CDX_Analytics_v2.xlsx]S25_CDX_Ratings&amp;Members!R50C7</stp>
        <tr r="G50" s="13"/>
        <tr r="G50" s="13"/>
      </tp>
      <tp t="s">
        <v>US038521AM20</v>
        <stp/>
        <stp>##V3_BDPV12</stp>
        <stp>CT371596 Curncy</stp>
        <stp>SW_PRIMARY_REF_OBLIGATION_ISIN</stp>
        <stp>[CDX_Analytics_v2.xlsx]S24_CDX_Ratings&amp;Members!R25C7</stp>
        <tr r="G25" s="6"/>
        <tr r="G25" s="6"/>
      </tp>
      <tp t="s">
        <v>US26817RAM07</v>
        <stp/>
        <stp>##V3_BDPV12</stp>
        <stp>CY292933 Curncy</stp>
        <stp>SW_PRIMARY_REF_OBLIGATION_ISIN</stp>
        <stp>[CDX_Analytics_v2.xlsx]S25_CDX_Ratings&amp;Members!R47C7</stp>
        <tr r="G47" s="13"/>
        <tr r="G47" s="13"/>
      </tp>
      <tp t="s">
        <v>US346091AZ48</v>
        <stp/>
        <stp>##V3_BDPV12</stp>
        <stp>CT355400 Curncy</stp>
        <stp>SW_PRIMARY_REF_OBLIGATION_ISIN</stp>
        <stp>[CDX_Analytics_v2.xlsx]S24_CDX_Ratings&amp;Members!R91C7</stp>
        <tr r="G91" s="6"/>
        <tr r="G91" s="6"/>
      </tp>
      <tp t="s">
        <v>A /*-</v>
        <stp/>
        <stp>##V3_BDPV12</stp>
        <stp>US00817YAF51 Corp</stp>
        <stp>RTG_SP</stp>
        <stp>[CDX_Analytics_v2.xlsx]S25_CDX IG_Ratings&amp;Members!R20C10</stp>
        <tr r="J20" s="12"/>
        <tr r="J20" s="12"/>
      </tp>
      <tp t="s">
        <v>BBB+</v>
        <stp/>
        <stp>##V3_BDPV12</stp>
        <stp>US00206RCL42 Corp</stp>
        <stp>RTG_SP</stp>
        <stp>[CDX_Analytics_v2.xlsx]S25_CDX IG_Ratings&amp;Members!R30C10</stp>
        <tr r="J30" s="12"/>
        <tr r="J30" s="12"/>
      </tp>
      <tp t="s">
        <v>BBB</v>
        <stp/>
        <stp>##V3_BDPV12</stp>
        <stp>US50075NAS36 Corp</stp>
        <stp>RTG_SP</stp>
        <stp>[CDX_Analytics_v2.xlsx]S24_CDX IG_Ratings&amp;Members!R92C10</stp>
        <tr r="J92" s="9"/>
        <tr r="J92" s="9"/>
      </tp>
      <tp t="s">
        <v>A-</v>
        <stp/>
        <stp>##V3_BDPV12</stp>
        <stp>US26442CAA27 Corp</stp>
        <stp>RTG_SP</stp>
        <stp>[CDX_Analytics_v2.xlsx]S25_CDX IG_Ratings&amp;Members!R60C10</stp>
        <tr r="J60" s="12"/>
        <tr r="J60" s="12"/>
      </tp>
      <tp t="s">
        <v>Baa1</v>
        <stp/>
        <stp>##V3_BDPV12</stp>
        <stp>US816851AJ81 Corp</stp>
        <stp>RTG_MOODY</stp>
        <stp>[CDX_Analytics_v2.xlsx]S25_CDX IG_Ratings&amp;Members!R113C9</stp>
        <tr r="I113" s="12"/>
        <tr r="I113" s="12"/>
      </tp>
      <tp t="s">
        <v>A3</v>
        <stp/>
        <stp>##V3_BDPV12</stp>
        <stp>US020002AH49 Corp</stp>
        <stp>RTG_MOODY</stp>
        <stp>[CDX_Analytics_v2.xlsx]S25_CDX IG_Ratings&amp;Members!R119C9</stp>
        <tr r="I119" s="12"/>
        <tr r="I119" s="12"/>
      </tp>
      <tp t="s">
        <v>US26442CAA27</v>
        <stp/>
        <stp>##V3_BDPV12</stp>
        <stp>CY084531 Curncy</stp>
        <stp>SW_PRIMARY_REF_OBLIGATION_ISIN</stp>
        <stp>[CDX_Analytics_v2.xlsx]S25_CDX IG_Ratings&amp;Members!R60C7</stp>
        <tr r="G60" s="12"/>
        <tr r="G60" s="12"/>
      </tp>
      <tp t="s">
        <v>Aa2</v>
        <stp/>
        <stp>##V3_BDPV12</stp>
        <stp>US931142CH46 Corp</stp>
        <stp>RTG_MOODY</stp>
        <stp>[CDX_Analytics_v2.xlsx]S25_CDX IG_Ratings&amp;Members!R138C9</stp>
        <tr r="I138" s="12"/>
        <tr r="I138" s="12"/>
      </tp>
      <tp t="s">
        <v>BBB+</v>
        <stp/>
        <stp>##V3_BDPV12</stp>
        <stp>US134429AV11 Corp</stp>
        <stp>RTG_SP</stp>
        <stp>[CDX_Analytics_v2.xlsx]S25_CDX IG_Ratings&amp;Members!R40C10</stp>
        <tr r="J40" s="12"/>
        <tr r="J40" s="12"/>
      </tp>
      <tp t="s">
        <v>BBB</v>
        <stp/>
        <stp>##V3_BDPV12</stp>
        <stp>US093662AE40 Corp</stp>
        <stp>RTG_SP</stp>
        <stp>[CDX_Analytics_v2.xlsx]S25_CDX IG_Ratings&amp;Members!R37C10</stp>
        <tr r="J37" s="12"/>
        <tr r="J37" s="12"/>
      </tp>
      <tp t="s">
        <v>BBB-</v>
        <stp/>
        <stp>##V3_BDPV12</stp>
        <stp>US237194AH88 Corp</stp>
        <stp>RTG_SP</stp>
        <stp>[CDX_Analytics_v2.xlsx]S24_CDX IG_Ratings&amp;Members!R55C10</stp>
        <tr r="J55" s="9"/>
        <tr r="J55" s="9"/>
      </tp>
      <tp t="s">
        <v>A</v>
        <stp/>
        <stp>##V3_BDPV12</stp>
        <stp>US244199BC83 Corp</stp>
        <stp>RTG_SP</stp>
        <stp>[CDX_Analytics_v2.xlsx]S24_CDX IG_Ratings&amp;Members!R56C10</stp>
        <tr r="J56" s="9"/>
        <tr r="J56" s="9"/>
      </tp>
      <tp t="s">
        <v>BBB</v>
        <stp/>
        <stp>##V3_BDPV12</stp>
        <stp>US651639AE60 Corp</stp>
        <stp>RTG_SP</stp>
        <stp>[CDX_Analytics_v2.xlsx]S24_CDX IG_Ratings&amp;Members!R97C10</stp>
        <tr r="J97" s="9"/>
        <tr r="J97" s="9"/>
      </tp>
      <tp t="s">
        <v>BBB</v>
        <stp/>
        <stp>##V3_BDPV12</stp>
        <stp>US032511BF31 Corp</stp>
        <stp>RTG_SP</stp>
        <stp>[CDX_Analytics_v2.xlsx]S25_CDX IG_Ratings&amp;Members!R26C10</stp>
        <tr r="J26" s="12"/>
        <tr r="J26" s="12"/>
      </tp>
      <tp t="s">
        <v>BBB</v>
        <stp/>
        <stp>##V3_BDPV12</stp>
        <stp>US345370BX76 Corp</stp>
        <stp>RTG_SP</stp>
        <stp>[CDX_Analytics_v2.xlsx]S24_CDX IG_Ratings&amp;Members!R69C10</stp>
        <tr r="J69" s="9"/>
        <tr r="J69" s="9"/>
      </tp>
      <tp t="s">
        <v>BBB</v>
        <stp/>
        <stp>##V3_BDPV12</stp>
        <stp>US053332AJ15 Corp</stp>
        <stp>RTG_SP</stp>
        <stp>[CDX_Analytics_v2.xlsx]S25_CDX IG_Ratings&amp;Members!R31C10</stp>
        <tr r="J31" s="12"/>
        <tr r="J31" s="12"/>
      </tp>
      <tp t="s">
        <v>BBB+</v>
        <stp/>
        <stp>##V3_BDPV12</stp>
        <stp>US655664AH33 Corp</stp>
        <stp>RTG_SP</stp>
        <stp>[CDX_Analytics_v2.xlsx]S24_CDX IG_Ratings&amp;Members!R98C10</stp>
        <tr r="J98" s="9"/>
        <tr r="J98" s="9"/>
      </tp>
      <tp t="s">
        <v>BBB</v>
        <stp/>
        <stp>##V3_BDPV12</stp>
        <stp>US428236BV43 Corp</stp>
        <stp>RTG_SP</stp>
        <stp>[CDX_Analytics_v2.xlsx]S24_CDX IG_Ratings&amp;Members!R74C10</stp>
        <tr r="J74" s="9"/>
        <tr r="J74" s="9"/>
      </tp>
      <tp t="s">
        <v>BBB</v>
        <stp/>
        <stp>##V3_BDPV12</stp>
        <stp>US277432AD23 Corp</stp>
        <stp>RTG_SP</stp>
        <stp>[CDX_Analytics_v2.xlsx]S24_CDX IG_Ratings&amp;Members!R63C10</stp>
        <tr r="J63" s="9"/>
        <tr r="J63" s="9"/>
      </tp>
      <tp t="s">
        <v>A</v>
        <stp/>
        <stp>##V3_BDPV12</stp>
        <stp>US438516AR73 Corp</stp>
        <stp>RTG_SP</stp>
        <stp>[CDX_Analytics_v2.xlsx]S25_CDX IG_Ratings&amp;Members!R74C10</stp>
        <tr r="J74" s="12"/>
        <tr r="J74" s="12"/>
      </tp>
      <tp t="s">
        <v>BBB-</v>
        <stp/>
        <stp>##V3_BDPV12</stp>
        <stp>US620076AH21 Corp</stp>
        <stp>RTG_SP</stp>
        <stp>[CDX_Analytics_v2.xlsx]S24_CDX IG_Ratings&amp;Members!R93C10</stp>
        <tr r="J93" s="9"/>
        <tr r="J93" s="9"/>
      </tp>
      <tp t="s">
        <v>US629377BW10</v>
        <stp/>
        <stp>##V3_BDPV12</stp>
        <stp>CT356322 Curncy</stp>
        <stp>SW_PRIMARY_REF_OBLIGATION_ISIN</stp>
        <stp>[CDX_Analytics_v2.xlsx]S25_CDX_Ratings&amp;Members!R72C7</stp>
        <tr r="G72" s="13"/>
        <tr r="G72" s="13"/>
      </tp>
      <tp t="s">
        <v>US46284PAP99</v>
        <stp/>
        <stp>##V3_BDPV12</stp>
        <stp>CT394209 Curncy</stp>
        <stp>SW_PRIMARY_REF_OBLIGATION_ISIN</stp>
        <stp>[CDX_Analytics_v2.xlsx]S22_CDX_Ratings&amp;Members!R47C7</stp>
        <tr r="G47" s="4"/>
        <tr r="G47" s="4"/>
      </tp>
      <tp t="s">
        <v>US038521AM20</v>
        <stp/>
        <stp>##V3_BDPV12</stp>
        <stp>CT371596 Curncy</stp>
        <stp>SW_PRIMARY_REF_OBLIGATION_ISIN</stp>
        <stp>[CDX_Analytics_v2.xlsx]S25_CDX_Ratings&amp;Members!R25C7</stp>
        <tr r="G25" s="13"/>
        <tr r="G25" s="13"/>
      </tp>
      <tp t="s">
        <v>US031652BE90</v>
        <stp/>
        <stp>##V3_BDPV12</stp>
        <stp>CT356410 Curncy</stp>
        <stp>SW_PRIMARY_REF_OBLIGATION_ISIN</stp>
        <stp>[CDX_Analytics_v2.xlsx]S22_CDX_Ratings&amp;Members!R15C7</stp>
        <tr r="G15" s="4"/>
        <tr r="G15" s="4"/>
      </tp>
      <tp t="s">
        <v>US37045VAD29</v>
        <stp/>
        <stp>##V3_BDPV12</stp>
        <stp>CY075977 Curncy</stp>
        <stp>SW_PRIMARY_REF_OBLIGATION_ISIN</stp>
        <stp>[CDX_Analytics_v2.xlsx]S24_CDX_Ratings&amp;Members!R50C7</stp>
        <tr r="G50" s="6"/>
        <tr r="G50"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volatileDependencies" Target="volatileDependenci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A26"/>
  <sheetViews>
    <sheetView tabSelected="1" zoomScale="70" zoomScaleNormal="70" workbookViewId="0">
      <selection activeCell="S15" sqref="S15"/>
    </sheetView>
  </sheetViews>
  <sheetFormatPr defaultRowHeight="15" x14ac:dyDescent="0.25"/>
  <cols>
    <col min="2" max="2" width="14.28515625" customWidth="1"/>
    <col min="3" max="3" width="14.85546875" customWidth="1"/>
    <col min="4" max="4" width="27.42578125" customWidth="1"/>
    <col min="5" max="5" width="21.140625" customWidth="1"/>
    <col min="6" max="6" width="12.7109375" customWidth="1"/>
    <col min="7" max="7" width="10" bestFit="1" customWidth="1"/>
    <col min="8" max="8" width="10.85546875" customWidth="1"/>
    <col min="9" max="9" width="11.5703125" customWidth="1"/>
    <col min="11" max="11" width="9.28515625" bestFit="1" customWidth="1"/>
    <col min="12" max="12" width="11.42578125" bestFit="1" customWidth="1"/>
    <col min="13" max="13" width="11.140625" customWidth="1"/>
    <col min="14" max="14" width="10.28515625" bestFit="1" customWidth="1"/>
    <col min="15" max="17" width="10.42578125" customWidth="1"/>
    <col min="20" max="20" width="12.85546875" customWidth="1"/>
  </cols>
  <sheetData>
    <row r="1" spans="2:22" x14ac:dyDescent="0.25">
      <c r="H1" s="9"/>
      <c r="I1" s="9"/>
      <c r="J1" s="9"/>
      <c r="K1" s="9"/>
    </row>
    <row r="2" spans="2:22" x14ac:dyDescent="0.25">
      <c r="D2" s="1" t="s">
        <v>0</v>
      </c>
      <c r="E2" s="1" t="s">
        <v>1</v>
      </c>
      <c r="G2" s="9"/>
      <c r="H2" s="76"/>
      <c r="I2" s="9"/>
      <c r="J2" s="9"/>
      <c r="K2" s="9"/>
    </row>
    <row r="3" spans="2:22" x14ac:dyDescent="0.25">
      <c r="D3" s="2" t="s">
        <v>2</v>
      </c>
      <c r="E3" s="2">
        <f>IF(LEFT(_xll.BDP(E2,D3),1)="#",_xll.BDP(E2,"PX_CLOSE_1D"),_xll.BDP(E2,D3))</f>
        <v>0.62660000000000005</v>
      </c>
      <c r="G3" s="9"/>
      <c r="H3" s="9"/>
      <c r="I3" s="3"/>
      <c r="J3" s="9"/>
      <c r="K3" s="9"/>
    </row>
    <row r="4" spans="2:22" x14ac:dyDescent="0.25">
      <c r="E4" s="9"/>
      <c r="G4" s="9"/>
      <c r="H4" s="9"/>
      <c r="I4" s="4"/>
      <c r="J4" s="9"/>
      <c r="K4" s="9"/>
    </row>
    <row r="5" spans="2:22" s="20" customFormat="1" x14ac:dyDescent="0.25">
      <c r="C5" s="41"/>
      <c r="H5" s="9"/>
      <c r="I5" s="9"/>
      <c r="J5" s="9"/>
      <c r="K5" s="9"/>
    </row>
    <row r="6" spans="2:22" x14ac:dyDescent="0.25">
      <c r="C6" s="41"/>
      <c r="N6" s="39"/>
    </row>
    <row r="7" spans="2:22" x14ac:dyDescent="0.25">
      <c r="D7" s="8"/>
    </row>
    <row r="8" spans="2:22" x14ac:dyDescent="0.25">
      <c r="O8" s="9"/>
      <c r="P8" s="9"/>
      <c r="Q8" s="9"/>
      <c r="R8" s="9"/>
      <c r="S8" s="9"/>
      <c r="T8" s="9"/>
    </row>
    <row r="9" spans="2:22" s="6" customFormat="1" x14ac:dyDescent="0.25">
      <c r="B9" s="2" t="s">
        <v>11</v>
      </c>
      <c r="C9" s="2" t="s">
        <v>4</v>
      </c>
      <c r="D9" s="2" t="s">
        <v>14</v>
      </c>
      <c r="E9" s="2" t="s">
        <v>12</v>
      </c>
      <c r="F9" s="2" t="s">
        <v>22</v>
      </c>
      <c r="G9" s="2"/>
      <c r="H9" s="2" t="s">
        <v>6</v>
      </c>
      <c r="I9" s="2" t="s">
        <v>415</v>
      </c>
      <c r="J9" s="2"/>
      <c r="K9" s="14"/>
      <c r="L9" s="14"/>
      <c r="M9" s="14"/>
      <c r="N9" s="14"/>
      <c r="O9" s="14"/>
      <c r="P9" s="14"/>
      <c r="Q9" s="13"/>
      <c r="R9" s="13"/>
      <c r="S9" s="13"/>
      <c r="T9" s="13"/>
      <c r="U9" s="13"/>
      <c r="V9" s="13"/>
    </row>
    <row r="10" spans="2:22" x14ac:dyDescent="0.25">
      <c r="F10" s="25" t="s">
        <v>20</v>
      </c>
      <c r="G10" s="28"/>
      <c r="H10" s="23"/>
      <c r="I10" s="23"/>
      <c r="J10" s="23"/>
      <c r="K10" s="77" t="s">
        <v>275</v>
      </c>
      <c r="L10" s="78"/>
      <c r="M10" s="78"/>
      <c r="N10" s="78"/>
      <c r="O10" s="79"/>
      <c r="P10" s="80" t="s">
        <v>19</v>
      </c>
      <c r="Q10" s="81"/>
      <c r="R10" s="81"/>
      <c r="S10" s="81"/>
      <c r="T10" s="81"/>
      <c r="U10" s="81"/>
      <c r="V10" s="9"/>
    </row>
    <row r="11" spans="2:22" ht="45" x14ac:dyDescent="0.25">
      <c r="B11" s="14"/>
      <c r="C11" s="14"/>
      <c r="D11" s="7" t="s">
        <v>18</v>
      </c>
      <c r="E11" s="7" t="s">
        <v>17</v>
      </c>
      <c r="F11" s="26" t="s">
        <v>5</v>
      </c>
      <c r="G11" s="26" t="s">
        <v>8</v>
      </c>
      <c r="H11" s="26" t="s">
        <v>21</v>
      </c>
      <c r="I11" s="26" t="s">
        <v>419</v>
      </c>
      <c r="J11" s="26" t="s">
        <v>15</v>
      </c>
      <c r="K11" s="24" t="s">
        <v>5</v>
      </c>
      <c r="L11" s="24" t="s">
        <v>8</v>
      </c>
      <c r="M11" s="24" t="s">
        <v>21</v>
      </c>
      <c r="N11" s="24" t="s">
        <v>419</v>
      </c>
      <c r="O11" s="24" t="s">
        <v>15</v>
      </c>
      <c r="P11" s="24" t="s">
        <v>5</v>
      </c>
      <c r="Q11" s="24" t="s">
        <v>8</v>
      </c>
      <c r="R11" s="24" t="s">
        <v>21</v>
      </c>
      <c r="S11" s="24" t="s">
        <v>419</v>
      </c>
      <c r="T11" s="24" t="s">
        <v>15</v>
      </c>
      <c r="U11" s="27" t="s">
        <v>9</v>
      </c>
    </row>
    <row r="12" spans="2:22" ht="15.75" thickBot="1" x14ac:dyDescent="0.3">
      <c r="B12" s="16">
        <v>43636</v>
      </c>
      <c r="C12" s="74">
        <v>101.277</v>
      </c>
      <c r="D12" s="15" t="s">
        <v>16</v>
      </c>
      <c r="E12" s="15" t="s">
        <v>13</v>
      </c>
      <c r="F12" s="12">
        <f>_xll.BDP(D12&amp;" CORP",F9,C9,C12,B9,B12)/100</f>
        <v>0.74315757644704861</v>
      </c>
      <c r="G12" s="21">
        <f>F12*100+$E$3*100/4</f>
        <v>89.980757644704866</v>
      </c>
      <c r="H12" s="12">
        <f>-_xll.BDP($D12&amp;" CORP",H9,$B9:$C9,$B12:$C12,"SW_PAY_NOTL_AMT",10000000)*100/10000000*(100)</f>
        <v>5.0246533745941928</v>
      </c>
      <c r="I12" s="12">
        <f>MAX(_xll.BDP($D12&amp;" CORP",$I$20,$B$9:$C$9,$B12:$C12,"SW_PAY_NOTL_AMT",10000000)*100/10000000*(100),0.01)</f>
        <v>3.3838242728349149E-2</v>
      </c>
      <c r="J12" s="12">
        <f ca="1">YEARFRAC(B12,TODAY())</f>
        <v>3.2</v>
      </c>
      <c r="K12" s="21">
        <f>(F12-P12)/P12*100</f>
        <v>-21.262211568753109</v>
      </c>
      <c r="L12" s="21">
        <f>(G12-Q12)/Q12*100</f>
        <v>-18.37006763988138</v>
      </c>
      <c r="M12" s="21">
        <f>(H12-R12)/R12*100</f>
        <v>10.898171107421499</v>
      </c>
      <c r="N12" s="21">
        <f>(I12-S12)/S12*100</f>
        <v>238.3824272834915</v>
      </c>
      <c r="O12" s="21">
        <f ca="1">(J12-T12)/T12*100</f>
        <v>-2.0408163265306052</v>
      </c>
      <c r="P12" s="40">
        <v>0.94383851928476115</v>
      </c>
      <c r="Q12" s="42">
        <v>110.23010192847612</v>
      </c>
      <c r="R12" s="40">
        <v>4.5308712708409438</v>
      </c>
      <c r="S12" s="12">
        <v>0.01</v>
      </c>
      <c r="T12" s="40">
        <v>3.2666666666666666</v>
      </c>
      <c r="U12" s="17">
        <v>0.2</v>
      </c>
    </row>
    <row r="13" spans="2:22" x14ac:dyDescent="0.25">
      <c r="C13" s="41"/>
      <c r="I13" s="12"/>
      <c r="N13" s="39"/>
      <c r="Q13" s="9"/>
      <c r="R13" s="9"/>
      <c r="S13" s="10"/>
      <c r="T13" s="9"/>
      <c r="U13" s="9"/>
      <c r="V13" s="9"/>
    </row>
    <row r="14" spans="2:22" s="22" customFormat="1" x14ac:dyDescent="0.25">
      <c r="D14" s="72"/>
      <c r="I14" s="39"/>
      <c r="P14" s="9"/>
      <c r="Q14" s="11"/>
      <c r="R14" s="10"/>
      <c r="S14" s="9"/>
      <c r="T14" s="9"/>
      <c r="U14" s="9"/>
    </row>
    <row r="15" spans="2:22" x14ac:dyDescent="0.25">
      <c r="I15" s="39"/>
      <c r="P15" s="39"/>
      <c r="R15" s="5"/>
    </row>
    <row r="16" spans="2:22" x14ac:dyDescent="0.25">
      <c r="B16" s="41"/>
      <c r="C16" s="41"/>
      <c r="D16" s="41"/>
      <c r="E16" s="41"/>
      <c r="F16" s="41"/>
      <c r="G16" s="41"/>
      <c r="H16" s="41"/>
      <c r="I16" s="41"/>
      <c r="J16" s="41"/>
      <c r="K16" s="41"/>
      <c r="L16" s="41"/>
      <c r="M16" s="41"/>
      <c r="N16" s="41"/>
      <c r="O16" s="41"/>
      <c r="P16" s="41"/>
      <c r="Q16" s="41"/>
      <c r="R16" s="41"/>
      <c r="S16" s="41"/>
      <c r="T16" s="41"/>
    </row>
    <row r="17" spans="1:27" x14ac:dyDescent="0.25">
      <c r="B17" s="73"/>
      <c r="C17" s="73"/>
      <c r="D17" s="73"/>
      <c r="E17" s="73"/>
      <c r="F17" s="73"/>
      <c r="G17" s="73"/>
      <c r="H17" s="73"/>
      <c r="I17" s="73"/>
      <c r="J17" s="73"/>
      <c r="K17" s="73"/>
      <c r="L17" s="73"/>
      <c r="M17" s="73"/>
      <c r="N17" s="73"/>
      <c r="O17" s="73"/>
      <c r="P17" s="73"/>
      <c r="Q17" s="73"/>
      <c r="R17" s="73"/>
      <c r="S17" s="73"/>
      <c r="T17" s="73"/>
      <c r="U17" s="73"/>
    </row>
    <row r="19" spans="1:27" x14ac:dyDescent="0.25">
      <c r="A19" s="72"/>
      <c r="C19" s="72"/>
      <c r="D19" s="41"/>
      <c r="L19" s="5"/>
    </row>
    <row r="20" spans="1:27" x14ac:dyDescent="0.25">
      <c r="A20" s="72"/>
      <c r="B20" s="2" t="s">
        <v>11</v>
      </c>
      <c r="C20" s="2" t="s">
        <v>4</v>
      </c>
      <c r="D20" s="2" t="s">
        <v>14</v>
      </c>
      <c r="E20" s="2" t="s">
        <v>421</v>
      </c>
      <c r="F20" s="2" t="s">
        <v>3</v>
      </c>
      <c r="G20" s="2"/>
      <c r="H20" s="2" t="s">
        <v>6</v>
      </c>
      <c r="I20" s="2" t="s">
        <v>415</v>
      </c>
      <c r="J20" s="2" t="s">
        <v>7</v>
      </c>
      <c r="K20" s="2"/>
      <c r="L20" s="9"/>
      <c r="M20" s="13"/>
      <c r="N20" s="13"/>
      <c r="O20" s="13"/>
      <c r="P20" s="13"/>
      <c r="Q20" s="13"/>
      <c r="R20" s="13"/>
      <c r="S20" s="13"/>
      <c r="T20" s="13"/>
    </row>
    <row r="21" spans="1:27" s="74" customFormat="1" x14ac:dyDescent="0.25">
      <c r="B21" s="9"/>
      <c r="C21" s="9"/>
      <c r="D21" s="9"/>
      <c r="E21" s="9"/>
      <c r="F21" s="9"/>
      <c r="G21" s="9"/>
      <c r="H21" s="9"/>
      <c r="I21" s="9"/>
      <c r="J21" s="9"/>
      <c r="K21" s="9"/>
      <c r="L21" s="9"/>
      <c r="M21" s="13"/>
      <c r="N21" s="13"/>
      <c r="O21" s="13"/>
      <c r="P21" s="13"/>
      <c r="Q21" s="13"/>
      <c r="R21" s="13"/>
      <c r="S21" s="13"/>
      <c r="T21" s="13"/>
    </row>
    <row r="22" spans="1:27" ht="26.25" x14ac:dyDescent="0.4">
      <c r="A22" s="72"/>
      <c r="B22" s="41"/>
      <c r="C22" s="9"/>
      <c r="D22" s="41"/>
      <c r="E22" s="41"/>
      <c r="F22" s="82" t="s">
        <v>20</v>
      </c>
      <c r="G22" s="82"/>
      <c r="H22" s="82"/>
      <c r="I22" s="82"/>
      <c r="J22" s="82"/>
      <c r="K22" s="82"/>
      <c r="L22" s="82"/>
      <c r="M22" s="82" t="s">
        <v>275</v>
      </c>
      <c r="N22" s="82"/>
      <c r="O22" s="82"/>
      <c r="P22" s="82"/>
      <c r="Q22" s="82"/>
      <c r="R22" s="82"/>
      <c r="S22" s="82"/>
      <c r="T22" s="82" t="s">
        <v>19</v>
      </c>
      <c r="U22" s="82"/>
      <c r="V22" s="82"/>
      <c r="W22" s="82"/>
      <c r="X22" s="82"/>
      <c r="Y22" s="82"/>
      <c r="Z22" s="82"/>
      <c r="AA22" s="82"/>
    </row>
    <row r="23" spans="1:27" ht="45" x14ac:dyDescent="0.25">
      <c r="A23" s="72"/>
      <c r="B23" s="14"/>
      <c r="C23" s="14"/>
      <c r="D23" s="7" t="s">
        <v>18</v>
      </c>
      <c r="E23" s="7" t="s">
        <v>17</v>
      </c>
      <c r="F23" s="26" t="s">
        <v>5</v>
      </c>
      <c r="G23" s="26" t="s">
        <v>8</v>
      </c>
      <c r="H23" s="26" t="s">
        <v>21</v>
      </c>
      <c r="I23" s="26" t="s">
        <v>419</v>
      </c>
      <c r="J23" s="26" t="s">
        <v>15</v>
      </c>
      <c r="K23" s="26" t="s">
        <v>27</v>
      </c>
      <c r="L23" s="26" t="s">
        <v>26</v>
      </c>
      <c r="M23" s="75" t="s">
        <v>5</v>
      </c>
      <c r="N23" s="75" t="s">
        <v>8</v>
      </c>
      <c r="O23" s="75" t="s">
        <v>21</v>
      </c>
      <c r="P23" s="75" t="s">
        <v>419</v>
      </c>
      <c r="Q23" s="75" t="s">
        <v>15</v>
      </c>
      <c r="R23" s="75" t="s">
        <v>27</v>
      </c>
      <c r="S23" s="75" t="s">
        <v>26</v>
      </c>
      <c r="T23" s="24" t="s">
        <v>5</v>
      </c>
      <c r="U23" s="24" t="s">
        <v>8</v>
      </c>
      <c r="V23" s="24" t="s">
        <v>21</v>
      </c>
      <c r="W23" s="24" t="s">
        <v>419</v>
      </c>
      <c r="X23" s="24" t="s">
        <v>15</v>
      </c>
      <c r="Y23" s="27" t="s">
        <v>27</v>
      </c>
      <c r="Z23" s="27" t="s">
        <v>26</v>
      </c>
      <c r="AA23" s="27" t="s">
        <v>9</v>
      </c>
    </row>
    <row r="24" spans="1:27" x14ac:dyDescent="0.25">
      <c r="B24" s="16" t="str">
        <f>_xll.BDP($D24 &amp; " CORP",$B$20)</f>
        <v>6/20/2021</v>
      </c>
      <c r="C24" s="74">
        <v>107.78</v>
      </c>
      <c r="D24" s="2" t="s">
        <v>851</v>
      </c>
      <c r="E24" s="12" t="s">
        <v>852</v>
      </c>
      <c r="F24" s="12">
        <f>_xll.BDP($D24 &amp; " CORP",$F$20,$C$20,$C24)/100</f>
        <v>3.3041458368016863</v>
      </c>
      <c r="G24" s="21">
        <f>F24*100+$E$3*100/4</f>
        <v>346.07958368016864</v>
      </c>
      <c r="H24" s="12">
        <f>-_xll.BDP($D24&amp;" CORP",$H$20,$B$20:$C$20,$B24:$C24,"SW_PAY_NOTL_AMT",10000000)*100/10000000*(100)</f>
        <v>4.9110350912090253</v>
      </c>
      <c r="I24" s="12">
        <f>MAX(_xll.BDP($D24&amp;" CORP",$I$20,$B$20:$C$20,$B24:$C24,"SW_PAY_NOTL_AMT",10000000)*100/10000000*(100),0.01)</f>
        <v>0.20062217369887225</v>
      </c>
      <c r="J24" s="12">
        <f>_xll.BDP($D24&amp; " CORP",$J$20)</f>
        <v>5.1991786447638599</v>
      </c>
      <c r="K24" s="2" t="str">
        <f>'S24_ITRX_Ratings&amp;Members'!L7</f>
        <v>B1</v>
      </c>
      <c r="L24" s="2" t="str">
        <f>'S24_ITRX_Ratings&amp;Members'!M7</f>
        <v>B+</v>
      </c>
      <c r="M24" s="21">
        <f t="shared" ref="M24:Q26" si="0">(F24-T24)/T24*100</f>
        <v>5.9291409355411062</v>
      </c>
      <c r="N24" s="21">
        <f t="shared" si="0"/>
        <v>5.5871913965699322</v>
      </c>
      <c r="O24" s="21">
        <f t="shared" si="0"/>
        <v>6.9204200795240975</v>
      </c>
      <c r="P24" s="21">
        <f t="shared" si="0"/>
        <v>3.95575122983709</v>
      </c>
      <c r="Q24" s="21">
        <f t="shared" si="0"/>
        <v>9.0126291618828756</v>
      </c>
      <c r="R24" s="38" t="str">
        <f t="shared" ref="R24:S26" si="1">IF(K24&lt;&gt;Y24,"Diff","Same")</f>
        <v>Same</v>
      </c>
      <c r="S24" s="38" t="str">
        <f t="shared" si="1"/>
        <v>Same</v>
      </c>
      <c r="T24" s="12">
        <v>3.1192038447779828</v>
      </c>
      <c r="U24" s="21">
        <v>327.76663447779828</v>
      </c>
      <c r="V24" s="12">
        <v>4.593168533715402</v>
      </c>
      <c r="W24" s="12">
        <v>0.19298804666931235</v>
      </c>
      <c r="X24" s="12">
        <v>4.7693360711841208</v>
      </c>
      <c r="Y24" s="2" t="s">
        <v>101</v>
      </c>
      <c r="Z24" s="2" t="s">
        <v>102</v>
      </c>
      <c r="AA24" s="18">
        <v>0.2</v>
      </c>
    </row>
    <row r="25" spans="1:27" x14ac:dyDescent="0.25">
      <c r="B25" s="16" t="str">
        <f>_xll.BDP($D25 &amp; " CORP",$B$20)</f>
        <v>6/20/2021</v>
      </c>
      <c r="C25" s="74">
        <v>102.185</v>
      </c>
      <c r="D25" s="2" t="s">
        <v>850</v>
      </c>
      <c r="E25" s="2" t="s">
        <v>853</v>
      </c>
      <c r="F25" s="12">
        <f>_xll.BDP($D25 &amp; " CORP",$F$20,$C$20,$C25)/100</f>
        <v>4.4991601268527424</v>
      </c>
      <c r="G25" s="21">
        <f>F25*100+$E$3*100/4</f>
        <v>465.58101268527423</v>
      </c>
      <c r="H25" s="12">
        <f>-_xll.BDP($D25&amp;" CORP",$H$20,$B$20:$C$20,$B25:$C25,"SW_PAY_NOTL_AMT",10000000)*100/10000000*(100)</f>
        <v>4.4379061246819234</v>
      </c>
      <c r="I25" s="12">
        <f>MAX(_xll.BDP($D25&amp;" CORP",$I$20,$B$20:$C$20,$B25:$C25,"SW_PAY_NOTL_AMT",10000000)*100/10000000*(100),0.01)</f>
        <v>5.4978719939459408E-2</v>
      </c>
      <c r="J25" s="12">
        <f>_xll.BDP($D25&amp; " CORP",$J$20)</f>
        <v>5.1991786447638599</v>
      </c>
      <c r="K25" s="2" t="str">
        <f>'S25_CDX_Ratings&amp;Members'!M16</f>
        <v>B2</v>
      </c>
      <c r="L25" s="2" t="str">
        <f>'S25_CDX_Ratings&amp;Members'!N16</f>
        <v>B+</v>
      </c>
      <c r="M25" s="21">
        <f t="shared" si="0"/>
        <v>3.2366488227764036</v>
      </c>
      <c r="N25" s="21">
        <f t="shared" si="0"/>
        <v>3.0829618300406301</v>
      </c>
      <c r="O25" s="21">
        <f t="shared" si="0"/>
        <v>7.0791653628932343</v>
      </c>
      <c r="P25" s="21">
        <f t="shared" si="0"/>
        <v>-9.6337107647843734</v>
      </c>
      <c r="Q25" s="21">
        <f t="shared" si="0"/>
        <v>9.0126291618828756</v>
      </c>
      <c r="R25" s="38" t="str">
        <f t="shared" si="1"/>
        <v>Same</v>
      </c>
      <c r="S25" s="38" t="str">
        <f t="shared" si="1"/>
        <v>Same</v>
      </c>
      <c r="T25" s="12">
        <v>4.3581036174240122</v>
      </c>
      <c r="U25" s="21">
        <v>451.6566117424012</v>
      </c>
      <c r="V25" s="12">
        <v>4.1445094474184394</v>
      </c>
      <c r="W25" s="12">
        <v>6.0839855663824549E-2</v>
      </c>
      <c r="X25" s="12">
        <v>4.7693360711841208</v>
      </c>
      <c r="Y25" s="2" t="s">
        <v>105</v>
      </c>
      <c r="Z25" s="2" t="s">
        <v>102</v>
      </c>
      <c r="AA25" s="18">
        <v>0.2</v>
      </c>
    </row>
    <row r="26" spans="1:27" x14ac:dyDescent="0.25">
      <c r="B26" s="16" t="str">
        <f>_xll.BDP($D26 &amp; " CORP",$B$20)</f>
        <v>6/20/2021</v>
      </c>
      <c r="C26" s="74">
        <v>100.98</v>
      </c>
      <c r="D26" s="2" t="s">
        <v>801</v>
      </c>
      <c r="E26" s="2" t="s">
        <v>800</v>
      </c>
      <c r="F26" s="12">
        <f>_xll.BDP($D26 &amp; " CORP",$F$20,$C$20,$C26)/100</f>
        <v>0.80239082750259927</v>
      </c>
      <c r="G26" s="21">
        <f>F26*100+$E$3*100/4</f>
        <v>95.904082750259931</v>
      </c>
      <c r="H26" s="12">
        <f>-_xll.BDP($D26&amp;" CORP",$H$20,$B$20:$C$20,$B26:$C26,"SW_PAY_NOTL_AMT",10000000)*100/10000000*(100)</f>
        <v>4.9992262428297396</v>
      </c>
      <c r="I26" s="12">
        <f>MAX(_xll.BDP($D26&amp;" CORP",$I$20,$B$20:$C$20,$B26:$C26,"SW_PAY_NOTL_AMT",10000000)*100/10000000*(100),0.01)</f>
        <v>2.5943139842880825E-2</v>
      </c>
      <c r="J26" s="12">
        <f>_xll.BDP($D26&amp; " CORP",$J$20)</f>
        <v>5.1991786447638599</v>
      </c>
      <c r="K26" s="2" t="str">
        <f>'S25_CDX IG_Ratings&amp;Members'!M16</f>
        <v>Baa1</v>
      </c>
      <c r="L26" s="2" t="str">
        <f>'S25_CDX IG_Ratings&amp;Members'!N16</f>
        <v>BBB+</v>
      </c>
      <c r="M26" s="21">
        <f t="shared" si="0"/>
        <v>-3.1555505587090193</v>
      </c>
      <c r="N26" s="21">
        <f t="shared" si="0"/>
        <v>-2.8325647279275894</v>
      </c>
      <c r="O26" s="21">
        <f t="shared" si="0"/>
        <v>9.3426706855654107</v>
      </c>
      <c r="P26" s="21">
        <f t="shared" si="0"/>
        <v>36.495975607818202</v>
      </c>
      <c r="Q26" s="21">
        <f t="shared" si="0"/>
        <v>9.0126291618828756</v>
      </c>
      <c r="R26" s="38" t="str">
        <f t="shared" si="1"/>
        <v>Same</v>
      </c>
      <c r="S26" s="38" t="str">
        <f t="shared" si="1"/>
        <v>Same</v>
      </c>
      <c r="T26" s="12">
        <v>0.82853569010067474</v>
      </c>
      <c r="U26" s="21">
        <v>98.699819010067472</v>
      </c>
      <c r="V26" s="12">
        <v>4.5720725600400938</v>
      </c>
      <c r="W26" s="12">
        <v>1.9006523618997347E-2</v>
      </c>
      <c r="X26" s="12">
        <v>4.7693360711841208</v>
      </c>
      <c r="Y26" s="2" t="s">
        <v>77</v>
      </c>
      <c r="Z26" s="2" t="s">
        <v>78</v>
      </c>
      <c r="AA26" s="18">
        <v>0.2</v>
      </c>
    </row>
  </sheetData>
  <mergeCells count="5">
    <mergeCell ref="K10:O10"/>
    <mergeCell ref="P10:U10"/>
    <mergeCell ref="M22:S22"/>
    <mergeCell ref="T22:AA22"/>
    <mergeCell ref="F22:L22"/>
  </mergeCells>
  <conditionalFormatting sqref="I3:I4">
    <cfRule type="cellIs" dxfId="0" priority="7" operator="notEqual">
      <formula>#REF!</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152"/>
  <sheetViews>
    <sheetView zoomScale="85" zoomScaleNormal="85" workbookViewId="0">
      <selection activeCell="B4" sqref="B4"/>
    </sheetView>
  </sheetViews>
  <sheetFormatPr defaultRowHeight="15" x14ac:dyDescent="0.25"/>
  <cols>
    <col min="1" max="5" width="9.140625" style="41"/>
    <col min="6" max="6" width="14.7109375" style="41" customWidth="1"/>
    <col min="7" max="7" width="20" style="41" bestFit="1" customWidth="1"/>
    <col min="8" max="8" width="9" style="41" customWidth="1"/>
    <col min="9" max="9" width="7.42578125" style="41" customWidth="1"/>
    <col min="10" max="10" width="9" style="41" customWidth="1"/>
    <col min="11" max="16" width="7.42578125" style="41" customWidth="1"/>
    <col min="17" max="17" width="13.140625" style="41" bestFit="1" customWidth="1"/>
    <col min="18" max="18" width="10.85546875" style="41" bestFit="1" customWidth="1"/>
    <col min="19" max="19" width="20" style="41" bestFit="1" customWidth="1"/>
    <col min="20" max="16384" width="9.140625" style="41"/>
  </cols>
  <sheetData>
    <row r="2" spans="2:22" x14ac:dyDescent="0.25">
      <c r="B2" s="41" t="s">
        <v>10</v>
      </c>
    </row>
    <row r="3" spans="2:22" x14ac:dyDescent="0.25">
      <c r="B3" s="41" t="s">
        <v>815</v>
      </c>
    </row>
    <row r="4" spans="2:22" x14ac:dyDescent="0.25">
      <c r="B4" s="41" t="s">
        <v>24</v>
      </c>
      <c r="H4" s="41" t="e">
        <f>average</f>
        <v>#NAME?</v>
      </c>
    </row>
    <row r="6" spans="2:22" x14ac:dyDescent="0.25">
      <c r="C6" s="41" t="s">
        <v>25</v>
      </c>
      <c r="G6" s="2"/>
      <c r="H6" s="2"/>
      <c r="I6" s="2"/>
      <c r="J6" s="2"/>
      <c r="K6" s="2"/>
      <c r="L6" s="30" t="s">
        <v>27</v>
      </c>
      <c r="M6" s="30" t="s">
        <v>26</v>
      </c>
      <c r="N6" s="30" t="s">
        <v>27</v>
      </c>
      <c r="O6" s="30" t="s">
        <v>26</v>
      </c>
    </row>
    <row r="7" spans="2:22" x14ac:dyDescent="0.25">
      <c r="C7" s="41">
        <f>COUNTIF(C10:C181,"&gt;0")</f>
        <v>75</v>
      </c>
      <c r="G7" s="2" t="s">
        <v>28</v>
      </c>
      <c r="H7" s="2"/>
      <c r="I7" s="2"/>
      <c r="J7" s="2"/>
      <c r="K7" s="2"/>
      <c r="L7" s="2" t="str">
        <f>VLOOKUP(N7,$T$10:$V$35,2,1)</f>
        <v>B1</v>
      </c>
      <c r="M7" s="2" t="str">
        <f>VLOOKUP(O7,$T$10:$V$35,3,1)</f>
        <v>B+</v>
      </c>
      <c r="N7" s="2">
        <f>ROUND(AVERAGEIF(N10:N152,"&gt;0"),0)</f>
        <v>16</v>
      </c>
      <c r="O7" s="2">
        <f>ROUND(AVERAGEIF(O10:O152,"&gt;0"),0)</f>
        <v>16</v>
      </c>
    </row>
    <row r="9" spans="2:22" x14ac:dyDescent="0.25">
      <c r="B9" s="31" t="s">
        <v>29</v>
      </c>
      <c r="C9" s="31" t="s">
        <v>30</v>
      </c>
      <c r="D9" s="31" t="s">
        <v>31</v>
      </c>
      <c r="E9" s="31" t="s">
        <v>32</v>
      </c>
      <c r="F9" s="31" t="s">
        <v>33</v>
      </c>
      <c r="G9" s="31" t="s">
        <v>34</v>
      </c>
      <c r="H9" s="31" t="s">
        <v>27</v>
      </c>
      <c r="I9" s="31" t="s">
        <v>26</v>
      </c>
      <c r="J9" s="31" t="s">
        <v>27</v>
      </c>
      <c r="K9" s="31" t="s">
        <v>26</v>
      </c>
      <c r="L9" s="31" t="s">
        <v>27</v>
      </c>
      <c r="M9" s="31" t="s">
        <v>26</v>
      </c>
      <c r="N9" s="31" t="s">
        <v>27</v>
      </c>
      <c r="O9" s="31" t="s">
        <v>26</v>
      </c>
      <c r="P9" s="32"/>
      <c r="R9" s="31" t="s">
        <v>27</v>
      </c>
      <c r="S9" s="31" t="s">
        <v>26</v>
      </c>
      <c r="T9" s="31" t="s">
        <v>35</v>
      </c>
    </row>
    <row r="10" spans="2:22" x14ac:dyDescent="0.25">
      <c r="B10" s="41" t="str">
        <f>_xll.BDS($B$3,$B$4,"Aggregate=n","cols=5;rows=75")</f>
        <v>Air France-KLM</v>
      </c>
      <c r="C10" s="41">
        <v>1.33</v>
      </c>
      <c r="D10" s="41" t="s">
        <v>276</v>
      </c>
      <c r="E10" s="41" t="s">
        <v>37</v>
      </c>
      <c r="F10" s="41" t="s">
        <v>752</v>
      </c>
      <c r="G10" s="74" t="str">
        <f>IF(F10&lt;&gt;"",IF(LEFT(_xll.BDP($F10&amp;" Curncy","SW_PRIMARY_REF_OBLIGATION_ISIN")&amp;" Corp",1)="#","N/A",_xll.BDP($F10&amp;" Curncy","SW_PRIMARY_REF_OBLIGATION_ISIN")&amp;" Corp"),"")</f>
        <v>FR0011965177 Corp</v>
      </c>
      <c r="H10" s="74" t="str">
        <f>IF(AND($G10&lt;&gt;"",$G10&lt;&gt;"N/A"),IF(LEFT(_xll.BDP($G10,"RTG_MOODY_NO_WATCH"),1)&lt;&gt;"#",_xll.BDP($G10,"RTG_MOODY_NO_WATCH"),""),"")</f>
        <v/>
      </c>
      <c r="I10" s="74" t="str">
        <f>IF(AND($G10&lt;&gt;"",$G10&lt;&gt;"N/A"),IF(LEFT(_xll.BDP($G10,"RTG_SP_NO_WATCH"),1)&lt;&gt;"#",_xll.BDP($G10,"RTG_SP_NO_WATCH"),""),"")</f>
        <v/>
      </c>
      <c r="J10" s="41" t="str">
        <f>IFERROR(FIND("/",H10,1),"")</f>
        <v/>
      </c>
      <c r="K10" s="41" t="str">
        <f>IFERROR(FIND("/",I10,1),"")</f>
        <v/>
      </c>
      <c r="L10" s="41" t="str">
        <f>IF(J10&lt;&gt;"",MID(H10,1,J10-2),H10)</f>
        <v/>
      </c>
      <c r="M10" s="41" t="str">
        <f>IF(K10&lt;&gt;"",MID(I10,1,K10-2),I10)</f>
        <v/>
      </c>
      <c r="N10" s="41" t="str">
        <f>IFERROR(VLOOKUP(L10,$R$10:$T$35,3,0),"")</f>
        <v/>
      </c>
      <c r="O10" s="41" t="str">
        <f>IFERROR(VLOOKUP(M10,$S$10:$T$35,2,0),"")</f>
        <v/>
      </c>
      <c r="R10" s="33" t="s">
        <v>39</v>
      </c>
      <c r="S10" s="34" t="s">
        <v>39</v>
      </c>
      <c r="T10" s="35">
        <v>1</v>
      </c>
      <c r="U10" s="33" t="s">
        <v>39</v>
      </c>
      <c r="V10" s="34" t="s">
        <v>39</v>
      </c>
    </row>
    <row r="11" spans="2:22" x14ac:dyDescent="0.25">
      <c r="B11" s="41" t="s">
        <v>816</v>
      </c>
      <c r="C11" s="41">
        <v>1.33</v>
      </c>
      <c r="D11" s="41" t="s">
        <v>276</v>
      </c>
      <c r="E11" s="41" t="s">
        <v>37</v>
      </c>
      <c r="F11" s="41" t="s">
        <v>817</v>
      </c>
      <c r="G11" s="74" t="str">
        <f>IF(F11&lt;&gt;"",IF(LEFT(_xll.BDP($F11&amp;" Curncy","SW_PRIMARY_REF_OBLIGATION_ISIN")&amp;" Corp",1)="#","N/A",_xll.BDP($F11&amp;" Curncy","SW_PRIMARY_REF_OBLIGATION_ISIN")&amp;" Corp"),"")</f>
        <v>FR0011531631 Corp</v>
      </c>
      <c r="H11" s="74" t="str">
        <f>IF(AND($G11&lt;&gt;"",$G11&lt;&gt;"N/A"),IF(LEFT(_xll.BDP($G11,"RTG_MOODY_NO_WATCH"),1)&lt;&gt;"#",_xll.BDP($G11,"RTG_MOODY_NO_WATCH"),""),"")</f>
        <v>Baa3</v>
      </c>
      <c r="I11" s="74" t="str">
        <f>IF(AND($G11&lt;&gt;"",$G11&lt;&gt;"N/A"),IF(LEFT(_xll.BDP($G11,"RTG_SP_NO_WATCH"),1)&lt;&gt;"#",_xll.BDP($G11,"RTG_SP_NO_WATCH"),""),"")</f>
        <v>BBB-</v>
      </c>
      <c r="J11" s="41" t="str">
        <f t="shared" ref="J11:K74" si="0">IFERROR(FIND("/",H11,1),"")</f>
        <v/>
      </c>
      <c r="K11" s="41" t="str">
        <f t="shared" si="0"/>
        <v/>
      </c>
      <c r="L11" s="41" t="str">
        <f t="shared" ref="L11:M74" si="1">IF(J11&lt;&gt;"",MID(H11,1,J11-2),H11)</f>
        <v>Baa3</v>
      </c>
      <c r="M11" s="41" t="str">
        <f t="shared" si="1"/>
        <v>BBB-</v>
      </c>
      <c r="N11" s="41">
        <f t="shared" ref="N11:N74" si="2">IFERROR(VLOOKUP(L11,$R$10:$T$35,3,0),"")</f>
        <v>12</v>
      </c>
      <c r="O11" s="41">
        <f t="shared" ref="O11:O74" si="3">IFERROR(VLOOKUP(M11,$S$10:$T$35,2,0),"")</f>
        <v>12</v>
      </c>
      <c r="R11" s="36" t="s">
        <v>42</v>
      </c>
      <c r="S11" s="37" t="s">
        <v>42</v>
      </c>
      <c r="T11" s="35">
        <v>2</v>
      </c>
      <c r="U11" s="36" t="s">
        <v>42</v>
      </c>
      <c r="V11" s="37" t="s">
        <v>42</v>
      </c>
    </row>
    <row r="12" spans="2:22" x14ac:dyDescent="0.25">
      <c r="B12" s="41" t="s">
        <v>279</v>
      </c>
      <c r="C12" s="41">
        <v>1.33</v>
      </c>
      <c r="D12" s="41" t="s">
        <v>276</v>
      </c>
      <c r="E12" s="41" t="s">
        <v>37</v>
      </c>
      <c r="F12" s="41" t="s">
        <v>280</v>
      </c>
      <c r="G12" s="74" t="str">
        <f>IF(F12&lt;&gt;"",IF(LEFT(_xll.BDP($F12&amp;" Curncy","SW_PRIMARY_REF_OBLIGATION_ISIN")&amp;" Corp",1)="#","N/A",_xll.BDP($F12&amp;" Curncy","SW_PRIMARY_REF_OBLIGATION_ISIN")&amp;" Corp"),"")</f>
        <v>XS0946155693 Corp</v>
      </c>
      <c r="H12" s="74" t="str">
        <f>IF(AND($G12&lt;&gt;"",$G12&lt;&gt;"N/A"),IF(LEFT(_xll.BDP($G12,"RTG_MOODY_NO_WATCH"),1)&lt;&gt;"#",_xll.BDP($G12,"RTG_MOODY_NO_WATCH"),""),"")</f>
        <v>B3</v>
      </c>
      <c r="I12" s="74" t="str">
        <f>IF(AND($G12&lt;&gt;"",$G12&lt;&gt;"N/A"),IF(LEFT(_xll.BDP($G12,"RTG_SP_NO_WATCH"),1)&lt;&gt;"#",_xll.BDP($G12,"RTG_SP_NO_WATCH"),""),"")</f>
        <v>B-</v>
      </c>
      <c r="J12" s="41" t="str">
        <f t="shared" si="0"/>
        <v/>
      </c>
      <c r="K12" s="41" t="str">
        <f t="shared" si="0"/>
        <v/>
      </c>
      <c r="L12" s="41" t="str">
        <f t="shared" si="1"/>
        <v>B3</v>
      </c>
      <c r="M12" s="41" t="str">
        <f t="shared" si="1"/>
        <v>B-</v>
      </c>
      <c r="N12" s="41">
        <f t="shared" si="2"/>
        <v>18</v>
      </c>
      <c r="O12" s="41">
        <f t="shared" si="3"/>
        <v>18</v>
      </c>
      <c r="R12" s="36" t="s">
        <v>45</v>
      </c>
      <c r="S12" s="37" t="s">
        <v>45</v>
      </c>
      <c r="T12" s="35">
        <v>3</v>
      </c>
      <c r="U12" s="36" t="s">
        <v>45</v>
      </c>
      <c r="V12" s="37" t="s">
        <v>45</v>
      </c>
    </row>
    <row r="13" spans="2:22" x14ac:dyDescent="0.25">
      <c r="B13" s="41" t="s">
        <v>818</v>
      </c>
      <c r="C13" s="41">
        <v>1.33</v>
      </c>
      <c r="D13" s="41" t="s">
        <v>276</v>
      </c>
      <c r="E13" s="41" t="s">
        <v>37</v>
      </c>
      <c r="F13" s="41" t="s">
        <v>819</v>
      </c>
      <c r="G13" s="74" t="str">
        <f>IF(F13&lt;&gt;"",IF(LEFT(_xll.BDP($F13&amp;" Curncy","SW_PRIMARY_REF_OBLIGATION_ISIN")&amp;" Corp",1)="#","N/A",_xll.BDP($F13&amp;" Curncy","SW_PRIMARY_REF_OBLIGATION_ISIN")&amp;" Corp"),"")</f>
        <v>USG03762CE22 Corp</v>
      </c>
      <c r="H13" s="74" t="str">
        <f>IF(AND($G13&lt;&gt;"",$G13&lt;&gt;"N/A"),IF(LEFT(_xll.BDP($G13,"RTG_MOODY_NO_WATCH"),1)&lt;&gt;"#",_xll.BDP($G13,"RTG_MOODY_NO_WATCH"),""),"")</f>
        <v>Ba3</v>
      </c>
      <c r="I13" s="74" t="str">
        <f>IF(AND($G13&lt;&gt;"",$G13&lt;&gt;"N/A"),IF(LEFT(_xll.BDP($G13,"RTG_SP_NO_WATCH"),1)&lt;&gt;"#",_xll.BDP($G13,"RTG_SP_NO_WATCH"),""),"")</f>
        <v>BB</v>
      </c>
      <c r="J13" s="41" t="str">
        <f t="shared" si="0"/>
        <v/>
      </c>
      <c r="K13" s="41" t="str">
        <f t="shared" si="0"/>
        <v/>
      </c>
      <c r="L13" s="41" t="str">
        <f t="shared" si="1"/>
        <v>Ba3</v>
      </c>
      <c r="M13" s="41" t="str">
        <f t="shared" si="1"/>
        <v>BB</v>
      </c>
      <c r="N13" s="41">
        <f t="shared" si="2"/>
        <v>15</v>
      </c>
      <c r="O13" s="41">
        <f t="shared" si="3"/>
        <v>14</v>
      </c>
      <c r="R13" s="36" t="s">
        <v>48</v>
      </c>
      <c r="S13" s="37" t="s">
        <v>49</v>
      </c>
      <c r="T13" s="35">
        <v>3</v>
      </c>
      <c r="U13" s="36" t="s">
        <v>48</v>
      </c>
      <c r="V13" s="37" t="s">
        <v>49</v>
      </c>
    </row>
    <row r="14" spans="2:22" x14ac:dyDescent="0.25">
      <c r="B14" s="41" t="s">
        <v>281</v>
      </c>
      <c r="C14" s="41">
        <v>1.33</v>
      </c>
      <c r="D14" s="41" t="s">
        <v>276</v>
      </c>
      <c r="E14" s="41" t="s">
        <v>37</v>
      </c>
      <c r="F14" s="41" t="s">
        <v>282</v>
      </c>
      <c r="G14" s="74" t="str">
        <f>IF(F14&lt;&gt;"",IF(LEFT(_xll.BDP($F14&amp;" Curncy","SW_PRIMARY_REF_OBLIGATION_ISIN")&amp;" Corp",1)="#","N/A",_xll.BDP($F14&amp;" Curncy","SW_PRIMARY_REF_OBLIGATION_ISIN")&amp;" Corp"),"")</f>
        <v>US03938LAF13 Corp</v>
      </c>
      <c r="H14" s="74" t="str">
        <f>IF(AND($G14&lt;&gt;"",$G14&lt;&gt;"N/A"),IF(LEFT(_xll.BDP($G14,"RTG_MOODY_NO_WATCH"),1)&lt;&gt;"#",_xll.BDP($G14,"RTG_MOODY_NO_WATCH"),""),"")</f>
        <v>Ba2</v>
      </c>
      <c r="I14" s="74" t="str">
        <f>IF(AND($G14&lt;&gt;"",$G14&lt;&gt;"N/A"),IF(LEFT(_xll.BDP($G14,"RTG_SP_NO_WATCH"),1)&lt;&gt;"#",_xll.BDP($G14,"RTG_SP_NO_WATCH"),""),"")</f>
        <v>BB</v>
      </c>
      <c r="J14" s="41" t="str">
        <f t="shared" si="0"/>
        <v/>
      </c>
      <c r="K14" s="41" t="str">
        <f t="shared" si="0"/>
        <v/>
      </c>
      <c r="L14" s="41" t="str">
        <f t="shared" si="1"/>
        <v>Ba2</v>
      </c>
      <c r="M14" s="41" t="str">
        <f t="shared" si="1"/>
        <v>BB</v>
      </c>
      <c r="N14" s="41">
        <f t="shared" si="2"/>
        <v>14</v>
      </c>
      <c r="O14" s="41">
        <f t="shared" si="3"/>
        <v>14</v>
      </c>
      <c r="R14" s="36" t="s">
        <v>52</v>
      </c>
      <c r="S14" s="37" t="s">
        <v>53</v>
      </c>
      <c r="T14" s="35">
        <v>4</v>
      </c>
      <c r="U14" s="36" t="s">
        <v>52</v>
      </c>
      <c r="V14" s="37" t="s">
        <v>53</v>
      </c>
    </row>
    <row r="15" spans="2:22" x14ac:dyDescent="0.25">
      <c r="B15" s="41" t="s">
        <v>283</v>
      </c>
      <c r="C15" s="41">
        <v>1.33</v>
      </c>
      <c r="D15" s="41" t="s">
        <v>276</v>
      </c>
      <c r="E15" s="41" t="s">
        <v>37</v>
      </c>
      <c r="F15" s="41" t="s">
        <v>284</v>
      </c>
      <c r="G15" s="74" t="str">
        <f>IF(F15&lt;&gt;"",IF(LEFT(_xll.BDP($F15&amp;" Curncy","SW_PRIMARY_REF_OBLIGATION_ISIN")&amp;" Corp",1)="#","N/A",_xll.BDP($F15&amp;" Curncy","SW_PRIMARY_REF_OBLIGATION_ISIN")&amp;" Corp"),"")</f>
        <v>XS0547019777 Corp</v>
      </c>
      <c r="H15" s="74" t="str">
        <f>IF(AND($G15&lt;&gt;"",$G15&lt;&gt;"N/A"),IF(LEFT(_xll.BDP($G15,"RTG_MOODY_NO_WATCH"),1)&lt;&gt;"#",_xll.BDP($G15,"RTG_MOODY_NO_WATCH"),""),"")</f>
        <v>Caa1</v>
      </c>
      <c r="I15" s="74" t="str">
        <f>IF(AND($G15&lt;&gt;"",$G15&lt;&gt;"N/A"),IF(LEFT(_xll.BDP($G15,"RTG_SP_NO_WATCH"),1)&lt;&gt;"#",_xll.BDP($G15,"RTG_SP_NO_WATCH"),""),"")</f>
        <v>CCC+</v>
      </c>
      <c r="J15" s="41" t="str">
        <f t="shared" si="0"/>
        <v/>
      </c>
      <c r="K15" s="41" t="str">
        <f t="shared" si="0"/>
        <v/>
      </c>
      <c r="L15" s="41" t="str">
        <f t="shared" si="1"/>
        <v>Caa1</v>
      </c>
      <c r="M15" s="41" t="str">
        <f t="shared" si="1"/>
        <v>CCC+</v>
      </c>
      <c r="N15" s="41">
        <f t="shared" si="2"/>
        <v>19</v>
      </c>
      <c r="O15" s="41">
        <f t="shared" si="3"/>
        <v>19</v>
      </c>
      <c r="R15" s="36" t="s">
        <v>56</v>
      </c>
      <c r="S15" s="37" t="s">
        <v>57</v>
      </c>
      <c r="T15" s="35">
        <v>5</v>
      </c>
      <c r="U15" s="36" t="s">
        <v>56</v>
      </c>
      <c r="V15" s="37" t="s">
        <v>57</v>
      </c>
    </row>
    <row r="16" spans="2:22" x14ac:dyDescent="0.25">
      <c r="B16" s="41" t="s">
        <v>285</v>
      </c>
      <c r="C16" s="41">
        <v>1.33</v>
      </c>
      <c r="D16" s="41" t="s">
        <v>276</v>
      </c>
      <c r="E16" s="41" t="s">
        <v>37</v>
      </c>
      <c r="F16" s="41" t="s">
        <v>286</v>
      </c>
      <c r="G16" s="74" t="str">
        <f>IF(F16&lt;&gt;"",IF(LEFT(_xll.BDP($F16&amp;" Curncy","SW_PRIMARY_REF_OBLIGATION_ISIN")&amp;" Corp ",1)="#","N/A",_xll.BDP($F16&amp;" Curncy","SW_PRIMARY_REF_OBLIGATION_ISIN")&amp;" Corp "),"")</f>
        <v xml:space="preserve">XS1000393899 Corp </v>
      </c>
      <c r="H16" s="74" t="str">
        <f>IF(AND($G16&lt;&gt;"",$G16&lt;&gt;"N/A"),IF(LEFT(_xll.BDP($G16,"RTG_MOODY_NO_WATCH"),1)&lt;&gt;"#",_xll.BDP($G16,"RTG_MOODY_NO_WATCH"),""),"")</f>
        <v>B1</v>
      </c>
      <c r="I16" s="74" t="str">
        <f>IF(AND($G16&lt;&gt;"",$G16&lt;&gt;"N/A"),IF(LEFT(_xll.BDP($G16,"RTG_SP_NO_WATCH"),1)&lt;&gt;"#",_xll.BDP($G16,"RTG_SP_NO_WATCH"),""),"")</f>
        <v>B+</v>
      </c>
      <c r="J16" s="41" t="str">
        <f t="shared" si="0"/>
        <v/>
      </c>
      <c r="K16" s="41" t="str">
        <f t="shared" si="0"/>
        <v/>
      </c>
      <c r="L16" s="41" t="str">
        <f t="shared" si="1"/>
        <v>B1</v>
      </c>
      <c r="M16" s="41" t="str">
        <f t="shared" si="1"/>
        <v>B+</v>
      </c>
      <c r="N16" s="41">
        <f t="shared" si="2"/>
        <v>16</v>
      </c>
      <c r="O16" s="41">
        <f t="shared" si="3"/>
        <v>16</v>
      </c>
      <c r="R16" s="36" t="s">
        <v>60</v>
      </c>
      <c r="S16" s="37" t="s">
        <v>61</v>
      </c>
      <c r="T16" s="35">
        <v>6</v>
      </c>
      <c r="U16" s="36" t="s">
        <v>60</v>
      </c>
      <c r="V16" s="37" t="s">
        <v>61</v>
      </c>
    </row>
    <row r="17" spans="2:22" x14ac:dyDescent="0.25">
      <c r="B17" s="41" t="s">
        <v>287</v>
      </c>
      <c r="C17" s="41">
        <v>1.33</v>
      </c>
      <c r="D17" s="41" t="s">
        <v>276</v>
      </c>
      <c r="E17" s="41" t="s">
        <v>37</v>
      </c>
      <c r="F17" s="41" t="s">
        <v>288</v>
      </c>
      <c r="G17" s="41" t="str">
        <f>IF(F17&lt;&gt;"",IF(LEFT(_xll.BDP($F17&amp;" Curncy","SW_PRIMARY_REF_OBLIGATION_ISIN")&amp;" Corp",1)="#","N/A",_xll.BDP($F17&amp;" Curncy","SW_PRIMARY_REF_OBLIGATION_ISIN")&amp;" Corp"),"")</f>
        <v>XS1019171427 Corp</v>
      </c>
      <c r="H17" s="74" t="str">
        <f>IF(AND($G17&lt;&gt;"",$G17&lt;&gt;"N/A"),IF(LEFT(_xll.BDP($G17,"RTG_MOODY_NO_WATCH"),1)&lt;&gt;"#",_xll.BDP($G17,"RTG_MOODY_NO_WATCH"),""),"")</f>
        <v/>
      </c>
      <c r="I17" s="74" t="str">
        <f>IF(AND($G17&lt;&gt;"",$G17&lt;&gt;"N/A"),IF(LEFT(_xll.BDP($G17,"RTG_SP_NO_WATCH"),1)&lt;&gt;"#",_xll.BDP($G17,"RTG_SP_NO_WATCH"),""),"")</f>
        <v/>
      </c>
      <c r="J17" s="41" t="str">
        <f t="shared" si="0"/>
        <v/>
      </c>
      <c r="K17" s="41" t="str">
        <f t="shared" si="0"/>
        <v/>
      </c>
      <c r="L17" s="41" t="str">
        <f t="shared" si="1"/>
        <v/>
      </c>
      <c r="M17" s="41" t="str">
        <f t="shared" si="1"/>
        <v/>
      </c>
      <c r="N17" s="41" t="str">
        <f t="shared" si="2"/>
        <v/>
      </c>
      <c r="O17" s="41" t="str">
        <f t="shared" si="3"/>
        <v/>
      </c>
      <c r="R17" s="36" t="s">
        <v>64</v>
      </c>
      <c r="S17" s="37" t="s">
        <v>65</v>
      </c>
      <c r="T17" s="35">
        <v>7</v>
      </c>
      <c r="U17" s="36" t="s">
        <v>64</v>
      </c>
      <c r="V17" s="37" t="s">
        <v>65</v>
      </c>
    </row>
    <row r="18" spans="2:22" x14ac:dyDescent="0.25">
      <c r="B18" s="41" t="s">
        <v>289</v>
      </c>
      <c r="C18" s="41">
        <v>1.33</v>
      </c>
      <c r="D18" s="41" t="s">
        <v>276</v>
      </c>
      <c r="E18" s="41" t="s">
        <v>37</v>
      </c>
      <c r="F18" s="41" t="s">
        <v>290</v>
      </c>
      <c r="G18" s="41" t="str">
        <f>IF(F18&lt;&gt;"",IF(LEFT(_xll.BDP($F18&amp;" Curncy","SW_PRIMARY_REF_OBLIGATION_ISIN")&amp;" Corp",1)="#","N/A",_xll.BDP($F18&amp;" Curncy","SW_PRIMARY_REF_OBLIGATION_ISIN")&amp;" Corp"),"")</f>
        <v>XS1082473395 Corp</v>
      </c>
      <c r="H18" s="74" t="str">
        <f>IF(AND($G18&lt;&gt;"",$G18&lt;&gt;"N/A"),IF(LEFT(_xll.BDP($G18,"RTG_MOODY_NO_WATCH"),1)&lt;&gt;"#",_xll.BDP($G18,"RTG_MOODY_NO_WATCH"),""),"")</f>
        <v>B2</v>
      </c>
      <c r="I18" s="74" t="str">
        <f>IF(AND($G18&lt;&gt;"",$G18&lt;&gt;"N/A"),IF(LEFT(_xll.BDP($G18,"RTG_SP_NO_WATCH"),1)&lt;&gt;"#",_xll.BDP($G18,"RTG_SP_NO_WATCH"),""),"")</f>
        <v>B+</v>
      </c>
      <c r="J18" s="41" t="str">
        <f t="shared" si="0"/>
        <v/>
      </c>
      <c r="K18" s="41" t="str">
        <f t="shared" si="0"/>
        <v/>
      </c>
      <c r="L18" s="41" t="str">
        <f t="shared" si="1"/>
        <v>B2</v>
      </c>
      <c r="M18" s="41" t="str">
        <f t="shared" si="1"/>
        <v>B+</v>
      </c>
      <c r="N18" s="41">
        <f t="shared" si="2"/>
        <v>17</v>
      </c>
      <c r="O18" s="41">
        <f t="shared" si="3"/>
        <v>16</v>
      </c>
      <c r="R18" s="36" t="s">
        <v>68</v>
      </c>
      <c r="S18" s="37" t="s">
        <v>69</v>
      </c>
      <c r="T18" s="35">
        <v>8</v>
      </c>
      <c r="U18" s="36" t="s">
        <v>68</v>
      </c>
      <c r="V18" s="37" t="s">
        <v>69</v>
      </c>
    </row>
    <row r="19" spans="2:22" x14ac:dyDescent="0.25">
      <c r="B19" s="41" t="s">
        <v>293</v>
      </c>
      <c r="C19" s="41">
        <v>1.33</v>
      </c>
      <c r="D19" s="41" t="s">
        <v>276</v>
      </c>
      <c r="E19" s="41" t="s">
        <v>37</v>
      </c>
      <c r="F19" s="41" t="s">
        <v>294</v>
      </c>
      <c r="G19" s="41" t="str">
        <f>IF(F19&lt;&gt;"",IF(LEFT(_xll.BDP($F19&amp;" Curncy","SW_PRIMARY_REF_OBLIGATION_ISIN")&amp;" Corp",1)="#","N/A",_xll.BDP($F19&amp;" Curncy","SW_PRIMARY_REF_OBLIGATION_ISIN")&amp;" Corp"),"")</f>
        <v>XS0133582147 Corp</v>
      </c>
      <c r="H19" s="74" t="str">
        <f>IF(AND($G19&lt;&gt;"",$G19&lt;&gt;"N/A"),IF(LEFT(_xll.BDP($G19,"RTG_MOODY_NO_WATCH"),1)&lt;&gt;"#",_xll.BDP($G19,"RTG_MOODY_NO_WATCH"),""),"")</f>
        <v>Ba3</v>
      </c>
      <c r="I19" s="74" t="str">
        <f>IF(AND($G19&lt;&gt;"",$G19&lt;&gt;"N/A"),IF(LEFT(_xll.BDP($G19,"RTG_SP_NO_WATCH"),1)&lt;&gt;"#",_xll.BDP($G19,"RTG_SP_NO_WATCH"),""),"")</f>
        <v>BB</v>
      </c>
      <c r="J19" s="41" t="str">
        <f t="shared" si="0"/>
        <v/>
      </c>
      <c r="K19" s="41" t="str">
        <f t="shared" si="0"/>
        <v/>
      </c>
      <c r="L19" s="41" t="str">
        <f t="shared" si="1"/>
        <v>Ba3</v>
      </c>
      <c r="M19" s="41" t="str">
        <f t="shared" si="1"/>
        <v>BB</v>
      </c>
      <c r="N19" s="41">
        <f t="shared" si="2"/>
        <v>15</v>
      </c>
      <c r="O19" s="41">
        <f t="shared" si="3"/>
        <v>14</v>
      </c>
      <c r="R19" s="36" t="s">
        <v>72</v>
      </c>
      <c r="S19" s="37" t="s">
        <v>73</v>
      </c>
      <c r="T19" s="35">
        <v>9</v>
      </c>
      <c r="U19" s="36" t="s">
        <v>72</v>
      </c>
      <c r="V19" s="37" t="s">
        <v>73</v>
      </c>
    </row>
    <row r="20" spans="2:22" x14ac:dyDescent="0.25">
      <c r="B20" s="41" t="s">
        <v>295</v>
      </c>
      <c r="C20" s="41">
        <v>1.33</v>
      </c>
      <c r="D20" s="41" t="s">
        <v>276</v>
      </c>
      <c r="E20" s="41" t="s">
        <v>37</v>
      </c>
      <c r="F20" s="41" t="s">
        <v>296</v>
      </c>
      <c r="G20" s="41" t="str">
        <f>IF(F20&lt;&gt;"",IF(LEFT(_xll.BDP($F20&amp;" Curncy","SW_PRIMARY_REF_OBLIGATION_ISIN")&amp;" Corp",1)="#","N/A",_xll.BDP($F20&amp;" Curncy","SW_PRIMARY_REF_OBLIGATION_ISIN")&amp;" Corp"),"")</f>
        <v>XS0050504306 Corp</v>
      </c>
      <c r="H20" s="74" t="str">
        <f>IF(AND($G20&lt;&gt;"",$G20&lt;&gt;"N/A"),IF(LEFT(_xll.BDP($G20,"RTG_MOODY_NO_WATCH"),1)&lt;&gt;"#",_xll.BDP($G20,"RTG_MOODY_NO_WATCH"),""),"")</f>
        <v>B1</v>
      </c>
      <c r="I20" s="74" t="str">
        <f>IF(AND($G20&lt;&gt;"",$G20&lt;&gt;"N/A"),IF(LEFT(_xll.BDP($G20,"RTG_SP_NO_WATCH"),1)&lt;&gt;"#",_xll.BDP($G20,"RTG_SP_NO_WATCH"),""),"")</f>
        <v>B</v>
      </c>
      <c r="J20" s="41" t="str">
        <f t="shared" si="0"/>
        <v/>
      </c>
      <c r="K20" s="41" t="str">
        <f t="shared" si="0"/>
        <v/>
      </c>
      <c r="L20" s="41" t="str">
        <f t="shared" si="1"/>
        <v>B1</v>
      </c>
      <c r="M20" s="41" t="str">
        <f t="shared" si="1"/>
        <v>B</v>
      </c>
      <c r="N20" s="41">
        <f t="shared" si="2"/>
        <v>16</v>
      </c>
      <c r="O20" s="41">
        <f t="shared" si="3"/>
        <v>17</v>
      </c>
      <c r="R20" s="36" t="s">
        <v>77</v>
      </c>
      <c r="S20" s="37" t="s">
        <v>78</v>
      </c>
      <c r="T20" s="35">
        <v>10</v>
      </c>
      <c r="U20" s="36" t="s">
        <v>77</v>
      </c>
      <c r="V20" s="37" t="s">
        <v>78</v>
      </c>
    </row>
    <row r="21" spans="2:22" x14ac:dyDescent="0.25">
      <c r="B21" s="41" t="s">
        <v>297</v>
      </c>
      <c r="C21" s="41">
        <v>1.33</v>
      </c>
      <c r="D21" s="41" t="s">
        <v>276</v>
      </c>
      <c r="E21" s="41" t="s">
        <v>75</v>
      </c>
      <c r="F21" s="41" t="s">
        <v>788</v>
      </c>
      <c r="G21" s="41" t="str">
        <f>IF(F21&lt;&gt;"",IF(LEFT(_xll.BDP($F21&amp;" Curncy","SW_PRIMARY_REF_OBLIGATION_ISIN")&amp;" Corp",1)="#","N/A",_xll.BDP($F21&amp;" Curncy","SW_PRIMARY_REF_OBLIGATION_ISIN")&amp;" Corp"),"")</f>
        <v>XS1084823548 Corp</v>
      </c>
      <c r="H21" s="74" t="str">
        <f>IF(AND($G21&lt;&gt;"",$G21&lt;&gt;"N/A"),IF(LEFT(_xll.BDP($G21,"RTG_MOODY_NO_WATCH"),1)&lt;&gt;"#",_xll.BDP($G21,"RTG_MOODY_NO_WATCH"),""),"")</f>
        <v>Caa2</v>
      </c>
      <c r="I21" s="74" t="str">
        <f>IF(AND($G21&lt;&gt;"",$G21&lt;&gt;"N/A"),IF(LEFT(_xll.BDP($G21,"RTG_SP_NO_WATCH"),1)&lt;&gt;"#",_xll.BDP($G21,"RTG_SP_NO_WATCH"),""),"")</f>
        <v>CCC</v>
      </c>
      <c r="J21" s="41" t="str">
        <f t="shared" si="0"/>
        <v/>
      </c>
      <c r="K21" s="41" t="str">
        <f t="shared" si="0"/>
        <v/>
      </c>
      <c r="L21" s="41" t="str">
        <f t="shared" si="1"/>
        <v>Caa2</v>
      </c>
      <c r="M21" s="41" t="str">
        <f t="shared" si="1"/>
        <v>CCC</v>
      </c>
      <c r="N21" s="41">
        <f t="shared" si="2"/>
        <v>20</v>
      </c>
      <c r="O21" s="41">
        <f t="shared" si="3"/>
        <v>20</v>
      </c>
      <c r="R21" s="36" t="s">
        <v>81</v>
      </c>
      <c r="S21" s="37" t="s">
        <v>82</v>
      </c>
      <c r="T21" s="35">
        <v>11</v>
      </c>
      <c r="U21" s="36" t="s">
        <v>81</v>
      </c>
      <c r="V21" s="37" t="s">
        <v>82</v>
      </c>
    </row>
    <row r="22" spans="2:22" x14ac:dyDescent="0.25">
      <c r="B22" s="41" t="s">
        <v>820</v>
      </c>
      <c r="C22" s="41">
        <v>1.33</v>
      </c>
      <c r="D22" s="41" t="s">
        <v>276</v>
      </c>
      <c r="E22" s="41" t="s">
        <v>37</v>
      </c>
      <c r="F22" s="41" t="s">
        <v>821</v>
      </c>
      <c r="G22" s="41" t="str">
        <f>IF(F22&lt;&gt;"",IF(LEFT(_xll.BDP($F22&amp;" Curncy","SW_PRIMARY_REF_OBLIGATION_ISIN")&amp;" Corp",1)="#","N/A",_xll.BDP($F22&amp;" Curncy","SW_PRIMARY_REF_OBLIGATION_ISIN")&amp;" Corp"),"")</f>
        <v>FR0011301480 Corp</v>
      </c>
      <c r="H22" s="74" t="str">
        <f>IF(AND($G22&lt;&gt;"",$G22&lt;&gt;"N/A"),IF(LEFT(_xll.BDP($G22,"RTG_MOODY_NO_WATCH"),1)&lt;&gt;"#",_xll.BDP($G22,"RTG_MOODY_NO_WATCH"),""),"")</f>
        <v/>
      </c>
      <c r="I22" s="74" t="str">
        <f>IF(AND($G22&lt;&gt;"",$G22&lt;&gt;"N/A"),IF(LEFT(_xll.BDP($G22,"RTG_SP_NO_WATCH"),1)&lt;&gt;"#",_xll.BDP($G22,"RTG_SP_NO_WATCH"),""),"")</f>
        <v>BB+</v>
      </c>
      <c r="J22" s="41" t="str">
        <f t="shared" si="0"/>
        <v/>
      </c>
      <c r="K22" s="41" t="str">
        <f t="shared" si="0"/>
        <v/>
      </c>
      <c r="L22" s="41" t="str">
        <f t="shared" si="1"/>
        <v/>
      </c>
      <c r="M22" s="41" t="str">
        <f t="shared" si="1"/>
        <v>BB+</v>
      </c>
      <c r="N22" s="41" t="str">
        <f t="shared" si="2"/>
        <v/>
      </c>
      <c r="O22" s="41">
        <f t="shared" si="3"/>
        <v>13</v>
      </c>
      <c r="R22" s="36" t="s">
        <v>85</v>
      </c>
      <c r="S22" s="37" t="s">
        <v>86</v>
      </c>
      <c r="T22" s="35">
        <v>12</v>
      </c>
      <c r="U22" s="36" t="s">
        <v>85</v>
      </c>
      <c r="V22" s="37" t="s">
        <v>86</v>
      </c>
    </row>
    <row r="23" spans="2:22" x14ac:dyDescent="0.25">
      <c r="B23" s="41" t="s">
        <v>822</v>
      </c>
      <c r="C23" s="41">
        <v>1.33</v>
      </c>
      <c r="D23" s="41" t="s">
        <v>276</v>
      </c>
      <c r="E23" s="41" t="s">
        <v>37</v>
      </c>
      <c r="F23" s="41" t="s">
        <v>823</v>
      </c>
      <c r="G23" s="41" t="str">
        <f>IF(F23&lt;&gt;"",IF(LEFT(_xll.BDP($F23&amp;" Curncy","SW_PRIMARY_REF_OBLIGATION_ISIN")&amp;" Corp",1)="#","N/A",_xll.BDP($F23&amp;" Curncy","SW_PRIMARY_REF_OBLIGATION_ISIN")&amp;" Corp"),"")</f>
        <v>XS1244815111 Corp</v>
      </c>
      <c r="H23" s="74" t="str">
        <f>IF(AND($G23&lt;&gt;"",$G23&lt;&gt;"N/A"),IF(LEFT(_xll.BDP($G23,"RTG_MOODY_NO_WATCH"),1)&lt;&gt;"#",_xll.BDP($G23,"RTG_MOODY_NO_WATCH"),""),"")</f>
        <v>B3</v>
      </c>
      <c r="I23" s="74" t="str">
        <f>IF(AND($G23&lt;&gt;"",$G23&lt;&gt;"N/A"),IF(LEFT(_xll.BDP($G23,"RTG_SP_NO_WATCH"),1)&lt;&gt;"#",_xll.BDP($G23,"RTG_SP_NO_WATCH"),""),"")</f>
        <v>CCC+</v>
      </c>
      <c r="J23" s="41" t="str">
        <f t="shared" si="0"/>
        <v/>
      </c>
      <c r="K23" s="41" t="str">
        <f t="shared" si="0"/>
        <v/>
      </c>
      <c r="L23" s="41" t="str">
        <f t="shared" si="1"/>
        <v>B3</v>
      </c>
      <c r="M23" s="41" t="str">
        <f t="shared" si="1"/>
        <v>CCC+</v>
      </c>
      <c r="N23" s="41">
        <f t="shared" si="2"/>
        <v>18</v>
      </c>
      <c r="O23" s="41">
        <f t="shared" si="3"/>
        <v>19</v>
      </c>
      <c r="R23" s="36" t="s">
        <v>89</v>
      </c>
      <c r="S23" s="37" t="s">
        <v>90</v>
      </c>
      <c r="T23" s="35">
        <v>13</v>
      </c>
      <c r="U23" s="36" t="s">
        <v>89</v>
      </c>
      <c r="V23" s="37" t="s">
        <v>90</v>
      </c>
    </row>
    <row r="24" spans="2:22" x14ac:dyDescent="0.25">
      <c r="B24" s="41" t="s">
        <v>302</v>
      </c>
      <c r="C24" s="41">
        <v>1.33</v>
      </c>
      <c r="D24" s="41" t="s">
        <v>276</v>
      </c>
      <c r="E24" s="41" t="s">
        <v>37</v>
      </c>
      <c r="F24" s="41" t="s">
        <v>303</v>
      </c>
      <c r="G24" s="41" t="str">
        <f>IF(F24&lt;&gt;"",IF(LEFT(_xll.BDP($F24&amp;" Curncy","SW_PRIMARY_REF_OBLIGATION_ISIN")&amp;" Corp",1)="#","N/A",_xll.BDP($F24&amp;" Curncy","SW_PRIMARY_REF_OBLIGATION_ISIN")&amp;" Corp"),"")</f>
        <v>XS0604641034 Corp</v>
      </c>
      <c r="H24" s="74" t="str">
        <f>IF(AND($G24&lt;&gt;"",$G24&lt;&gt;"N/A"),IF(LEFT(_xll.BDP($G24,"RTG_MOODY_NO_WATCH"),1)&lt;&gt;"#",_xll.BDP($G24,"RTG_MOODY_NO_WATCH"),""),"")</f>
        <v>Ba2</v>
      </c>
      <c r="I24" s="74" t="str">
        <f>IF(AND($G24&lt;&gt;"",$G24&lt;&gt;"N/A"),IF(LEFT(_xll.BDP($G24,"RTG_SP_NO_WATCH"),1)&lt;&gt;"#",_xll.BDP($G24,"RTG_SP_NO_WATCH"),""),"")</f>
        <v>BB+</v>
      </c>
      <c r="J24" s="41" t="str">
        <f t="shared" si="0"/>
        <v/>
      </c>
      <c r="K24" s="41" t="str">
        <f t="shared" si="0"/>
        <v/>
      </c>
      <c r="L24" s="41" t="str">
        <f t="shared" si="1"/>
        <v>Ba2</v>
      </c>
      <c r="M24" s="41" t="str">
        <f t="shared" si="1"/>
        <v>BB+</v>
      </c>
      <c r="N24" s="41">
        <f t="shared" si="2"/>
        <v>14</v>
      </c>
      <c r="O24" s="41">
        <f t="shared" si="3"/>
        <v>13</v>
      </c>
      <c r="R24" s="36" t="s">
        <v>93</v>
      </c>
      <c r="S24" s="37" t="s">
        <v>94</v>
      </c>
      <c r="T24" s="35">
        <v>14</v>
      </c>
      <c r="U24" s="36" t="s">
        <v>93</v>
      </c>
      <c r="V24" s="37" t="s">
        <v>94</v>
      </c>
    </row>
    <row r="25" spans="2:22" x14ac:dyDescent="0.25">
      <c r="B25" s="41" t="s">
        <v>304</v>
      </c>
      <c r="C25" s="41">
        <v>1.33</v>
      </c>
      <c r="D25" s="41" t="s">
        <v>276</v>
      </c>
      <c r="E25" s="41" t="s">
        <v>37</v>
      </c>
      <c r="F25" s="41" t="s">
        <v>305</v>
      </c>
      <c r="G25" s="41" t="str">
        <f>IF(F25&lt;&gt;"",IF(LEFT(_xll.BDP($F25&amp;" Curncy","SW_PRIMARY_REF_OBLIGATION_ISIN")&amp;" Corp",1)="#","N/A",_xll.BDP($F25&amp;" Curncy","SW_PRIMARY_REF_OBLIGATION_ISIN")&amp;" Corp"),"")</f>
        <v>XS0568044555 Corp</v>
      </c>
      <c r="H25" s="74" t="str">
        <f>IF(AND($G25&lt;&gt;"",$G25&lt;&gt;"N/A"),IF(LEFT(_xll.BDP($G25,"RTG_MOODY_NO_WATCH"),1)&lt;&gt;"#",_xll.BDP($G25,"RTG_MOODY_NO_WATCH"),""),"")</f>
        <v>B3</v>
      </c>
      <c r="I25" s="74" t="str">
        <f>IF(AND($G25&lt;&gt;"",$G25&lt;&gt;"N/A"),IF(LEFT(_xll.BDP($G25,"RTG_SP_NO_WATCH"),1)&lt;&gt;"#",_xll.BDP($G25,"RTG_SP_NO_WATCH"),""),"")</f>
        <v>B</v>
      </c>
      <c r="J25" s="41" t="str">
        <f t="shared" si="0"/>
        <v/>
      </c>
      <c r="K25" s="41" t="str">
        <f t="shared" si="0"/>
        <v/>
      </c>
      <c r="L25" s="41" t="str">
        <f t="shared" si="1"/>
        <v>B3</v>
      </c>
      <c r="M25" s="41" t="str">
        <f t="shared" si="1"/>
        <v>B</v>
      </c>
      <c r="N25" s="41">
        <f t="shared" si="2"/>
        <v>18</v>
      </c>
      <c r="O25" s="41">
        <f t="shared" si="3"/>
        <v>17</v>
      </c>
      <c r="R25" s="36" t="s">
        <v>97</v>
      </c>
      <c r="S25" s="37" t="s">
        <v>98</v>
      </c>
      <c r="T25" s="35">
        <v>15</v>
      </c>
      <c r="U25" s="36" t="s">
        <v>97</v>
      </c>
      <c r="V25" s="37" t="s">
        <v>98</v>
      </c>
    </row>
    <row r="26" spans="2:22" x14ac:dyDescent="0.25">
      <c r="B26" s="41" t="s">
        <v>306</v>
      </c>
      <c r="C26" s="41">
        <v>1.33</v>
      </c>
      <c r="D26" s="41" t="s">
        <v>276</v>
      </c>
      <c r="E26" s="41" t="s">
        <v>37</v>
      </c>
      <c r="F26" s="41" t="s">
        <v>307</v>
      </c>
      <c r="G26" s="41" t="str">
        <f>IF(F26&lt;&gt;"",IF(LEFT(_xll.BDP($F26&amp;" Curncy","SW_PRIMARY_REF_OBLIGATION_ISIN")&amp;" Corp",1)="#","N/A",_xll.BDP($F26&amp;" Curncy","SW_PRIMARY_REF_OBLIGATION_ISIN")&amp;" Corp"),"")</f>
        <v>XS1076527875 Corp</v>
      </c>
      <c r="H26" s="44" t="str">
        <f>IF(AND($G26&lt;&gt;"",$G26&lt;&gt;"N/A"),IF(LEFT(_xll.BDP($G26,"RTG_MOODY_NO_WATCH"),1)&lt;&gt;"#",_xll.BDP($G26,"RTG_MOODY_NO_WATCH"),""),"")</f>
        <v>B1</v>
      </c>
      <c r="I26" s="74" t="str">
        <f>IF(AND($G26&lt;&gt;"",$G26&lt;&gt;"N/A"),IF(LEFT(_xll.BDP($G26,"RTG_SP_NO_WATCH"),1)&lt;&gt;"#",_xll.BDP($G26,"RTG_SP_NO_WATCH"),""),"")</f>
        <v>B</v>
      </c>
      <c r="J26" s="41" t="str">
        <f t="shared" si="0"/>
        <v/>
      </c>
      <c r="K26" s="41" t="str">
        <f t="shared" si="0"/>
        <v/>
      </c>
      <c r="L26" s="41" t="str">
        <f t="shared" si="1"/>
        <v>B1</v>
      </c>
      <c r="M26" s="41" t="str">
        <f t="shared" si="1"/>
        <v>B</v>
      </c>
      <c r="N26" s="41">
        <f t="shared" si="2"/>
        <v>16</v>
      </c>
      <c r="O26" s="41">
        <f t="shared" si="3"/>
        <v>17</v>
      </c>
      <c r="R26" s="36" t="s">
        <v>101</v>
      </c>
      <c r="S26" s="37" t="s">
        <v>102</v>
      </c>
      <c r="T26" s="35">
        <v>16</v>
      </c>
      <c r="U26" s="36" t="s">
        <v>101</v>
      </c>
      <c r="V26" s="37" t="s">
        <v>102</v>
      </c>
    </row>
    <row r="27" spans="2:22" x14ac:dyDescent="0.25">
      <c r="B27" s="41" t="s">
        <v>308</v>
      </c>
      <c r="C27" s="41">
        <v>1.33</v>
      </c>
      <c r="D27" s="41" t="s">
        <v>276</v>
      </c>
      <c r="E27" s="41" t="s">
        <v>37</v>
      </c>
      <c r="F27" s="41" t="s">
        <v>309</v>
      </c>
      <c r="G27" s="41" t="str">
        <f>IF(F27&lt;&gt;"",IF(LEFT(_xll.BDP($F27&amp;" Curncy","SW_PRIMARY_REF_OBLIGATION_ISIN")&amp;" Corp",1)="#","N/A",_xll.BDP($F27&amp;" Curncy","SW_PRIMARY_REF_OBLIGATION_ISIN")&amp;" Corp"),"")</f>
        <v>PTEDPZOM0003 Corp</v>
      </c>
      <c r="H27" s="74" t="str">
        <f>IF(AND($G27&lt;&gt;"",$G27&lt;&gt;"N/A"),IF(LEFT(_xll.BDP($G27,"RTG_MOODY_NO_WATCH"),1)&lt;&gt;"#",_xll.BDP($G27,"RTG_MOODY_NO_WATCH"),""),"")</f>
        <v/>
      </c>
      <c r="I27" s="74" t="str">
        <f>IF(AND($G27&lt;&gt;"",$G27&lt;&gt;"N/A"),IF(LEFT(_xll.BDP($G27,"RTG_SP_NO_WATCH"),1)&lt;&gt;"#",_xll.BDP($G27,"RTG_SP_NO_WATCH"),""),"")</f>
        <v>BB+</v>
      </c>
      <c r="J27" s="41" t="str">
        <f t="shared" si="0"/>
        <v/>
      </c>
      <c r="K27" s="41" t="str">
        <f t="shared" si="0"/>
        <v/>
      </c>
      <c r="L27" s="41" t="str">
        <f t="shared" si="1"/>
        <v/>
      </c>
      <c r="M27" s="41" t="str">
        <f t="shared" si="1"/>
        <v>BB+</v>
      </c>
      <c r="N27" s="41" t="str">
        <f t="shared" si="2"/>
        <v/>
      </c>
      <c r="O27" s="41">
        <f t="shared" si="3"/>
        <v>13</v>
      </c>
      <c r="R27" s="36" t="s">
        <v>105</v>
      </c>
      <c r="S27" s="37" t="s">
        <v>106</v>
      </c>
      <c r="T27" s="35">
        <v>17</v>
      </c>
      <c r="U27" s="36" t="s">
        <v>105</v>
      </c>
      <c r="V27" s="37" t="s">
        <v>106</v>
      </c>
    </row>
    <row r="28" spans="2:22" x14ac:dyDescent="0.25">
      <c r="B28" s="41" t="s">
        <v>824</v>
      </c>
      <c r="C28" s="41">
        <v>1.33</v>
      </c>
      <c r="D28" s="41" t="s">
        <v>276</v>
      </c>
      <c r="E28" s="41" t="s">
        <v>37</v>
      </c>
      <c r="F28" s="41" t="s">
        <v>825</v>
      </c>
      <c r="G28" s="41" t="str">
        <f>IF(F28&lt;&gt;"",IF(LEFT(_xll.BDP($F28&amp;" Curncy","SW_PRIMARY_REF_OBLIGATION_ISIN")&amp;" Corp",1)="#","N/A",_xll.BDP($F28&amp;" Curncy","SW_PRIMARY_REF_OBLIGATION_ISIN")&amp;" Corp"),"")</f>
        <v>XS1225112272 Corp</v>
      </c>
      <c r="H28" s="74" t="str">
        <f>IF(AND($G28&lt;&gt;"",$G28&lt;&gt;"N/A"),IF(LEFT(_xll.BDP($G28,"RTG_MOODY_NO_WATCH"),1)&lt;&gt;"#",_xll.BDP($G28,"RTG_MOODY_NO_WATCH"),""),"")</f>
        <v>Ba2</v>
      </c>
      <c r="I28" s="74" t="str">
        <f>IF(AND($G28&lt;&gt;"",$G28&lt;&gt;"N/A"),IF(LEFT(_xll.BDP($G28,"RTG_SP_NO_WATCH"),1)&lt;&gt;"#",_xll.BDP($G28,"RTG_SP_NO_WATCH"),""),"")</f>
        <v>BB</v>
      </c>
      <c r="J28" s="41" t="str">
        <f t="shared" si="0"/>
        <v/>
      </c>
      <c r="K28" s="41" t="str">
        <f t="shared" si="0"/>
        <v/>
      </c>
      <c r="L28" s="41" t="str">
        <f t="shared" si="1"/>
        <v>Ba2</v>
      </c>
      <c r="M28" s="41" t="str">
        <f t="shared" si="1"/>
        <v>BB</v>
      </c>
      <c r="N28" s="41">
        <f t="shared" si="2"/>
        <v>14</v>
      </c>
      <c r="O28" s="41">
        <f t="shared" si="3"/>
        <v>14</v>
      </c>
      <c r="R28" s="36" t="s">
        <v>109</v>
      </c>
      <c r="S28" s="37" t="s">
        <v>110</v>
      </c>
      <c r="T28" s="35">
        <v>18</v>
      </c>
      <c r="U28" s="36" t="s">
        <v>109</v>
      </c>
      <c r="V28" s="37" t="s">
        <v>110</v>
      </c>
    </row>
    <row r="29" spans="2:22" x14ac:dyDescent="0.25">
      <c r="B29" s="41" t="s">
        <v>436</v>
      </c>
      <c r="C29" s="41">
        <v>1.33</v>
      </c>
      <c r="D29" s="41" t="s">
        <v>276</v>
      </c>
      <c r="E29" s="41" t="s">
        <v>37</v>
      </c>
      <c r="F29" s="41" t="s">
        <v>754</v>
      </c>
      <c r="G29" s="41" t="str">
        <f>IF(F29&lt;&gt;"",IF(LEFT(_xll.BDP($F29&amp;" Curncy","SW_PRIMARY_REF_OBLIGATION_ISIN")&amp;" Corp",1)="#","N/A",_xll.BDP($F29&amp;" Curncy","SW_PRIMARY_REF_OBLIGATION_ISIN")&amp;" Corp"),"")</f>
        <v>XS0305093311 Corp</v>
      </c>
      <c r="H29" s="74" t="str">
        <f>IF(AND($G29&lt;&gt;"",$G29&lt;&gt;"N/A"),IF(LEFT(_xll.BDP($G29,"RTG_MOODY_NO_WATCH"),1)&lt;&gt;"#",_xll.BDP($G29,"RTG_MOODY_NO_WATCH"),""),"")</f>
        <v>B2</v>
      </c>
      <c r="I29" s="74" t="str">
        <f>IF(AND($G29&lt;&gt;"",$G29&lt;&gt;"N/A"),IF(LEFT(_xll.BDP($G29,"RTG_SP_NO_WATCH"),1)&lt;&gt;"#",_xll.BDP($G29,"RTG_SP_NO_WATCH"),""),"")</f>
        <v>BB</v>
      </c>
      <c r="J29" s="41" t="str">
        <f t="shared" si="0"/>
        <v/>
      </c>
      <c r="K29" s="41" t="str">
        <f t="shared" si="0"/>
        <v/>
      </c>
      <c r="L29" s="41" t="str">
        <f t="shared" si="1"/>
        <v>B2</v>
      </c>
      <c r="M29" s="41" t="str">
        <f t="shared" si="1"/>
        <v>BB</v>
      </c>
      <c r="N29" s="41">
        <f t="shared" si="2"/>
        <v>17</v>
      </c>
      <c r="O29" s="41">
        <f t="shared" si="3"/>
        <v>14</v>
      </c>
      <c r="R29" s="36" t="s">
        <v>113</v>
      </c>
      <c r="S29" s="37" t="s">
        <v>114</v>
      </c>
      <c r="T29" s="35">
        <v>19</v>
      </c>
      <c r="U29" s="36" t="s">
        <v>113</v>
      </c>
      <c r="V29" s="37" t="s">
        <v>114</v>
      </c>
    </row>
    <row r="30" spans="2:22" x14ac:dyDescent="0.25">
      <c r="B30" s="41" t="s">
        <v>313</v>
      </c>
      <c r="C30" s="41">
        <v>1.33</v>
      </c>
      <c r="D30" s="41" t="s">
        <v>276</v>
      </c>
      <c r="E30" s="41" t="s">
        <v>75</v>
      </c>
      <c r="F30" s="41" t="s">
        <v>314</v>
      </c>
      <c r="G30" s="41" t="str">
        <f>IF(F30&lt;&gt;"",IF(LEFT(_xll.BDP($F30&amp;" Curncy","SW_PRIMARY_REF_OBLIGATION_ISIN")&amp;" Corp",1)="#","N/A",_xll.BDP($F30&amp;" Curncy","SW_PRIMARY_REF_OBLIGATION_ISIN")&amp;" Corp"),"")</f>
        <v>XS1054087496 Corp</v>
      </c>
      <c r="H30" s="74" t="str">
        <f>IF(AND($G30&lt;&gt;"",$G30&lt;&gt;"N/A"),IF(LEFT(_xll.BDP($G30,"RTG_MOODY_NO_WATCH"),1)&lt;&gt;"#",_xll.BDP($G30,"RTG_MOODY_NO_WATCH"),""),"")</f>
        <v>Caa2</v>
      </c>
      <c r="I30" s="74" t="str">
        <f>IF(AND($G30&lt;&gt;"",$G30&lt;&gt;"N/A"),IF(LEFT(_xll.BDP($G30,"RTG_SP_NO_WATCH"),1)&lt;&gt;"#",_xll.BDP($G30,"RTG_SP_NO_WATCH"),""),"")</f>
        <v>CCC</v>
      </c>
      <c r="J30" s="41" t="str">
        <f t="shared" si="0"/>
        <v/>
      </c>
      <c r="K30" s="41" t="str">
        <f t="shared" si="0"/>
        <v/>
      </c>
      <c r="L30" s="41" t="str">
        <f t="shared" si="1"/>
        <v>Caa2</v>
      </c>
      <c r="M30" s="41" t="str">
        <f t="shared" si="1"/>
        <v>CCC</v>
      </c>
      <c r="N30" s="41">
        <f t="shared" si="2"/>
        <v>20</v>
      </c>
      <c r="O30" s="41">
        <f t="shared" si="3"/>
        <v>20</v>
      </c>
      <c r="R30" s="36" t="s">
        <v>117</v>
      </c>
      <c r="S30" s="37" t="s">
        <v>118</v>
      </c>
      <c r="T30" s="35">
        <v>20</v>
      </c>
      <c r="U30" s="36" t="s">
        <v>117</v>
      </c>
      <c r="V30" s="37" t="s">
        <v>118</v>
      </c>
    </row>
    <row r="31" spans="2:22" x14ac:dyDescent="0.25">
      <c r="B31" s="41" t="s">
        <v>315</v>
      </c>
      <c r="C31" s="41">
        <v>1.33</v>
      </c>
      <c r="D31" s="41" t="s">
        <v>276</v>
      </c>
      <c r="E31" s="41" t="s">
        <v>37</v>
      </c>
      <c r="F31" s="41" t="s">
        <v>316</v>
      </c>
      <c r="G31" s="41" t="str">
        <f>IF(F31&lt;&gt;"",IF(LEFT(_xll.BDP($F31&amp;" Curncy","SW_PRIMARY_REF_OBLIGATION_ISIN")&amp;" Corp",1)="#","N/A",_xll.BDP($F31&amp;" Curncy","SW_PRIMARY_REF_OBLIGATION_ISIN")&amp;" Corp"),"")</f>
        <v>XS0182242247 Corp</v>
      </c>
      <c r="H31" s="74" t="str">
        <f>IF(AND($G31&lt;&gt;"",$G31&lt;&gt;"N/A"),IF(LEFT(_xll.BDP($G31,"RTG_MOODY_NO_WATCH"),1)&lt;&gt;"#",_xll.BDP($G31,"RTG_MOODY_NO_WATCH"),""),"")</f>
        <v>Ba1</v>
      </c>
      <c r="I31" s="74" t="str">
        <f>IF(AND($G31&lt;&gt;"",$G31&lt;&gt;"N/A"),IF(LEFT(_xll.BDP($G31,"RTG_SP_NO_WATCH"),1)&lt;&gt;"#",_xll.BDP($G31,"RTG_SP_NO_WATCH"),""),"")</f>
        <v>BB+</v>
      </c>
      <c r="J31" s="41" t="str">
        <f t="shared" si="0"/>
        <v/>
      </c>
      <c r="K31" s="41" t="str">
        <f t="shared" si="0"/>
        <v/>
      </c>
      <c r="L31" s="41" t="str">
        <f t="shared" si="1"/>
        <v>Ba1</v>
      </c>
      <c r="M31" s="41" t="str">
        <f t="shared" si="1"/>
        <v>BB+</v>
      </c>
      <c r="N31" s="41">
        <f t="shared" si="2"/>
        <v>13</v>
      </c>
      <c r="O31" s="41">
        <f t="shared" si="3"/>
        <v>13</v>
      </c>
      <c r="R31" s="36" t="s">
        <v>121</v>
      </c>
      <c r="S31" s="37" t="s">
        <v>122</v>
      </c>
      <c r="T31" s="35">
        <v>21</v>
      </c>
      <c r="U31" s="36" t="s">
        <v>121</v>
      </c>
      <c r="V31" s="37" t="s">
        <v>122</v>
      </c>
    </row>
    <row r="32" spans="2:22" x14ac:dyDescent="0.25">
      <c r="B32" s="41" t="s">
        <v>317</v>
      </c>
      <c r="C32" s="41">
        <v>1.33</v>
      </c>
      <c r="D32" s="41" t="s">
        <v>276</v>
      </c>
      <c r="E32" s="41" t="s">
        <v>37</v>
      </c>
      <c r="F32" s="41" t="s">
        <v>318</v>
      </c>
      <c r="G32" s="41" t="str">
        <f>IF(F32&lt;&gt;"",IF(LEFT(_xll.BDP($F32&amp;" Curncy","SW_PRIMARY_REF_OBLIGATION_ISIN")&amp;" Corp",1)="#","N/A",_xll.BDP($F32&amp;" Curncy","SW_PRIMARY_REF_OBLIGATION_ISIN")&amp;" Corp"),"")</f>
        <v>XS1071420027 Corp</v>
      </c>
      <c r="H32" s="74" t="str">
        <f>IF(AND($G32&lt;&gt;"",$G32&lt;&gt;"N/A"),IF(LEFT(_xll.BDP($G32,"RTG_MOODY_NO_WATCH"),1)&lt;&gt;"#",_xll.BDP($G32,"RTG_MOODY_NO_WATCH"),""),"")</f>
        <v>Caa1</v>
      </c>
      <c r="I32" s="74" t="str">
        <f>IF(AND($G32&lt;&gt;"",$G32&lt;&gt;"N/A"),IF(LEFT(_xll.BDP($G32,"RTG_SP_NO_WATCH"),1)&lt;&gt;"#",_xll.BDP($G32,"RTG_SP_NO_WATCH"),""),"")</f>
        <v>CCC+</v>
      </c>
      <c r="J32" s="41" t="str">
        <f t="shared" si="0"/>
        <v/>
      </c>
      <c r="K32" s="41" t="str">
        <f t="shared" si="0"/>
        <v/>
      </c>
      <c r="L32" s="41" t="str">
        <f t="shared" si="1"/>
        <v>Caa1</v>
      </c>
      <c r="M32" s="41" t="str">
        <f t="shared" si="1"/>
        <v>CCC+</v>
      </c>
      <c r="N32" s="41">
        <f t="shared" si="2"/>
        <v>19</v>
      </c>
      <c r="O32" s="41">
        <f t="shared" si="3"/>
        <v>19</v>
      </c>
      <c r="R32" s="36" t="s">
        <v>125</v>
      </c>
      <c r="S32" s="37" t="s">
        <v>126</v>
      </c>
      <c r="T32" s="35">
        <v>22</v>
      </c>
      <c r="U32" s="36" t="s">
        <v>125</v>
      </c>
      <c r="V32" s="37" t="s">
        <v>126</v>
      </c>
    </row>
    <row r="33" spans="2:22" x14ac:dyDescent="0.25">
      <c r="B33" s="41" t="s">
        <v>319</v>
      </c>
      <c r="C33" s="41">
        <v>1.33</v>
      </c>
      <c r="D33" s="41" t="s">
        <v>276</v>
      </c>
      <c r="E33" s="41" t="s">
        <v>37</v>
      </c>
      <c r="F33" s="41" t="s">
        <v>320</v>
      </c>
      <c r="G33" s="41" t="str">
        <f>IF(F33&lt;&gt;"",IF(LEFT(_xll.BDP($F33&amp;" Curncy","SW_PRIMARY_REF_OBLIGATION_ISIN")&amp;" Corp",1)="#","N/A",_xll.BDP($F33&amp;" Curncy","SW_PRIMARY_REF_OBLIGATION_ISIN")&amp;" Corp"),"")</f>
        <v>PTGALIOE0009 Corp</v>
      </c>
      <c r="H33" s="74" t="str">
        <f>IF(AND($G33&lt;&gt;"",$G33&lt;&gt;"N/A"),IF(LEFT(_xll.BDP($G33,"RTG_MOODY_NO_WATCH"),1)&lt;&gt;"#",_xll.BDP($G33,"RTG_MOODY_NO_WATCH"),""),"")</f>
        <v/>
      </c>
      <c r="I33" s="74" t="str">
        <f>IF(AND($G33&lt;&gt;"",$G33&lt;&gt;"N/A"),IF(LEFT(_xll.BDP($G33,"RTG_SP_NO_WATCH"),1)&lt;&gt;"#",_xll.BDP($G33,"RTG_SP_NO_WATCH"),""),"")</f>
        <v/>
      </c>
      <c r="J33" s="41" t="str">
        <f t="shared" si="0"/>
        <v/>
      </c>
      <c r="K33" s="41" t="str">
        <f t="shared" si="0"/>
        <v/>
      </c>
      <c r="L33" s="41" t="str">
        <f t="shared" si="1"/>
        <v/>
      </c>
      <c r="M33" s="41" t="str">
        <f t="shared" si="1"/>
        <v/>
      </c>
      <c r="N33" s="41" t="str">
        <f t="shared" si="2"/>
        <v/>
      </c>
      <c r="O33" s="41" t="str">
        <f t="shared" si="3"/>
        <v/>
      </c>
      <c r="R33" s="36" t="s">
        <v>129</v>
      </c>
      <c r="S33" s="37" t="s">
        <v>129</v>
      </c>
      <c r="T33" s="35">
        <v>23</v>
      </c>
      <c r="U33" s="36" t="s">
        <v>129</v>
      </c>
      <c r="V33" s="37" t="s">
        <v>129</v>
      </c>
    </row>
    <row r="34" spans="2:22" x14ac:dyDescent="0.25">
      <c r="B34" s="41" t="s">
        <v>826</v>
      </c>
      <c r="C34" s="41">
        <v>1.33</v>
      </c>
      <c r="D34" s="41" t="s">
        <v>276</v>
      </c>
      <c r="E34" s="41" t="s">
        <v>37</v>
      </c>
      <c r="F34" s="41" t="s">
        <v>827</v>
      </c>
      <c r="G34" s="41" t="str">
        <f>IF(F34&lt;&gt;"",IF(LEFT(_xll.BDP($F34&amp;" Curncy","SW_PRIMARY_REF_OBLIGATION_ISIN")&amp;" Corp",1)="#","N/A",_xll.BDP($F34&amp;" Curncy","SW_PRIMARY_REF_OBLIGATION_ISIN")&amp;" Corp"),"")</f>
        <v>XS1308316568 Corp</v>
      </c>
      <c r="H34" s="74" t="str">
        <f>IF(AND($G34&lt;&gt;"",$G34&lt;&gt;"N/A"),IF(LEFT(_xll.BDP($G34,"RTG_MOODY_NO_WATCH"),1)&lt;&gt;"#",_xll.BDP($G34,"RTG_MOODY_NO_WATCH"),""),"")</f>
        <v>Caa1</v>
      </c>
      <c r="I34" s="74" t="str">
        <f>IF(AND($G34&lt;&gt;"",$G34&lt;&gt;"N/A"),IF(LEFT(_xll.BDP($G34,"RTG_SP_NO_WATCH"),1)&lt;&gt;"#",_xll.BDP($G34,"RTG_SP_NO_WATCH"),""),"")</f>
        <v>B-</v>
      </c>
      <c r="J34" s="41" t="str">
        <f t="shared" si="0"/>
        <v/>
      </c>
      <c r="K34" s="41" t="str">
        <f t="shared" si="0"/>
        <v/>
      </c>
      <c r="L34" s="41" t="str">
        <f t="shared" si="1"/>
        <v>Caa1</v>
      </c>
      <c r="M34" s="41" t="str">
        <f t="shared" si="1"/>
        <v>B-</v>
      </c>
      <c r="N34" s="41">
        <f t="shared" si="2"/>
        <v>19</v>
      </c>
      <c r="O34" s="41">
        <f t="shared" si="3"/>
        <v>18</v>
      </c>
      <c r="R34" s="36" t="s">
        <v>132</v>
      </c>
      <c r="S34" s="37" t="s">
        <v>132</v>
      </c>
      <c r="T34" s="35">
        <v>24</v>
      </c>
      <c r="U34" s="36" t="s">
        <v>132</v>
      </c>
      <c r="V34" s="37" t="s">
        <v>132</v>
      </c>
    </row>
    <row r="35" spans="2:22" x14ac:dyDescent="0.25">
      <c r="B35" s="41" t="s">
        <v>828</v>
      </c>
      <c r="C35" s="41">
        <v>1.33</v>
      </c>
      <c r="D35" s="41" t="s">
        <v>276</v>
      </c>
      <c r="E35" s="41" t="s">
        <v>37</v>
      </c>
      <c r="F35" s="41" t="s">
        <v>829</v>
      </c>
      <c r="G35" s="41" t="str">
        <f>IF(F35&lt;&gt;"",IF(LEFT(_xll.BDP($F35&amp;" Curncy","SW_PRIMARY_REF_OBLIGATION_ISIN")&amp;" Corp",1)="#","N/A",_xll.BDP($F35&amp;" Curncy","SW_PRIMARY_REF_OBLIGATION_ISIN")&amp;" Corp"),"")</f>
        <v>XS0103214762 Corp</v>
      </c>
      <c r="H35" s="74" t="str">
        <f>IF(AND($G35&lt;&gt;"",$G35&lt;&gt;"N/A"),IF(LEFT(_xll.BDP($G35,"RTG_MOODY_NO_WATCH"),1)&lt;&gt;"#",_xll.BDP($G35,"RTG_MOODY_NO_WATCH"),""),"")</f>
        <v>Baa3</v>
      </c>
      <c r="I35" s="74" t="str">
        <f>IF(AND($G35&lt;&gt;"",$G35&lt;&gt;"N/A"),IF(LEFT(_xll.BDP($G35,"RTG_SP_NO_WATCH"),1)&lt;&gt;"#",_xll.BDP($G35,"RTG_SP_NO_WATCH"),""),"")</f>
        <v>BBB-</v>
      </c>
      <c r="J35" s="41" t="str">
        <f t="shared" si="0"/>
        <v/>
      </c>
      <c r="K35" s="41" t="str">
        <f t="shared" si="0"/>
        <v/>
      </c>
      <c r="L35" s="41" t="str">
        <f t="shared" si="1"/>
        <v>Baa3</v>
      </c>
      <c r="M35" s="41" t="str">
        <f t="shared" si="1"/>
        <v>BBB-</v>
      </c>
      <c r="N35" s="41">
        <f t="shared" si="2"/>
        <v>12</v>
      </c>
      <c r="O35" s="41">
        <f t="shared" si="3"/>
        <v>12</v>
      </c>
      <c r="R35" s="36" t="s">
        <v>135</v>
      </c>
      <c r="S35" s="37" t="s">
        <v>135</v>
      </c>
      <c r="T35" s="35">
        <v>25</v>
      </c>
      <c r="U35" s="36" t="s">
        <v>135</v>
      </c>
      <c r="V35" s="37" t="s">
        <v>135</v>
      </c>
    </row>
    <row r="36" spans="2:22" x14ac:dyDescent="0.25">
      <c r="B36" s="41" t="s">
        <v>323</v>
      </c>
      <c r="C36" s="41">
        <v>1.33</v>
      </c>
      <c r="D36" s="41" t="s">
        <v>276</v>
      </c>
      <c r="E36" s="41" t="s">
        <v>37</v>
      </c>
      <c r="F36" s="41" t="s">
        <v>324</v>
      </c>
      <c r="G36" s="41" t="str">
        <f>IF(F36&lt;&gt;"",IF(LEFT(_xll.BDP($F36&amp;" Curncy","SW_PRIMARY_REF_OBLIGATION_ISIN")&amp;" Corp",1)="#","N/A",_xll.BDP($F36&amp;" Curncy","SW_PRIMARY_REF_OBLIGATION_ISIN")&amp;" Corp"),"")</f>
        <v>XS0458685913 Corp</v>
      </c>
      <c r="H36" s="74" t="str">
        <f>IF(AND($G36&lt;&gt;"",$G36&lt;&gt;"N/A"),IF(LEFT(_xll.BDP($G36,"RTG_MOODY_NO_WATCH"),1)&lt;&gt;"#",_xll.BDP($G36,"RTG_MOODY_NO_WATCH"),""),"")</f>
        <v>Ba1</v>
      </c>
      <c r="I36" s="74" t="str">
        <f>IF(AND($G36&lt;&gt;"",$G36&lt;&gt;"N/A"),IF(LEFT(_xll.BDP($G36,"RTG_SP_NO_WATCH"),1)&lt;&gt;"#",_xll.BDP($G36,"RTG_SP_NO_WATCH"),""),"")</f>
        <v>NR</v>
      </c>
      <c r="J36" s="41" t="str">
        <f t="shared" si="0"/>
        <v/>
      </c>
      <c r="K36" s="41" t="str">
        <f t="shared" si="0"/>
        <v/>
      </c>
      <c r="L36" s="41" t="str">
        <f t="shared" si="1"/>
        <v>Ba1</v>
      </c>
      <c r="M36" s="41" t="str">
        <f t="shared" si="1"/>
        <v>NR</v>
      </c>
      <c r="N36" s="41">
        <f t="shared" si="2"/>
        <v>13</v>
      </c>
      <c r="O36" s="41">
        <f t="shared" si="3"/>
        <v>25</v>
      </c>
    </row>
    <row r="37" spans="2:22" x14ac:dyDescent="0.25">
      <c r="B37" s="41" t="s">
        <v>325</v>
      </c>
      <c r="C37" s="41">
        <v>1.33</v>
      </c>
      <c r="D37" s="41" t="s">
        <v>276</v>
      </c>
      <c r="E37" s="41" t="s">
        <v>37</v>
      </c>
      <c r="F37" s="41" t="s">
        <v>326</v>
      </c>
      <c r="G37" s="41" t="str">
        <f>IF(F37&lt;&gt;"",IF(LEFT(_xll.BDP($F37&amp;" Curncy","SW_PRIMARY_REF_OBLIGATION_ISIN")&amp;" Corp",1)="#","N/A",_xll.BDP($F37&amp;" Curncy","SW_PRIMARY_REF_OBLIGATION_ISIN")&amp;" Corp"),"")</f>
        <v>XS0885718782 Corp</v>
      </c>
      <c r="H37" s="74" t="str">
        <f>IF(AND($G37&lt;&gt;"",$G37&lt;&gt;"N/A"),IF(LEFT(_xll.BDP($G37,"RTG_MOODY_NO_WATCH"),1)&lt;&gt;"#",_xll.BDP($G37,"RTG_MOODY_NO_WATCH"),""),"")</f>
        <v>Caa2</v>
      </c>
      <c r="I37" s="74" t="str">
        <f>IF(AND($G37&lt;&gt;"",$G37&lt;&gt;"N/A"),IF(LEFT(_xll.BDP($G37,"RTG_SP_NO_WATCH"),1)&lt;&gt;"#",_xll.BDP($G37,"RTG_SP_NO_WATCH"),""),"")</f>
        <v>B+</v>
      </c>
      <c r="J37" s="41" t="str">
        <f t="shared" si="0"/>
        <v/>
      </c>
      <c r="K37" s="41" t="str">
        <f t="shared" si="0"/>
        <v/>
      </c>
      <c r="L37" s="41" t="str">
        <f t="shared" si="1"/>
        <v>Caa2</v>
      </c>
      <c r="M37" s="41" t="str">
        <f t="shared" si="1"/>
        <v>B+</v>
      </c>
      <c r="N37" s="41">
        <f t="shared" si="2"/>
        <v>20</v>
      </c>
      <c r="O37" s="41">
        <f t="shared" si="3"/>
        <v>16</v>
      </c>
    </row>
    <row r="38" spans="2:22" x14ac:dyDescent="0.25">
      <c r="B38" s="41" t="s">
        <v>327</v>
      </c>
      <c r="C38" s="41">
        <v>1.33</v>
      </c>
      <c r="D38" s="41" t="s">
        <v>276</v>
      </c>
      <c r="E38" s="41" t="s">
        <v>37</v>
      </c>
      <c r="F38" s="41" t="s">
        <v>328</v>
      </c>
      <c r="G38" s="41" t="str">
        <f>IF(F38&lt;&gt;"",IF(LEFT(_xll.BDP($F38&amp;" Curncy","SW_PRIMARY_REF_OBLIGATION_ISIN")&amp;" Corp",1)="#","N/A",_xll.BDP($F38&amp;" Curncy","SW_PRIMARY_REF_OBLIGATION_ISIN")&amp;" Corp"),"")</f>
        <v>XS1075833860 Corp</v>
      </c>
      <c r="H38" s="74" t="str">
        <f>IF(AND($G38&lt;&gt;"",$G38&lt;&gt;"N/A"),IF(LEFT(_xll.BDP($G38,"RTG_MOODY_NO_WATCH"),1)&lt;&gt;"#",_xll.BDP($G38,"RTG_MOODY_NO_WATCH"),""),"")</f>
        <v/>
      </c>
      <c r="I38" s="74" t="str">
        <f>IF(AND($G38&lt;&gt;"",$G38&lt;&gt;"N/A"),IF(LEFT(_xll.BDP($G38,"RTG_SP_NO_WATCH"),1)&lt;&gt;"#",_xll.BDP($G38,"RTG_SP_NO_WATCH"),""),"")</f>
        <v>B</v>
      </c>
      <c r="J38" s="41" t="str">
        <f t="shared" si="0"/>
        <v/>
      </c>
      <c r="K38" s="41" t="str">
        <f t="shared" si="0"/>
        <v/>
      </c>
      <c r="L38" s="41" t="str">
        <f t="shared" si="1"/>
        <v/>
      </c>
      <c r="M38" s="41" t="str">
        <f t="shared" si="1"/>
        <v>B</v>
      </c>
      <c r="N38" s="41" t="str">
        <f t="shared" si="2"/>
        <v/>
      </c>
      <c r="O38" s="41">
        <f t="shared" si="3"/>
        <v>17</v>
      </c>
    </row>
    <row r="39" spans="2:22" x14ac:dyDescent="0.25">
      <c r="B39" s="41" t="s">
        <v>329</v>
      </c>
      <c r="C39" s="41">
        <v>1.33</v>
      </c>
      <c r="D39" s="41" t="s">
        <v>276</v>
      </c>
      <c r="E39" s="41" t="s">
        <v>37</v>
      </c>
      <c r="F39" s="41" t="s">
        <v>330</v>
      </c>
      <c r="G39" s="41" t="str">
        <f>IF(F39&lt;&gt;"",IF(LEFT(_xll.BDP($F39&amp;" Curncy","SW_PRIMARY_REF_OBLIGATION_ISIN")&amp;" Corp",1)="#","N/A",_xll.BDP($F39&amp;" Curncy","SW_PRIMARY_REF_OBLIGATION_ISIN")&amp;" Corp"),"")</f>
        <v>DE000A1TM5X8 Corp</v>
      </c>
      <c r="H39" s="74" t="str">
        <f>IF(AND($G39&lt;&gt;"",$G39&lt;&gt;"N/A"),IF(LEFT(_xll.BDP($G39,"RTG_MOODY_NO_WATCH"),1)&lt;&gt;"#",_xll.BDP($G39,"RTG_MOODY_NO_WATCH"),""),"")</f>
        <v/>
      </c>
      <c r="I39" s="74" t="str">
        <f>IF(AND($G39&lt;&gt;"",$G39&lt;&gt;"N/A"),IF(LEFT(_xll.BDP($G39,"RTG_SP_NO_WATCH"),1)&lt;&gt;"#",_xll.BDP($G39,"RTG_SP_NO_WATCH"),""),"")</f>
        <v/>
      </c>
      <c r="J39" s="41" t="str">
        <f t="shared" si="0"/>
        <v/>
      </c>
      <c r="K39" s="41" t="str">
        <f t="shared" si="0"/>
        <v/>
      </c>
      <c r="L39" s="41" t="str">
        <f t="shared" si="1"/>
        <v/>
      </c>
      <c r="M39" s="41" t="str">
        <f t="shared" si="1"/>
        <v/>
      </c>
      <c r="N39" s="41" t="str">
        <f t="shared" si="2"/>
        <v/>
      </c>
      <c r="O39" s="41" t="str">
        <f t="shared" si="3"/>
        <v/>
      </c>
    </row>
    <row r="40" spans="2:22" x14ac:dyDescent="0.25">
      <c r="B40" s="41" t="s">
        <v>417</v>
      </c>
      <c r="C40" s="41">
        <v>1.33</v>
      </c>
      <c r="D40" s="41" t="s">
        <v>276</v>
      </c>
      <c r="E40" s="41" t="s">
        <v>37</v>
      </c>
      <c r="F40" s="41" t="s">
        <v>386</v>
      </c>
      <c r="G40" s="41" t="str">
        <f>IF(F40&lt;&gt;"",IF(LEFT(_xll.BDP($F40&amp;" Curncy","SW_PRIMARY_REF_OBLIGATION_ISIN")&amp;" Corp",1)="#","N/A",_xll.BDP($F40&amp;" Curncy","SW_PRIMARY_REF_OBLIGATION_ISIN")&amp;" Corp"),"")</f>
        <v>XS1087777295 Corp</v>
      </c>
      <c r="H40" s="74" t="str">
        <f>IF(AND($G40&lt;&gt;"",$G40&lt;&gt;"N/A"),IF(LEFT(_xll.BDP($G40,"RTG_MOODY_NO_WATCH"),1)&lt;&gt;"#",_xll.BDP($G40,"RTG_MOODY_NO_WATCH"),""),"")</f>
        <v>B2</v>
      </c>
      <c r="I40" s="74" t="str">
        <f>IF(AND($G40&lt;&gt;"",$G40&lt;&gt;"N/A"),IF(LEFT(_xll.BDP($G40,"RTG_SP_NO_WATCH"),1)&lt;&gt;"#",_xll.BDP($G40,"RTG_SP_NO_WATCH"),""),"")</f>
        <v>B+</v>
      </c>
      <c r="J40" s="41" t="str">
        <f t="shared" si="0"/>
        <v/>
      </c>
      <c r="K40" s="41" t="str">
        <f t="shared" si="0"/>
        <v/>
      </c>
      <c r="L40" s="41" t="str">
        <f t="shared" si="1"/>
        <v>B2</v>
      </c>
      <c r="M40" s="41" t="str">
        <f t="shared" si="1"/>
        <v>B+</v>
      </c>
      <c r="N40" s="41">
        <f t="shared" si="2"/>
        <v>17</v>
      </c>
      <c r="O40" s="41">
        <f t="shared" si="3"/>
        <v>16</v>
      </c>
    </row>
    <row r="41" spans="2:22" x14ac:dyDescent="0.25">
      <c r="B41" s="41" t="s">
        <v>331</v>
      </c>
      <c r="C41" s="41">
        <v>1.33</v>
      </c>
      <c r="D41" s="41" t="s">
        <v>276</v>
      </c>
      <c r="E41" s="41" t="s">
        <v>37</v>
      </c>
      <c r="F41" s="41" t="s">
        <v>332</v>
      </c>
      <c r="G41" s="41" t="str">
        <f>IF(F41&lt;&gt;"",IF(LEFT(_xll.BDP($F41&amp;" Curncy","SW_PRIMARY_REF_OBLIGATION_ISIN")&amp;" Corp",1)="#","N/A",_xll.BDP($F41&amp;" Curncy","SW_PRIMARY_REF_OBLIGATION_ISIN")&amp;" Corp"),"")</f>
        <v>XS0928189777 Corp</v>
      </c>
      <c r="H41" s="74" t="str">
        <f>IF(AND($G41&lt;&gt;"",$G41&lt;&gt;"N/A"),IF(LEFT(_xll.BDP($G41,"RTG_MOODY_NO_WATCH"),1)&lt;&gt;"#",_xll.BDP($G41,"RTG_MOODY_NO_WATCH"),""),"")</f>
        <v>B3</v>
      </c>
      <c r="I41" s="74" t="str">
        <f>IF(AND($G41&lt;&gt;"",$G41&lt;&gt;"N/A"),IF(LEFT(_xll.BDP($G41,"RTG_SP_NO_WATCH"),1)&lt;&gt;"#",_xll.BDP($G41,"RTG_SP_NO_WATCH"),""),"")</f>
        <v>B-</v>
      </c>
      <c r="J41" s="41" t="str">
        <f t="shared" si="0"/>
        <v/>
      </c>
      <c r="K41" s="41" t="str">
        <f t="shared" si="0"/>
        <v/>
      </c>
      <c r="L41" s="41" t="str">
        <f t="shared" si="1"/>
        <v>B3</v>
      </c>
      <c r="M41" s="41" t="str">
        <f t="shared" si="1"/>
        <v>B-</v>
      </c>
      <c r="N41" s="41">
        <f t="shared" si="2"/>
        <v>18</v>
      </c>
      <c r="O41" s="41">
        <f t="shared" si="3"/>
        <v>18</v>
      </c>
    </row>
    <row r="42" spans="2:22" x14ac:dyDescent="0.25">
      <c r="B42" s="41" t="s">
        <v>755</v>
      </c>
      <c r="C42" s="41">
        <v>1.33</v>
      </c>
      <c r="D42" s="41" t="s">
        <v>276</v>
      </c>
      <c r="E42" s="41" t="s">
        <v>37</v>
      </c>
      <c r="F42" s="41" t="s">
        <v>756</v>
      </c>
      <c r="G42" s="41" t="str">
        <f>IF(F42&lt;&gt;"",IF(LEFT(_xll.BDP($F42&amp;" Curncy","SW_PRIMARY_REF_OBLIGATION_ISIN")&amp;" Corp",1)="#","N/A",_xll.BDP($F42&amp;" Curncy","SW_PRIMARY_REF_OBLIGATION_ISIN")&amp;" Corp"),"")</f>
        <v>XS1204434028 Corp</v>
      </c>
      <c r="H42" s="74" t="str">
        <f>IF(AND($G42&lt;&gt;"",$G42&lt;&gt;"N/A"),IF(LEFT(_xll.BDP($G42,"RTG_MOODY_NO_WATCH"),1)&lt;&gt;"#",_xll.BDP($G42,"RTG_MOODY_NO_WATCH"),""),"")</f>
        <v>Ba2</v>
      </c>
      <c r="I42" s="74" t="str">
        <f>IF(AND($G42&lt;&gt;"",$G42&lt;&gt;"N/A"),IF(LEFT(_xll.BDP($G42,"RTG_SP_NO_WATCH"),1)&lt;&gt;"#",_xll.BDP($G42,"RTG_SP_NO_WATCH"),""),"")</f>
        <v>BB+</v>
      </c>
      <c r="J42" s="41" t="str">
        <f t="shared" si="0"/>
        <v/>
      </c>
      <c r="K42" s="41" t="str">
        <f t="shared" si="0"/>
        <v/>
      </c>
      <c r="L42" s="41" t="str">
        <f t="shared" si="1"/>
        <v>Ba2</v>
      </c>
      <c r="M42" s="41" t="str">
        <f t="shared" si="1"/>
        <v>BB+</v>
      </c>
      <c r="N42" s="41">
        <f t="shared" si="2"/>
        <v>14</v>
      </c>
      <c r="O42" s="41">
        <f t="shared" si="3"/>
        <v>13</v>
      </c>
    </row>
    <row r="43" spans="2:22" x14ac:dyDescent="0.25">
      <c r="B43" s="41" t="s">
        <v>437</v>
      </c>
      <c r="C43" s="41">
        <v>1.33</v>
      </c>
      <c r="D43" s="41" t="s">
        <v>276</v>
      </c>
      <c r="E43" s="41" t="s">
        <v>37</v>
      </c>
      <c r="F43" s="41" t="s">
        <v>438</v>
      </c>
      <c r="G43" s="41" t="str">
        <f>IF(F43&lt;&gt;"",IF(LEFT(_xll.BDP($F43&amp;" Curncy","SW_PRIMARY_REF_OBLIGATION_ISIN")&amp;" Corp",1)="#","N/A",_xll.BDP($F43&amp;" Curncy","SW_PRIMARY_REF_OBLIGATION_ISIN")&amp;" Corp"),"")</f>
        <v>XS1139087933 Corp</v>
      </c>
      <c r="H43" s="74" t="str">
        <f>IF(AND($G43&lt;&gt;"",$G43&lt;&gt;"N/A"),IF(LEFT(_xll.BDP($G43,"RTG_MOODY_NO_WATCH"),1)&lt;&gt;"#",_xll.BDP($G43,"RTG_MOODY_NO_WATCH"),""),"")</f>
        <v/>
      </c>
      <c r="I43" s="74" t="str">
        <f>IF(AND($G43&lt;&gt;"",$G43&lt;&gt;"N/A"),IF(LEFT(_xll.BDP($G43,"RTG_SP_NO_WATCH"),1)&lt;&gt;"#",_xll.BDP($G43,"RTG_SP_NO_WATCH"),""),"")</f>
        <v/>
      </c>
      <c r="J43" s="41" t="str">
        <f t="shared" si="0"/>
        <v/>
      </c>
      <c r="K43" s="41" t="str">
        <f t="shared" si="0"/>
        <v/>
      </c>
      <c r="L43" s="41" t="str">
        <f t="shared" si="1"/>
        <v/>
      </c>
      <c r="M43" s="41" t="str">
        <f t="shared" si="1"/>
        <v/>
      </c>
      <c r="N43" s="41" t="str">
        <f t="shared" si="2"/>
        <v/>
      </c>
      <c r="O43" s="41" t="str">
        <f t="shared" si="3"/>
        <v/>
      </c>
    </row>
    <row r="44" spans="2:22" x14ac:dyDescent="0.25">
      <c r="B44" s="41" t="s">
        <v>333</v>
      </c>
      <c r="C44" s="41">
        <v>1.33</v>
      </c>
      <c r="D44" s="41" t="s">
        <v>276</v>
      </c>
      <c r="E44" s="41" t="s">
        <v>37</v>
      </c>
      <c r="F44" s="41" t="s">
        <v>334</v>
      </c>
      <c r="G44" s="41" t="str">
        <f>IF(F44&lt;&gt;"",IF(LEFT(_xll.BDP($F44&amp;" Curncy","SW_PRIMARY_REF_OBLIGATION_ISIN")&amp;" Corp",1)="#","N/A",_xll.BDP($F44&amp;" Curncy","SW_PRIMARY_REF_OBLIGATION_ISIN")&amp;" Corp"),"")</f>
        <v>XS1025866119 Corp</v>
      </c>
      <c r="H44" s="74" t="str">
        <f>IF(AND($G44&lt;&gt;"",$G44&lt;&gt;"N/A"),IF(LEFT(_xll.BDP($G44,"RTG_MOODY_NO_WATCH"),1)&lt;&gt;"#",_xll.BDP($G44,"RTG_MOODY_NO_WATCH"),""),"")</f>
        <v>Ba2</v>
      </c>
      <c r="I44" s="74" t="str">
        <f>IF(AND($G44&lt;&gt;"",$G44&lt;&gt;"N/A"),IF(LEFT(_xll.BDP($G44,"RTG_SP_NO_WATCH"),1)&lt;&gt;"#",_xll.BDP($G44,"RTG_SP_NO_WATCH"),""),"")</f>
        <v>BB</v>
      </c>
      <c r="J44" s="41" t="str">
        <f t="shared" si="0"/>
        <v/>
      </c>
      <c r="K44" s="41" t="str">
        <f t="shared" si="0"/>
        <v/>
      </c>
      <c r="L44" s="41" t="str">
        <f t="shared" si="1"/>
        <v>Ba2</v>
      </c>
      <c r="M44" s="41" t="str">
        <f t="shared" si="1"/>
        <v>BB</v>
      </c>
      <c r="N44" s="41">
        <f t="shared" si="2"/>
        <v>14</v>
      </c>
      <c r="O44" s="41">
        <f t="shared" si="3"/>
        <v>14</v>
      </c>
    </row>
    <row r="45" spans="2:22" x14ac:dyDescent="0.25">
      <c r="B45" s="41" t="s">
        <v>335</v>
      </c>
      <c r="C45" s="41">
        <v>1.33</v>
      </c>
      <c r="D45" s="41" t="s">
        <v>276</v>
      </c>
      <c r="E45" s="41" t="s">
        <v>37</v>
      </c>
      <c r="F45" s="41" t="s">
        <v>336</v>
      </c>
      <c r="G45" s="41" t="str">
        <f>IF(F45&lt;&gt;"",IF(LEFT(_xll.BDP($F45&amp;" Curncy","SW_PRIMARY_REF_OBLIGATION_ISIN")&amp;" Corp",1)="#","N/A",_xll.BDP($F45&amp;" Curncy","SW_PRIMARY_REF_OBLIGATION_ISIN")&amp;" Corp"),"")</f>
        <v>XS0491875562 Corp</v>
      </c>
      <c r="H45" s="74" t="str">
        <f>IF(AND($G45&lt;&gt;"",$G45&lt;&gt;"N/A"),IF(LEFT(_xll.BDP($G45,"RTG_MOODY_NO_WATCH"),1)&lt;&gt;"#",_xll.BDP($G45,"RTG_MOODY_NO_WATCH"),""),"")</f>
        <v>Ba2</v>
      </c>
      <c r="I45" s="74" t="str">
        <f>IF(AND($G45&lt;&gt;"",$G45&lt;&gt;"N/A"),IF(LEFT(_xll.BDP($G45,"RTG_SP_NO_WATCH"),1)&lt;&gt;"#",_xll.BDP($G45,"RTG_SP_NO_WATCH"),""),"")</f>
        <v>BB</v>
      </c>
      <c r="J45" s="41" t="str">
        <f t="shared" si="0"/>
        <v/>
      </c>
      <c r="K45" s="41" t="str">
        <f t="shared" si="0"/>
        <v/>
      </c>
      <c r="L45" s="41" t="str">
        <f t="shared" si="1"/>
        <v>Ba2</v>
      </c>
      <c r="M45" s="41" t="str">
        <f t="shared" si="1"/>
        <v>BB</v>
      </c>
      <c r="N45" s="41">
        <f t="shared" si="2"/>
        <v>14</v>
      </c>
      <c r="O45" s="41">
        <f t="shared" si="3"/>
        <v>14</v>
      </c>
    </row>
    <row r="46" spans="2:22" x14ac:dyDescent="0.25">
      <c r="B46" s="41" t="s">
        <v>337</v>
      </c>
      <c r="C46" s="41">
        <v>1.33</v>
      </c>
      <c r="D46" s="41" t="s">
        <v>276</v>
      </c>
      <c r="E46" s="41" t="s">
        <v>37</v>
      </c>
      <c r="F46" s="41" t="s">
        <v>338</v>
      </c>
      <c r="G46" s="41" t="str">
        <f>IF(F46&lt;&gt;"",IF(LEFT(_xll.BDP($F46&amp;" Curncy","SW_PRIMARY_REF_OBLIGATION_ISIN")&amp;" Corp",1)="#","N/A",_xll.BDP($F46&amp;" Curncy","SW_PRIMARY_REF_OBLIGATION_ISIN")&amp;" Corp"),"")</f>
        <v>XS1094674642 Corp</v>
      </c>
      <c r="H46" s="74" t="str">
        <f>IF(AND($G46&lt;&gt;"",$G46&lt;&gt;"N/A"),IF(LEFT(_xll.BDP($G46,"RTG_MOODY_NO_WATCH"),1)&lt;&gt;"#",_xll.BDP($G46,"RTG_MOODY_NO_WATCH"),""),"")</f>
        <v>Caa1</v>
      </c>
      <c r="I46" s="74" t="str">
        <f>IF(AND($G46&lt;&gt;"",$G46&lt;&gt;"N/A"),IF(LEFT(_xll.BDP($G46,"RTG_SP_NO_WATCH"),1)&lt;&gt;"#",_xll.BDP($G46,"RTG_SP_NO_WATCH"),""),"")</f>
        <v>B-</v>
      </c>
      <c r="J46" s="41" t="str">
        <f t="shared" si="0"/>
        <v/>
      </c>
      <c r="K46" s="41" t="str">
        <f t="shared" si="0"/>
        <v/>
      </c>
      <c r="L46" s="41" t="str">
        <f t="shared" si="1"/>
        <v>Caa1</v>
      </c>
      <c r="M46" s="41" t="str">
        <f t="shared" si="1"/>
        <v>B-</v>
      </c>
      <c r="N46" s="41">
        <f t="shared" si="2"/>
        <v>19</v>
      </c>
      <c r="O46" s="41">
        <f t="shared" si="3"/>
        <v>18</v>
      </c>
    </row>
    <row r="47" spans="2:22" x14ac:dyDescent="0.25">
      <c r="B47" s="41" t="s">
        <v>795</v>
      </c>
      <c r="C47" s="41">
        <v>1.33</v>
      </c>
      <c r="D47" s="41" t="s">
        <v>276</v>
      </c>
      <c r="E47" s="41" t="s">
        <v>37</v>
      </c>
      <c r="F47" s="41" t="s">
        <v>339</v>
      </c>
      <c r="G47" s="41" t="str">
        <f>IF(F47&lt;&gt;"",IF(LEFT(_xll.BDP($F47&amp;" Curncy","SW_PRIMARY_REF_OBLIGATION_ISIN")&amp;" Corp",1)="#","N/A",_xll.BDP($F47&amp;" Curncy","SW_PRIMARY_REF_OBLIGATION_ISIN")&amp;" Corp"),"")</f>
        <v>XS1000918018 Corp</v>
      </c>
      <c r="H47" s="74" t="str">
        <f>IF(AND($G47&lt;&gt;"",$G47&lt;&gt;"N/A"),IF(LEFT(_xll.BDP($G47,"RTG_MOODY_NO_WATCH"),1)&lt;&gt;"#",_xll.BDP($G47,"RTG_MOODY_NO_WATCH"),""),"")</f>
        <v/>
      </c>
      <c r="I47" s="74" t="str">
        <f>IF(AND($G47&lt;&gt;"",$G47&lt;&gt;"N/A"),IF(LEFT(_xll.BDP($G47,"RTG_SP_NO_WATCH"),1)&lt;&gt;"#",_xll.BDP($G47,"RTG_SP_NO_WATCH"),""),"")</f>
        <v/>
      </c>
      <c r="J47" s="41" t="str">
        <f t="shared" si="0"/>
        <v/>
      </c>
      <c r="K47" s="41" t="str">
        <f t="shared" si="0"/>
        <v/>
      </c>
      <c r="L47" s="41" t="str">
        <f t="shared" si="1"/>
        <v/>
      </c>
      <c r="M47" s="41" t="str">
        <f t="shared" si="1"/>
        <v/>
      </c>
      <c r="N47" s="41" t="str">
        <f t="shared" si="2"/>
        <v/>
      </c>
      <c r="O47" s="41" t="str">
        <f t="shared" si="3"/>
        <v/>
      </c>
    </row>
    <row r="48" spans="2:22" x14ac:dyDescent="0.25">
      <c r="B48" s="41" t="s">
        <v>340</v>
      </c>
      <c r="C48" s="41">
        <v>1.33</v>
      </c>
      <c r="D48" s="41" t="s">
        <v>276</v>
      </c>
      <c r="E48" s="41" t="s">
        <v>75</v>
      </c>
      <c r="F48" s="41" t="s">
        <v>341</v>
      </c>
      <c r="G48" s="41" t="str">
        <f>IF(F48&lt;&gt;"",IF(LEFT(_xll.BDP($F48&amp;" Curncy","SW_PRIMARY_REF_OBLIGATION_ISIN")&amp;" Corp",1)="#","N/A",_xll.BDP($F48&amp;" Curncy","SW_PRIMARY_REF_OBLIGATION_ISIN")&amp;" Corp"),"")</f>
        <v>XS1089828880 Corp</v>
      </c>
      <c r="H48" s="74" t="str">
        <f>IF(AND($G48&lt;&gt;"",$G48&lt;&gt;"N/A"),IF(LEFT(_xll.BDP($G48,"RTG_MOODY_NO_WATCH"),1)&lt;&gt;"#",_xll.BDP($G48,"RTG_MOODY_NO_WATCH"),""),"")</f>
        <v/>
      </c>
      <c r="I48" s="74" t="str">
        <f>IF(AND($G48&lt;&gt;"",$G48&lt;&gt;"N/A"),IF(LEFT(_xll.BDP($G48,"RTG_SP_NO_WATCH"),1)&lt;&gt;"#",_xll.BDP($G48,"RTG_SP_NO_WATCH"),""),"")</f>
        <v>B</v>
      </c>
      <c r="J48" s="41" t="str">
        <f t="shared" si="0"/>
        <v/>
      </c>
      <c r="K48" s="41" t="str">
        <f t="shared" si="0"/>
        <v/>
      </c>
      <c r="L48" s="41" t="str">
        <f t="shared" si="1"/>
        <v/>
      </c>
      <c r="M48" s="41" t="str">
        <f t="shared" si="1"/>
        <v>B</v>
      </c>
      <c r="N48" s="41" t="str">
        <f t="shared" si="2"/>
        <v/>
      </c>
      <c r="O48" s="41">
        <f t="shared" si="3"/>
        <v>17</v>
      </c>
    </row>
    <row r="49" spans="2:15" x14ac:dyDescent="0.25">
      <c r="B49" s="41" t="s">
        <v>342</v>
      </c>
      <c r="C49" s="41">
        <v>1.33</v>
      </c>
      <c r="D49" s="41" t="s">
        <v>276</v>
      </c>
      <c r="E49" s="41" t="s">
        <v>37</v>
      </c>
      <c r="F49" s="41" t="s">
        <v>416</v>
      </c>
      <c r="G49" s="41" t="str">
        <f>IF(F49&lt;&gt;"",IF(LEFT(_xll.BDP($F49&amp;" Curncy","SW_PRIMARY_REF_OBLIGATION_ISIN")&amp;" Corp",1)="#","N/A",_xll.BDP($F49&amp;" Curncy","SW_PRIMARY_REF_OBLIGATION_ISIN")&amp;" Corp"),"")</f>
        <v>XS1070709313 Corp</v>
      </c>
      <c r="H49" s="74" t="str">
        <f>IF(AND($G49&lt;&gt;"",$G49&lt;&gt;"N/A"),IF(LEFT(_xll.BDP($G49,"RTG_MOODY_NO_WATCH"),1)&lt;&gt;"#",_xll.BDP($G49,"RTG_MOODY_NO_WATCH"),""),"")</f>
        <v>Caa2</v>
      </c>
      <c r="I49" s="74" t="str">
        <f>IF(AND($G49&lt;&gt;"",$G49&lt;&gt;"N/A"),IF(LEFT(_xll.BDP($G49,"RTG_SP_NO_WATCH"),1)&lt;&gt;"#",_xll.BDP($G49,"RTG_SP_NO_WATCH"),""),"")</f>
        <v>CCC-</v>
      </c>
      <c r="J49" s="41" t="str">
        <f t="shared" si="0"/>
        <v/>
      </c>
      <c r="K49" s="41" t="str">
        <f t="shared" si="0"/>
        <v/>
      </c>
      <c r="L49" s="41" t="str">
        <f t="shared" si="1"/>
        <v>Caa2</v>
      </c>
      <c r="M49" s="41" t="str">
        <f t="shared" si="1"/>
        <v>CCC-</v>
      </c>
      <c r="N49" s="41">
        <f t="shared" si="2"/>
        <v>20</v>
      </c>
      <c r="O49" s="41">
        <f t="shared" si="3"/>
        <v>21</v>
      </c>
    </row>
    <row r="50" spans="2:15" x14ac:dyDescent="0.25">
      <c r="B50" s="41" t="s">
        <v>757</v>
      </c>
      <c r="C50" s="41">
        <v>1.33</v>
      </c>
      <c r="D50" s="41" t="s">
        <v>276</v>
      </c>
      <c r="E50" s="41" t="s">
        <v>37</v>
      </c>
      <c r="F50" s="41" t="s">
        <v>758</v>
      </c>
      <c r="G50" s="41" t="str">
        <f>IF(F50&lt;&gt;"",IF(LEFT(_xll.BDP($F50&amp;" Curncy","SW_PRIMARY_REF_OBLIGATION_ISIN")&amp;" Corp",1)="#","N/A",_xll.BDP($F50&amp;" Curncy","SW_PRIMARY_REF_OBLIGATION_ISIN")&amp;" Corp"),"")</f>
        <v>XS1219475792 Corp</v>
      </c>
      <c r="H50" s="74" t="str">
        <f>IF(AND($G50&lt;&gt;"",$G50&lt;&gt;"N/A"),IF(LEFT(_xll.BDP($G50,"RTG_MOODY_NO_WATCH"),1)&lt;&gt;"#",_xll.BDP($G50,"RTG_MOODY_NO_WATCH"),""),"")</f>
        <v>Caa1</v>
      </c>
      <c r="I50" s="74" t="str">
        <f>IF(AND($G50&lt;&gt;"",$G50&lt;&gt;"N/A"),IF(LEFT(_xll.BDP($G50,"RTG_SP_NO_WATCH"),1)&lt;&gt;"#",_xll.BDP($G50,"RTG_SP_NO_WATCH"),""),"")</f>
        <v>CCC+</v>
      </c>
      <c r="J50" s="41" t="str">
        <f t="shared" si="0"/>
        <v/>
      </c>
      <c r="K50" s="41" t="str">
        <f t="shared" si="0"/>
        <v/>
      </c>
      <c r="L50" s="41" t="str">
        <f t="shared" si="1"/>
        <v>Caa1</v>
      </c>
      <c r="M50" s="41" t="str">
        <f t="shared" si="1"/>
        <v>CCC+</v>
      </c>
      <c r="N50" s="41">
        <f t="shared" si="2"/>
        <v>19</v>
      </c>
      <c r="O50" s="41">
        <f t="shared" si="3"/>
        <v>19</v>
      </c>
    </row>
    <row r="51" spans="2:15" x14ac:dyDescent="0.25">
      <c r="B51" s="41" t="s">
        <v>343</v>
      </c>
      <c r="C51" s="41">
        <v>1.33</v>
      </c>
      <c r="D51" s="41" t="s">
        <v>276</v>
      </c>
      <c r="E51" s="41" t="s">
        <v>37</v>
      </c>
      <c r="F51" s="41" t="s">
        <v>344</v>
      </c>
      <c r="G51" s="41" t="str">
        <f>IF(F51&lt;&gt;"",IF(LEFT(_xll.BDP($F51&amp;" Curncy","SW_PRIMARY_REF_OBLIGATION_ISIN")&amp;" Corp",1)="#","N/A",_xll.BDP($F51&amp;" Curncy","SW_PRIMARY_REF_OBLIGATION_ISIN")&amp;" Corp"),"")</f>
        <v>XS0909782921 Corp</v>
      </c>
      <c r="H51" s="74" t="str">
        <f>IF(AND($G51&lt;&gt;"",$G51&lt;&gt;"N/A"),IF(LEFT(_xll.BDP($G51,"RTG_MOODY_NO_WATCH"),1)&lt;&gt;"#",_xll.BDP($G51,"RTG_MOODY_NO_WATCH"),""),"")</f>
        <v/>
      </c>
      <c r="I51" s="74" t="str">
        <f>IF(AND($G51&lt;&gt;"",$G51&lt;&gt;"N/A"),IF(LEFT(_xll.BDP($G51,"RTG_SP_NO_WATCH"),1)&lt;&gt;"#",_xll.BDP($G51,"RTG_SP_NO_WATCH"),""),"")</f>
        <v/>
      </c>
      <c r="J51" s="41" t="str">
        <f t="shared" si="0"/>
        <v/>
      </c>
      <c r="K51" s="41" t="str">
        <f t="shared" si="0"/>
        <v/>
      </c>
      <c r="L51" s="41" t="str">
        <f t="shared" si="1"/>
        <v/>
      </c>
      <c r="M51" s="41" t="str">
        <f t="shared" si="1"/>
        <v/>
      </c>
      <c r="N51" s="41" t="str">
        <f t="shared" si="2"/>
        <v/>
      </c>
      <c r="O51" s="41" t="str">
        <f t="shared" si="3"/>
        <v/>
      </c>
    </row>
    <row r="52" spans="2:15" x14ac:dyDescent="0.25">
      <c r="B52" s="41" t="s">
        <v>830</v>
      </c>
      <c r="C52" s="41">
        <v>1.33</v>
      </c>
      <c r="D52" s="41" t="s">
        <v>276</v>
      </c>
      <c r="E52" s="41" t="s">
        <v>37</v>
      </c>
      <c r="F52" s="41" t="s">
        <v>831</v>
      </c>
      <c r="G52" s="41" t="str">
        <f>IF(F52&lt;&gt;"",IF(LEFT(_xll.BDP($F52&amp;" Curncy","SW_PRIMARY_REF_OBLIGATION_ISIN")&amp;" Corp",1)="#","N/A",_xll.BDP($F52&amp;" Curncy","SW_PRIMARY_REF_OBLIGATION_ISIN")&amp;" Corp"),"")</f>
        <v>DE000A1MA9K8 Corp</v>
      </c>
      <c r="H52" s="74" t="str">
        <f>IF(AND($G52&lt;&gt;"",$G52&lt;&gt;"N/A"),IF(LEFT(_xll.BDP($G52,"RTG_MOODY_NO_WATCH"),1)&lt;&gt;"#",_xll.BDP($G52,"RTG_MOODY_NO_WATCH"),""),"")</f>
        <v>Baa3u</v>
      </c>
      <c r="I52" s="74" t="str">
        <f>IF(AND($G52&lt;&gt;"",$G52&lt;&gt;"N/A"),IF(LEFT(_xll.BDP($G52,"RTG_SP_NO_WATCH"),1)&lt;&gt;"#",_xll.BDP($G52,"RTG_SP_NO_WATCH"),""),"")</f>
        <v>BBB-</v>
      </c>
      <c r="J52" s="41" t="str">
        <f t="shared" si="0"/>
        <v/>
      </c>
      <c r="K52" s="41" t="str">
        <f t="shared" si="0"/>
        <v/>
      </c>
      <c r="L52" s="41" t="str">
        <f t="shared" si="1"/>
        <v>Baa3u</v>
      </c>
      <c r="M52" s="41" t="str">
        <f t="shared" si="1"/>
        <v>BBB-</v>
      </c>
      <c r="N52" s="41" t="str">
        <f t="shared" si="2"/>
        <v/>
      </c>
      <c r="O52" s="41">
        <f t="shared" si="3"/>
        <v>12</v>
      </c>
    </row>
    <row r="53" spans="2:15" x14ac:dyDescent="0.25">
      <c r="B53" s="41" t="s">
        <v>347</v>
      </c>
      <c r="C53" s="41">
        <v>1.33</v>
      </c>
      <c r="D53" s="41" t="s">
        <v>276</v>
      </c>
      <c r="E53" s="41" t="s">
        <v>37</v>
      </c>
      <c r="F53" s="41" t="s">
        <v>348</v>
      </c>
      <c r="G53" s="41" t="str">
        <f>IF(F53&lt;&gt;"",IF(LEFT(_xll.BDP($F53&amp;" Curncy","SW_PRIMARY_REF_OBLIGATION_ISIN")&amp;" Corp",1)="#","N/A",_xll.BDP($F53&amp;" Curncy","SW_PRIMARY_REF_OBLIGATION_ISIN")&amp;" Corp"),"")</f>
        <v>XS1074935229 Corp</v>
      </c>
      <c r="H53" s="74" t="str">
        <f>IF(AND($G53&lt;&gt;"",$G53&lt;&gt;"N/A"),IF(LEFT(_xll.BDP($G53,"RTG_MOODY_NO_WATCH"),1)&lt;&gt;"#",_xll.BDP($G53,"RTG_MOODY_NO_WATCH"),""),"")</f>
        <v>B2</v>
      </c>
      <c r="I53" s="74" t="str">
        <f>IF(AND($G53&lt;&gt;"",$G53&lt;&gt;"N/A"),IF(LEFT(_xll.BDP($G53,"RTG_SP_NO_WATCH"),1)&lt;&gt;"#",_xll.BDP($G53,"RTG_SP_NO_WATCH"),""),"")</f>
        <v>B</v>
      </c>
      <c r="J53" s="41" t="str">
        <f t="shared" si="0"/>
        <v/>
      </c>
      <c r="K53" s="41" t="str">
        <f t="shared" si="0"/>
        <v/>
      </c>
      <c r="L53" s="41" t="str">
        <f t="shared" si="1"/>
        <v>B2</v>
      </c>
      <c r="M53" s="41" t="str">
        <f t="shared" si="1"/>
        <v>B</v>
      </c>
      <c r="N53" s="41">
        <f t="shared" si="2"/>
        <v>17</v>
      </c>
      <c r="O53" s="41">
        <f t="shared" si="3"/>
        <v>17</v>
      </c>
    </row>
    <row r="54" spans="2:15" x14ac:dyDescent="0.25">
      <c r="B54" s="41" t="s">
        <v>759</v>
      </c>
      <c r="C54" s="41">
        <v>1.33</v>
      </c>
      <c r="D54" s="41" t="s">
        <v>276</v>
      </c>
      <c r="E54" s="41" t="s">
        <v>37</v>
      </c>
      <c r="F54" s="41" t="s">
        <v>760</v>
      </c>
      <c r="G54" s="41" t="str">
        <f>IF(F54&lt;&gt;"",IF(LEFT(_xll.BDP($F54&amp;" Curncy","SW_PRIMARY_REF_OBLIGATION_ISIN")&amp;" Corp",1)="#","N/A",_xll.BDP($F54&amp;" Curncy","SW_PRIMARY_REF_OBLIGATION_ISIN")&amp;" Corp"),"")</f>
        <v>XS1248518158 Corp</v>
      </c>
      <c r="H54" s="74" t="str">
        <f>IF(AND($G54&lt;&gt;"",$G54&lt;&gt;"N/A"),IF(LEFT(_xll.BDP($G54,"RTG_MOODY_NO_WATCH"),1)&lt;&gt;"#",_xll.BDP($G54,"RTG_MOODY_NO_WATCH"),""),"")</f>
        <v>Caa1</v>
      </c>
      <c r="I54" s="74" t="str">
        <f>IF(AND($G54&lt;&gt;"",$G54&lt;&gt;"N/A"),IF(LEFT(_xll.BDP($G54,"RTG_SP_NO_WATCH"),1)&lt;&gt;"#",_xll.BDP($G54,"RTG_SP_NO_WATCH"),""),"")</f>
        <v>CCC+</v>
      </c>
      <c r="J54" s="41" t="str">
        <f t="shared" si="0"/>
        <v/>
      </c>
      <c r="K54" s="41" t="str">
        <f t="shared" si="0"/>
        <v/>
      </c>
      <c r="L54" s="41" t="str">
        <f t="shared" si="1"/>
        <v>Caa1</v>
      </c>
      <c r="M54" s="41" t="str">
        <f t="shared" si="1"/>
        <v>CCC+</v>
      </c>
      <c r="N54" s="41">
        <f t="shared" si="2"/>
        <v>19</v>
      </c>
      <c r="O54" s="41">
        <f t="shared" si="3"/>
        <v>19</v>
      </c>
    </row>
    <row r="55" spans="2:15" x14ac:dyDescent="0.25">
      <c r="B55" s="41" t="s">
        <v>354</v>
      </c>
      <c r="C55" s="41">
        <v>1.33</v>
      </c>
      <c r="D55" s="41" t="s">
        <v>276</v>
      </c>
      <c r="E55" s="41" t="s">
        <v>37</v>
      </c>
      <c r="F55" s="41" t="s">
        <v>355</v>
      </c>
      <c r="G55" s="41" t="str">
        <f>IF(F55&lt;&gt;"",IF(LEFT(_xll.BDP($F55&amp;" Curncy","SW_PRIMARY_REF_OBLIGATION_ISIN")&amp;" Corp",1)="#","N/A",_xll.BDP($F55&amp;" Curncy","SW_PRIMARY_REF_OBLIGATION_ISIN")&amp;" Corp"),"")</f>
        <v>XS1028950886 Corp</v>
      </c>
      <c r="H55" s="74" t="str">
        <f>IF(AND($G55&lt;&gt;"",$G55&lt;&gt;"N/A"),IF(LEFT(_xll.BDP($G55,"RTG_MOODY_NO_WATCH"),1)&lt;&gt;"#",_xll.BDP($G55,"RTG_MOODY_NO_WATCH"),""),"")</f>
        <v>B2</v>
      </c>
      <c r="I55" s="74" t="str">
        <f>IF(AND($G55&lt;&gt;"",$G55&lt;&gt;"N/A"),IF(LEFT(_xll.BDP($G55,"RTG_SP_NO_WATCH"),1)&lt;&gt;"#",_xll.BDP($G55,"RTG_SP_NO_WATCH"),""),"")</f>
        <v>B+</v>
      </c>
      <c r="J55" s="41" t="str">
        <f t="shared" si="0"/>
        <v/>
      </c>
      <c r="K55" s="41" t="str">
        <f t="shared" si="0"/>
        <v/>
      </c>
      <c r="L55" s="41" t="str">
        <f t="shared" si="1"/>
        <v>B2</v>
      </c>
      <c r="M55" s="41" t="str">
        <f t="shared" si="1"/>
        <v>B+</v>
      </c>
      <c r="N55" s="41">
        <f t="shared" si="2"/>
        <v>17</v>
      </c>
      <c r="O55" s="41">
        <f t="shared" si="3"/>
        <v>16</v>
      </c>
    </row>
    <row r="56" spans="2:15" x14ac:dyDescent="0.25">
      <c r="B56" s="41" t="s">
        <v>797</v>
      </c>
      <c r="C56" s="41">
        <v>1.33</v>
      </c>
      <c r="D56" s="41" t="s">
        <v>276</v>
      </c>
      <c r="E56" s="41" t="s">
        <v>37</v>
      </c>
      <c r="F56" s="41" t="s">
        <v>356</v>
      </c>
      <c r="G56" s="41" t="str">
        <f>IF(F56&lt;&gt;"",IF(LEFT(_xll.BDP($F56&amp;" Curncy","SW_PRIMARY_REF_OBLIGATION_ISIN")&amp;" Corp",1)="#","N/A",_xll.BDP($F56&amp;" Curncy","SW_PRIMARY_REF_OBLIGATION_ISIN")&amp;" Corp"),"")</f>
        <v>XS1028956222 Corp</v>
      </c>
      <c r="H56" s="74" t="str">
        <f>IF(AND($G56&lt;&gt;"",$G56&lt;&gt;"N/A"),IF(LEFT(_xll.BDP($G56,"RTG_MOODY_NO_WATCH"),1)&lt;&gt;"#",_xll.BDP($G56,"RTG_MOODY_NO_WATCH"),""),"")</f>
        <v>B1</v>
      </c>
      <c r="I56" s="74" t="str">
        <f>IF(AND($G56&lt;&gt;"",$G56&lt;&gt;"N/A"),IF(LEFT(_xll.BDP($G56,"RTG_SP_NO_WATCH"),1)&lt;&gt;"#",_xll.BDP($G56,"RTG_SP_NO_WATCH"),""),"")</f>
        <v>B+</v>
      </c>
      <c r="J56" s="41" t="str">
        <f t="shared" si="0"/>
        <v/>
      </c>
      <c r="K56" s="41" t="str">
        <f t="shared" si="0"/>
        <v/>
      </c>
      <c r="L56" s="41" t="str">
        <f t="shared" si="1"/>
        <v>B1</v>
      </c>
      <c r="M56" s="41" t="str">
        <f t="shared" si="1"/>
        <v>B+</v>
      </c>
      <c r="N56" s="41">
        <f t="shared" si="2"/>
        <v>16</v>
      </c>
      <c r="O56" s="41">
        <f t="shared" si="3"/>
        <v>16</v>
      </c>
    </row>
    <row r="57" spans="2:15" x14ac:dyDescent="0.25">
      <c r="B57" s="41" t="s">
        <v>357</v>
      </c>
      <c r="C57" s="41">
        <v>1.33</v>
      </c>
      <c r="D57" s="41" t="s">
        <v>276</v>
      </c>
      <c r="E57" s="41" t="s">
        <v>37</v>
      </c>
      <c r="F57" s="41" t="s">
        <v>358</v>
      </c>
      <c r="G57" s="41" t="str">
        <f>IF(F57&lt;&gt;"",IF(LEFT(_xll.BDP($F57&amp;" Curncy","SW_PRIMARY_REF_OBLIGATION_ISIN")&amp;" Corp",1)="#","N/A",_xll.BDP($F57&amp;" Curncy","SW_PRIMARY_REF_OBLIGATION_ISIN")&amp;" Corp"),"")</f>
        <v>USN6651LAB38 Corp</v>
      </c>
      <c r="H57" s="74" t="str">
        <f>IF(AND($G57&lt;&gt;"",$G57&lt;&gt;"N/A"),IF(LEFT(_xll.BDP($G57,"RTG_MOODY_NO_WATCH"),1)&lt;&gt;"#",_xll.BDP($G57,"RTG_MOODY_NO_WATCH"),""),"")</f>
        <v>Ba2</v>
      </c>
      <c r="I57" s="74" t="str">
        <f>IF(AND($G57&lt;&gt;"",$G57&lt;&gt;"N/A"),IF(LEFT(_xll.BDP($G57,"RTG_SP_NO_WATCH"),1)&lt;&gt;"#",_xll.BDP($G57,"RTG_SP_NO_WATCH"),""),"")</f>
        <v>BB+</v>
      </c>
      <c r="J57" s="41" t="str">
        <f t="shared" si="0"/>
        <v/>
      </c>
      <c r="K57" s="41" t="str">
        <f t="shared" si="0"/>
        <v/>
      </c>
      <c r="L57" s="41" t="str">
        <f t="shared" si="1"/>
        <v>Ba2</v>
      </c>
      <c r="M57" s="41" t="str">
        <f t="shared" si="1"/>
        <v>BB+</v>
      </c>
      <c r="N57" s="41">
        <f t="shared" si="2"/>
        <v>14</v>
      </c>
      <c r="O57" s="41">
        <f t="shared" si="3"/>
        <v>13</v>
      </c>
    </row>
    <row r="58" spans="2:15" x14ac:dyDescent="0.25">
      <c r="B58" s="41" t="s">
        <v>359</v>
      </c>
      <c r="C58" s="41">
        <v>1.33</v>
      </c>
      <c r="D58" s="41" t="s">
        <v>276</v>
      </c>
      <c r="E58" s="41" t="s">
        <v>37</v>
      </c>
      <c r="F58" s="41" t="s">
        <v>360</v>
      </c>
      <c r="G58" s="41" t="str">
        <f>IF(F58&lt;&gt;"",IF(LEFT(_xll.BDP($F58&amp;" Curncy","SW_PRIMARY_REF_OBLIGATION_ISIN")&amp;" Corp",1)="#","N/A",_xll.BDP($F58&amp;" Curncy","SW_PRIMARY_REF_OBLIGATION_ISIN")&amp;" Corp"),"")</f>
        <v>FR0011439975 Corp</v>
      </c>
      <c r="H58" s="74" t="str">
        <f>IF(AND($G58&lt;&gt;"",$G58&lt;&gt;"N/A"),IF(LEFT(_xll.BDP($G58,"RTG_MOODY_NO_WATCH"),1)&lt;&gt;"#",_xll.BDP($G58,"RTG_MOODY_NO_WATCH"),""),"")</f>
        <v>Ba2</v>
      </c>
      <c r="I58" s="74" t="str">
        <f>IF(AND($G58&lt;&gt;"",$G58&lt;&gt;"N/A"),IF(LEFT(_xll.BDP($G58,"RTG_SP_NO_WATCH"),1)&lt;&gt;"#",_xll.BDP($G58,"RTG_SP_NO_WATCH"),""),"")</f>
        <v>NR</v>
      </c>
      <c r="J58" s="41" t="str">
        <f t="shared" si="0"/>
        <v/>
      </c>
      <c r="K58" s="41" t="str">
        <f t="shared" si="0"/>
        <v/>
      </c>
      <c r="L58" s="41" t="str">
        <f t="shared" si="1"/>
        <v>Ba2</v>
      </c>
      <c r="M58" s="41" t="str">
        <f t="shared" si="1"/>
        <v>NR</v>
      </c>
      <c r="N58" s="41">
        <f t="shared" si="2"/>
        <v>14</v>
      </c>
      <c r="O58" s="41">
        <f t="shared" si="3"/>
        <v>25</v>
      </c>
    </row>
    <row r="59" spans="2:15" x14ac:dyDescent="0.25">
      <c r="B59" s="41" t="s">
        <v>418</v>
      </c>
      <c r="C59" s="41">
        <v>1.33</v>
      </c>
      <c r="D59" s="41" t="s">
        <v>276</v>
      </c>
      <c r="E59" s="41" t="s">
        <v>37</v>
      </c>
      <c r="F59" s="41" t="s">
        <v>399</v>
      </c>
      <c r="G59" s="41" t="str">
        <f>IF(F59&lt;&gt;"",IF(LEFT(_xll.BDP($F59&amp;" Curncy","SW_PRIMARY_REF_OBLIGATION_ISIN")&amp;" Corp",1)="#","N/A",_xll.BDP($F59&amp;" Curncy","SW_PRIMARY_REF_OBLIGATION_ISIN")&amp;" Corp"),"")</f>
        <v>XS1028948047 Corp</v>
      </c>
      <c r="H59" s="74" t="str">
        <f>IF(AND($G59&lt;&gt;"",$G59&lt;&gt;"N/A"),IF(LEFT(_xll.BDP($G59,"RTG_MOODY_NO_WATCH"),1)&lt;&gt;"#",_xll.BDP($G59,"RTG_MOODY_NO_WATCH"),""),"")</f>
        <v>Caa1</v>
      </c>
      <c r="I59" s="74" t="str">
        <f>IF(AND($G59&lt;&gt;"",$G59&lt;&gt;"N/A"),IF(LEFT(_xll.BDP($G59,"RTG_SP_NO_WATCH"),1)&lt;&gt;"#",_xll.BDP($G59,"RTG_SP_NO_WATCH"),""),"")</f>
        <v>CCC+</v>
      </c>
      <c r="J59" s="41" t="str">
        <f t="shared" si="0"/>
        <v/>
      </c>
      <c r="K59" s="41" t="str">
        <f t="shared" si="0"/>
        <v/>
      </c>
      <c r="L59" s="41" t="str">
        <f t="shared" si="1"/>
        <v>Caa1</v>
      </c>
      <c r="M59" s="41" t="str">
        <f t="shared" si="1"/>
        <v>CCC+</v>
      </c>
      <c r="N59" s="41">
        <f t="shared" si="2"/>
        <v>19</v>
      </c>
      <c r="O59" s="41">
        <f t="shared" si="3"/>
        <v>19</v>
      </c>
    </row>
    <row r="60" spans="2:15" x14ac:dyDescent="0.25">
      <c r="B60" s="41" t="s">
        <v>361</v>
      </c>
      <c r="C60" s="41">
        <v>1.33</v>
      </c>
      <c r="D60" s="41" t="s">
        <v>276</v>
      </c>
      <c r="E60" s="41" t="s">
        <v>37</v>
      </c>
      <c r="F60" s="41" t="s">
        <v>362</v>
      </c>
      <c r="G60" s="41" t="str">
        <f>IF(F60&lt;&gt;"",IF(LEFT(_xll.BDP($F60&amp;" Curncy","SW_PRIMARY_REF_OBLIGATION_ISIN")&amp;" Corp",1)="#","N/A",_xll.BDP($F60&amp;" Curncy","SW_PRIMARY_REF_OBLIGATION_ISIN")&amp;" Corp"),"")</f>
        <v>XS0982709494 Corp</v>
      </c>
      <c r="H60" s="74" t="str">
        <f>IF(AND($G60&lt;&gt;"",$G60&lt;&gt;"N/A"),IF(LEFT(_xll.BDP($G60,"RTG_MOODY_NO_WATCH"),1)&lt;&gt;"#",_xll.BDP($G60,"RTG_MOODY_NO_WATCH"),""),"")</f>
        <v>B2</v>
      </c>
      <c r="I60" s="74" t="str">
        <f>IF(AND($G60&lt;&gt;"",$G60&lt;&gt;"N/A"),IF(LEFT(_xll.BDP($G60,"RTG_SP_NO_WATCH"),1)&lt;&gt;"#",_xll.BDP($G60,"RTG_SP_NO_WATCH"),""),"")</f>
        <v>B-</v>
      </c>
      <c r="J60" s="41" t="str">
        <f t="shared" si="0"/>
        <v/>
      </c>
      <c r="K60" s="41" t="str">
        <f t="shared" si="0"/>
        <v/>
      </c>
      <c r="L60" s="41" t="str">
        <f t="shared" si="1"/>
        <v>B2</v>
      </c>
      <c r="M60" s="41" t="str">
        <f t="shared" si="1"/>
        <v>B-</v>
      </c>
      <c r="N60" s="41">
        <f t="shared" si="2"/>
        <v>17</v>
      </c>
      <c r="O60" s="41">
        <f t="shared" si="3"/>
        <v>18</v>
      </c>
    </row>
    <row r="61" spans="2:15" x14ac:dyDescent="0.25">
      <c r="B61" s="41" t="s">
        <v>365</v>
      </c>
      <c r="C61" s="41">
        <v>1.33</v>
      </c>
      <c r="D61" s="41" t="s">
        <v>276</v>
      </c>
      <c r="E61" s="41" t="s">
        <v>37</v>
      </c>
      <c r="F61" s="41" t="s">
        <v>366</v>
      </c>
      <c r="G61" s="41" t="str">
        <f>IF(F61&lt;&gt;"",IF(LEFT(_xll.BDP($F61&amp;" Curncy","SW_PRIMARY_REF_OBLIGATION_ISIN")&amp;" Corp",1)="#","N/A",_xll.BDP($F61&amp;" Curncy","SW_PRIMARY_REF_OBLIGATION_ISIN")&amp;" Corp"),"")</f>
        <v>XS1043621090 Corp</v>
      </c>
      <c r="H61" s="74" t="str">
        <f>IF(AND($G61&lt;&gt;"",$G61&lt;&gt;"N/A"),IF(LEFT(_xll.BDP($G61,"RTG_MOODY_NO_WATCH"),1)&lt;&gt;"#",_xll.BDP($G61,"RTG_MOODY_NO_WATCH"),""),"")</f>
        <v>B2</v>
      </c>
      <c r="I61" s="74" t="str">
        <f>IF(AND($G61&lt;&gt;"",$G61&lt;&gt;"N/A"),IF(LEFT(_xll.BDP($G61,"RTG_SP_NO_WATCH"),1)&lt;&gt;"#",_xll.BDP($G61,"RTG_SP_NO_WATCH"),""),"")</f>
        <v>B</v>
      </c>
      <c r="J61" s="41" t="str">
        <f t="shared" si="0"/>
        <v/>
      </c>
      <c r="K61" s="41" t="str">
        <f t="shared" si="0"/>
        <v/>
      </c>
      <c r="L61" s="41" t="str">
        <f t="shared" si="1"/>
        <v>B2</v>
      </c>
      <c r="M61" s="41" t="str">
        <f t="shared" si="1"/>
        <v>B</v>
      </c>
      <c r="N61" s="41">
        <f t="shared" si="2"/>
        <v>17</v>
      </c>
      <c r="O61" s="41">
        <f t="shared" si="3"/>
        <v>17</v>
      </c>
    </row>
    <row r="62" spans="2:15" x14ac:dyDescent="0.25">
      <c r="B62" s="41" t="s">
        <v>832</v>
      </c>
      <c r="C62" s="41">
        <v>1.33</v>
      </c>
      <c r="D62" s="41" t="s">
        <v>276</v>
      </c>
      <c r="E62" s="41" t="s">
        <v>37</v>
      </c>
      <c r="F62" s="41" t="s">
        <v>833</v>
      </c>
      <c r="G62" s="41" t="str">
        <f>IF(F62&lt;&gt;"",IF(LEFT(_xll.BDP($F62&amp;" Curncy","SW_PRIMARY_REF_OBLIGATION_ISIN")&amp;" Corp",1)="#","N/A",_xll.BDP($F62&amp;" Curncy","SW_PRIMARY_REF_OBLIGATION_ISIN")&amp;" Corp"),"")</f>
        <v>XS0733696495 Corp</v>
      </c>
      <c r="H62" s="74" t="str">
        <f>IF(AND($G62&lt;&gt;"",$G62&lt;&gt;"N/A"),IF(LEFT(_xll.BDP($G62,"RTG_MOODY_NO_WATCH"),1)&lt;&gt;"#",_xll.BDP($G62,"RTG_MOODY_NO_WATCH"),""),"")</f>
        <v>Baa2</v>
      </c>
      <c r="I62" s="74" t="str">
        <f>IF(AND($G62&lt;&gt;"",$G62&lt;&gt;"N/A"),IF(LEFT(_xll.BDP($G62,"RTG_SP_NO_WATCH"),1)&lt;&gt;"#",_xll.BDP($G62,"RTG_SP_NO_WATCH"),""),"")</f>
        <v>BBB-</v>
      </c>
      <c r="J62" s="41" t="str">
        <f t="shared" si="0"/>
        <v/>
      </c>
      <c r="K62" s="41" t="str">
        <f t="shared" si="0"/>
        <v/>
      </c>
      <c r="L62" s="41" t="str">
        <f t="shared" si="1"/>
        <v>Baa2</v>
      </c>
      <c r="M62" s="41" t="str">
        <f t="shared" si="1"/>
        <v>BBB-</v>
      </c>
      <c r="N62" s="41">
        <f t="shared" si="2"/>
        <v>11</v>
      </c>
      <c r="O62" s="41">
        <f t="shared" si="3"/>
        <v>12</v>
      </c>
    </row>
    <row r="63" spans="2:15" x14ac:dyDescent="0.25">
      <c r="B63" s="41" t="s">
        <v>372</v>
      </c>
      <c r="C63" s="41">
        <v>1.33</v>
      </c>
      <c r="D63" s="41" t="s">
        <v>276</v>
      </c>
      <c r="E63" s="41" t="s">
        <v>37</v>
      </c>
      <c r="F63" s="41" t="s">
        <v>373</v>
      </c>
      <c r="G63" s="41" t="str">
        <f>IF(F63&lt;&gt;"",IF(LEFT(_xll.BDP($F63&amp;" Curncy","SW_PRIMARY_REF_OBLIGATION_ISIN")&amp;" Corp",1)="#","N/A",_xll.BDP($F63&amp;" Curncy","SW_PRIMARY_REF_OBLIGATION_ISIN")&amp;" Corp"),"")</f>
        <v>XS0908821639 Corp</v>
      </c>
      <c r="H63" s="74" t="str">
        <f>IF(AND($G63&lt;&gt;"",$G63&lt;&gt;"N/A"),IF(LEFT(_xll.BDP($G63,"RTG_MOODY_NO_WATCH"),1)&lt;&gt;"#",_xll.BDP($G63,"RTG_MOODY_NO_WATCH"),""),"")</f>
        <v>Ba3</v>
      </c>
      <c r="I63" s="74" t="str">
        <f>IF(AND($G63&lt;&gt;"",$G63&lt;&gt;"N/A"),IF(LEFT(_xll.BDP($G63,"RTG_SP_NO_WATCH"),1)&lt;&gt;"#",_xll.BDP($G63,"RTG_SP_NO_WATCH"),""),"")</f>
        <v>BB</v>
      </c>
      <c r="J63" s="41" t="str">
        <f t="shared" si="0"/>
        <v/>
      </c>
      <c r="K63" s="41" t="str">
        <f t="shared" si="0"/>
        <v/>
      </c>
      <c r="L63" s="41" t="str">
        <f t="shared" si="1"/>
        <v>Ba3</v>
      </c>
      <c r="M63" s="41" t="str">
        <f t="shared" si="1"/>
        <v>BB</v>
      </c>
      <c r="N63" s="41">
        <f t="shared" si="2"/>
        <v>15</v>
      </c>
      <c r="O63" s="41">
        <f t="shared" si="3"/>
        <v>14</v>
      </c>
    </row>
    <row r="64" spans="2:15" x14ac:dyDescent="0.25">
      <c r="B64" s="41" t="s">
        <v>374</v>
      </c>
      <c r="C64" s="41">
        <v>1.33</v>
      </c>
      <c r="D64" s="41" t="s">
        <v>276</v>
      </c>
      <c r="E64" s="41" t="s">
        <v>37</v>
      </c>
      <c r="F64" s="41" t="s">
        <v>375</v>
      </c>
      <c r="G64" s="41" t="str">
        <f>IF(F64&lt;&gt;"",IF(LEFT(_xll.BDP($F64&amp;" Curncy","SW_PRIMARY_REF_OBLIGATION_ISIN")&amp;" Corp",1)="#","N/A",_xll.BDP($F64&amp;" Curncy","SW_PRIMARY_REF_OBLIGATION_ISIN")&amp;" Corp"),"")</f>
        <v>XS1067864881 Corp</v>
      </c>
      <c r="H64" s="74" t="str">
        <f>IF(AND($G64&lt;&gt;"",$G64&lt;&gt;"N/A"),IF(LEFT(_xll.BDP($G64,"RTG_MOODY_NO_WATCH"),1)&lt;&gt;"#",_xll.BDP($G64,"RTG_MOODY_NO_WATCH"),""),"")</f>
        <v>B1</v>
      </c>
      <c r="I64" s="74" t="str">
        <f>IF(AND($G64&lt;&gt;"",$G64&lt;&gt;"N/A"),IF(LEFT(_xll.BDP($G64,"RTG_SP_NO_WATCH"),1)&lt;&gt;"#",_xll.BDP($G64,"RTG_SP_NO_WATCH"),""),"")</f>
        <v>B</v>
      </c>
      <c r="J64" s="41" t="str">
        <f t="shared" si="0"/>
        <v/>
      </c>
      <c r="K64" s="41" t="str">
        <f t="shared" si="0"/>
        <v/>
      </c>
      <c r="L64" s="41" t="str">
        <f t="shared" si="1"/>
        <v>B1</v>
      </c>
      <c r="M64" s="41" t="str">
        <f t="shared" si="1"/>
        <v>B</v>
      </c>
      <c r="N64" s="41">
        <f t="shared" si="2"/>
        <v>16</v>
      </c>
      <c r="O64" s="41">
        <f t="shared" si="3"/>
        <v>17</v>
      </c>
    </row>
    <row r="65" spans="2:15" x14ac:dyDescent="0.25">
      <c r="B65" s="41" t="s">
        <v>376</v>
      </c>
      <c r="C65" s="41">
        <v>1.33</v>
      </c>
      <c r="D65" s="41" t="s">
        <v>276</v>
      </c>
      <c r="E65" s="41" t="s">
        <v>37</v>
      </c>
      <c r="F65" s="41" t="s">
        <v>377</v>
      </c>
      <c r="G65" s="41" t="str">
        <f>IF(F65&lt;&gt;"",IF(LEFT(_xll.BDP($F65&amp;" Curncy","SW_PRIMARY_REF_OBLIGATION_ISIN")&amp;" Corp",1)="#","N/A",_xll.BDP($F65&amp;" Curncy","SW_PRIMARY_REF_OBLIGATION_ISIN")&amp;" Corp"),"")</f>
        <v>XS1078234330 Corp</v>
      </c>
      <c r="H65" s="74" t="str">
        <f>IF(AND($G65&lt;&gt;"",$G65&lt;&gt;"N/A"),IF(LEFT(_xll.BDP($G65,"RTG_MOODY_NO_WATCH"),1)&lt;&gt;"#",_xll.BDP($G65,"RTG_MOODY_NO_WATCH"),""),"")</f>
        <v>B2</v>
      </c>
      <c r="I65" s="74" t="str">
        <f>IF(AND($G65&lt;&gt;"",$G65&lt;&gt;"N/A"),IF(LEFT(_xll.BDP($G65,"RTG_SP_NO_WATCH"),1)&lt;&gt;"#",_xll.BDP($G65,"RTG_SP_NO_WATCH"),""),"")</f>
        <v>B+</v>
      </c>
      <c r="J65" s="41" t="str">
        <f t="shared" si="0"/>
        <v/>
      </c>
      <c r="K65" s="41" t="str">
        <f t="shared" si="0"/>
        <v/>
      </c>
      <c r="L65" s="41" t="str">
        <f t="shared" si="1"/>
        <v>B2</v>
      </c>
      <c r="M65" s="41" t="str">
        <f t="shared" si="1"/>
        <v>B+</v>
      </c>
      <c r="N65" s="41">
        <f t="shared" si="2"/>
        <v>17</v>
      </c>
      <c r="O65" s="41">
        <f t="shared" si="3"/>
        <v>16</v>
      </c>
    </row>
    <row r="66" spans="2:15" x14ac:dyDescent="0.25">
      <c r="B66" s="41" t="s">
        <v>378</v>
      </c>
      <c r="C66" s="41">
        <v>1.33</v>
      </c>
      <c r="D66" s="41" t="s">
        <v>276</v>
      </c>
      <c r="E66" s="41" t="s">
        <v>37</v>
      </c>
      <c r="F66" s="41" t="s">
        <v>379</v>
      </c>
      <c r="G66" s="41" t="str">
        <f>IF(F66&lt;&gt;"",IF(LEFT(_xll.BDP($F66&amp;" Curncy","SW_PRIMARY_REF_OBLIGATION_ISIN")&amp;" Corp",1)="#","N/A",_xll.BDP($F66&amp;" Curncy","SW_PRIMARY_REF_OBLIGATION_ISIN")&amp;" Corp"),"")</f>
        <v>XS1074396927 Corp</v>
      </c>
      <c r="H66" s="74" t="str">
        <f>IF(AND($G66&lt;&gt;"",$G66&lt;&gt;"N/A"),IF(LEFT(_xll.BDP($G66,"RTG_MOODY_NO_WATCH"),1)&lt;&gt;"#",_xll.BDP($G66,"RTG_MOODY_NO_WATCH"),""),"")</f>
        <v>Ba1</v>
      </c>
      <c r="I66" s="74" t="str">
        <f>IF(AND($G66&lt;&gt;"",$G66&lt;&gt;"N/A"),IF(LEFT(_xll.BDP($G66,"RTG_SP_NO_WATCH"),1)&lt;&gt;"#",_xll.BDP($G66,"RTG_SP_NO_WATCH"),""),"")</f>
        <v>BB+</v>
      </c>
      <c r="J66" s="41" t="str">
        <f t="shared" si="0"/>
        <v/>
      </c>
      <c r="K66" s="41" t="str">
        <f t="shared" si="0"/>
        <v/>
      </c>
      <c r="L66" s="41" t="str">
        <f t="shared" si="1"/>
        <v>Ba1</v>
      </c>
      <c r="M66" s="41" t="str">
        <f t="shared" si="1"/>
        <v>BB+</v>
      </c>
      <c r="N66" s="41">
        <f t="shared" si="2"/>
        <v>13</v>
      </c>
      <c r="O66" s="41">
        <f t="shared" si="3"/>
        <v>13</v>
      </c>
    </row>
    <row r="67" spans="2:15" x14ac:dyDescent="0.25">
      <c r="B67" s="41" t="s">
        <v>380</v>
      </c>
      <c r="C67" s="41">
        <v>1.33</v>
      </c>
      <c r="D67" s="41" t="s">
        <v>276</v>
      </c>
      <c r="E67" s="41" t="s">
        <v>37</v>
      </c>
      <c r="F67" s="41" t="s">
        <v>381</v>
      </c>
      <c r="G67" s="41" t="str">
        <f>IF(F67&lt;&gt;"",IF(LEFT(_xll.BDP($F67&amp;" Curncy","SW_PRIMARY_REF_OBLIGATION_ISIN")&amp;" Corp",1)="#","N/A",_xll.BDP($F67&amp;" Curncy","SW_PRIMARY_REF_OBLIGATION_ISIN")&amp;" Corp"),"")</f>
        <v>XS0285176458 Corp</v>
      </c>
      <c r="H67" s="74" t="str">
        <f>IF(AND($G67&lt;&gt;"",$G67&lt;&gt;"N/A"),IF(LEFT(_xll.BDP($G67,"RTG_MOODY_NO_WATCH"),1)&lt;&gt;"#",_xll.BDP($G67,"RTG_MOODY_NO_WATCH"),""),"")</f>
        <v>B2</v>
      </c>
      <c r="I67" s="74" t="str">
        <f>IF(AND($G67&lt;&gt;"",$G67&lt;&gt;"N/A"),IF(LEFT(_xll.BDP($G67,"RTG_SP_NO_WATCH"),1)&lt;&gt;"#",_xll.BDP($G67,"RTG_SP_NO_WATCH"),""),"")</f>
        <v>BB</v>
      </c>
      <c r="J67" s="41" t="str">
        <f t="shared" si="0"/>
        <v/>
      </c>
      <c r="K67" s="41" t="str">
        <f t="shared" si="0"/>
        <v/>
      </c>
      <c r="L67" s="41" t="str">
        <f t="shared" si="1"/>
        <v>B2</v>
      </c>
      <c r="M67" s="41" t="str">
        <f t="shared" si="1"/>
        <v>BB</v>
      </c>
      <c r="N67" s="41">
        <f t="shared" si="2"/>
        <v>17</v>
      </c>
      <c r="O67" s="41">
        <f t="shared" si="3"/>
        <v>14</v>
      </c>
    </row>
    <row r="68" spans="2:15" x14ac:dyDescent="0.25">
      <c r="B68" s="41" t="s">
        <v>834</v>
      </c>
      <c r="C68" s="41">
        <v>1.33</v>
      </c>
      <c r="D68" s="41" t="s">
        <v>276</v>
      </c>
      <c r="E68" s="41" t="s">
        <v>37</v>
      </c>
      <c r="F68" s="41" t="s">
        <v>835</v>
      </c>
      <c r="G68" s="41" t="str">
        <f>IF(F68&lt;&gt;"",IF(LEFT(_xll.BDP($F68&amp;" Curncy","SW_PRIMARY_REF_OBLIGATION_ISIN")&amp;" Corp",1)="#","N/A",_xll.BDP($F68&amp;" Curncy","SW_PRIMARY_REF_OBLIGATION_ISIN")&amp;" Corp"),"")</f>
        <v>XS1083956307 Corp</v>
      </c>
      <c r="H68" s="74" t="str">
        <f>IF(AND($G68&lt;&gt;"",$G68&lt;&gt;"N/A"),IF(LEFT(_xll.BDP($G68,"RTG_MOODY_NO_WATCH"),1)&lt;&gt;"#",_xll.BDP($G68,"RTG_MOODY_NO_WATCH"),""),"")</f>
        <v/>
      </c>
      <c r="I68" s="74" t="str">
        <f>IF(AND($G68&lt;&gt;"",$G68&lt;&gt;"N/A"),IF(LEFT(_xll.BDP($G68,"RTG_SP_NO_WATCH"),1)&lt;&gt;"#",_xll.BDP($G68,"RTG_SP_NO_WATCH"),""),"")</f>
        <v>BBB-</v>
      </c>
      <c r="J68" s="41" t="str">
        <f t="shared" si="0"/>
        <v/>
      </c>
      <c r="K68" s="41" t="str">
        <f t="shared" si="0"/>
        <v/>
      </c>
      <c r="L68" s="41" t="str">
        <f t="shared" si="1"/>
        <v/>
      </c>
      <c r="M68" s="41" t="str">
        <f t="shared" si="1"/>
        <v>BBB-</v>
      </c>
      <c r="N68" s="41" t="str">
        <f t="shared" si="2"/>
        <v/>
      </c>
      <c r="O68" s="41">
        <f t="shared" si="3"/>
        <v>12</v>
      </c>
    </row>
    <row r="69" spans="2:15" x14ac:dyDescent="0.25">
      <c r="B69" s="41" t="s">
        <v>382</v>
      </c>
      <c r="C69" s="41">
        <v>1.33</v>
      </c>
      <c r="D69" s="41" t="s">
        <v>276</v>
      </c>
      <c r="E69" s="41" t="s">
        <v>37</v>
      </c>
      <c r="F69" s="41" t="s">
        <v>383</v>
      </c>
      <c r="G69" s="41" t="str">
        <f>IF(F69&lt;&gt;"",IF(LEFT(_xll.BDP($F69&amp;" Curncy","SW_PRIMARY_REF_OBLIGATION_ISIN")&amp;" Corp",1)="#","N/A",_xll.BDP($F69&amp;" Curncy","SW_PRIMARY_REF_OBLIGATION_ISIN")&amp;" Corp"),"")</f>
        <v>XS1054987216 Corp</v>
      </c>
      <c r="H69" s="74" t="str">
        <f>IF(AND($G69&lt;&gt;"",$G69&lt;&gt;"N/A"),IF(LEFT(_xll.BDP($G69,"RTG_MOODY_NO_WATCH"),1)&lt;&gt;"#",_xll.BDP($G69,"RTG_MOODY_NO_WATCH"),""),"")</f>
        <v>B2</v>
      </c>
      <c r="I69" s="74" t="str">
        <f>IF(AND($G69&lt;&gt;"",$G69&lt;&gt;"N/A"),IF(LEFT(_xll.BDP($G69,"RTG_SP_NO_WATCH"),1)&lt;&gt;"#",_xll.BDP($G69,"RTG_SP_NO_WATCH"),""),"")</f>
        <v>B</v>
      </c>
      <c r="J69" s="41" t="str">
        <f t="shared" si="0"/>
        <v/>
      </c>
      <c r="K69" s="41" t="str">
        <f t="shared" si="0"/>
        <v/>
      </c>
      <c r="L69" s="41" t="str">
        <f t="shared" si="1"/>
        <v>B2</v>
      </c>
      <c r="M69" s="41" t="str">
        <f t="shared" si="1"/>
        <v>B</v>
      </c>
      <c r="N69" s="41">
        <f t="shared" si="2"/>
        <v>17</v>
      </c>
      <c r="O69" s="41">
        <f t="shared" si="3"/>
        <v>17</v>
      </c>
    </row>
    <row r="70" spans="2:15" x14ac:dyDescent="0.25">
      <c r="B70" s="41" t="s">
        <v>384</v>
      </c>
      <c r="C70" s="41">
        <v>1.33</v>
      </c>
      <c r="D70" s="41" t="s">
        <v>276</v>
      </c>
      <c r="E70" s="41" t="s">
        <v>37</v>
      </c>
      <c r="F70" s="41" t="s">
        <v>385</v>
      </c>
      <c r="G70" s="41" t="str">
        <f>IF(F70&lt;&gt;"",IF(LEFT(_xll.BDP($F70&amp;" Curncy","SW_PRIMARY_REF_OBLIGATION_ISIN")&amp;" Corp",1)="#","N/A",_xll.BDP($F70&amp;" Curncy","SW_PRIMARY_REF_OBLIGATION_ISIN")&amp;" Corp"),"")</f>
        <v>XS0830688411 Corp</v>
      </c>
      <c r="H70" s="74" t="str">
        <f>IF(AND($G70&lt;&gt;"",$G70&lt;&gt;"N/A"),IF(LEFT(_xll.BDP($G70,"RTG_MOODY_NO_WATCH"),1)&lt;&gt;"#",_xll.BDP($G70,"RTG_MOODY_NO_WATCH"),""),"")</f>
        <v>Ba2</v>
      </c>
      <c r="I70" s="74" t="str">
        <f>IF(AND($G70&lt;&gt;"",$G70&lt;&gt;"N/A"),IF(LEFT(_xll.BDP($G70,"RTG_SP_NO_WATCH"),1)&lt;&gt;"#",_xll.BDP($G70,"RTG_SP_NO_WATCH"),""),"")</f>
        <v>BB</v>
      </c>
      <c r="J70" s="41" t="str">
        <f t="shared" si="0"/>
        <v/>
      </c>
      <c r="K70" s="41" t="str">
        <f t="shared" si="0"/>
        <v/>
      </c>
      <c r="L70" s="41" t="str">
        <f t="shared" si="1"/>
        <v>Ba2</v>
      </c>
      <c r="M70" s="41" t="str">
        <f t="shared" si="1"/>
        <v>BB</v>
      </c>
      <c r="N70" s="41">
        <f t="shared" si="2"/>
        <v>14</v>
      </c>
      <c r="O70" s="41">
        <f t="shared" si="3"/>
        <v>14</v>
      </c>
    </row>
    <row r="71" spans="2:15" x14ac:dyDescent="0.25">
      <c r="B71" s="41" t="s">
        <v>387</v>
      </c>
      <c r="C71" s="41">
        <v>1.33</v>
      </c>
      <c r="D71" s="41" t="s">
        <v>276</v>
      </c>
      <c r="E71" s="41" t="s">
        <v>37</v>
      </c>
      <c r="F71" s="41" t="s">
        <v>388</v>
      </c>
      <c r="G71" s="41" t="str">
        <f>IF(F71&lt;&gt;"",IF(LEFT(_xll.BDP($F71&amp;" Curncy","SW_PRIMARY_REF_OBLIGATION_ISIN")&amp;" Corp",1)="#","N/A",_xll.BDP($F71&amp;" Curncy","SW_PRIMARY_REF_OBLIGATION_ISIN")&amp;" Corp"),"")</f>
        <v>XS1189795591 Corp</v>
      </c>
      <c r="H71" s="74" t="str">
        <f>IF(AND($G71&lt;&gt;"",$G71&lt;&gt;"N/A"),IF(LEFT(_xll.BDP($G71,"RTG_MOODY_NO_WATCH"),1)&lt;&gt;"#",_xll.BDP($G71,"RTG_MOODY_NO_WATCH"),""),"")</f>
        <v>Ba2</v>
      </c>
      <c r="I71" s="74" t="str">
        <f>IF(AND($G71&lt;&gt;"",$G71&lt;&gt;"N/A"),IF(LEFT(_xll.BDP($G71,"RTG_SP_NO_WATCH"),1)&lt;&gt;"#",_xll.BDP($G71,"RTG_SP_NO_WATCH"),""),"")</f>
        <v>BB+</v>
      </c>
      <c r="J71" s="41" t="str">
        <f t="shared" si="0"/>
        <v/>
      </c>
      <c r="K71" s="41" t="str">
        <f t="shared" si="0"/>
        <v/>
      </c>
      <c r="L71" s="41" t="str">
        <f t="shared" si="1"/>
        <v>Ba2</v>
      </c>
      <c r="M71" s="41" t="str">
        <f t="shared" si="1"/>
        <v>BB+</v>
      </c>
      <c r="N71" s="41">
        <f t="shared" si="2"/>
        <v>14</v>
      </c>
      <c r="O71" s="41">
        <f t="shared" si="3"/>
        <v>13</v>
      </c>
    </row>
    <row r="72" spans="2:15" x14ac:dyDescent="0.25">
      <c r="B72" s="41" t="s">
        <v>789</v>
      </c>
      <c r="C72" s="41">
        <v>1.33</v>
      </c>
      <c r="D72" s="41" t="s">
        <v>276</v>
      </c>
      <c r="E72" s="41" t="s">
        <v>37</v>
      </c>
      <c r="F72" s="41" t="s">
        <v>753</v>
      </c>
      <c r="G72" s="41" t="str">
        <f>IF(F72&lt;&gt;"",IF(LEFT(_xll.BDP($F72&amp;" Curncy","SW_PRIMARY_REF_OBLIGATION_ISIN")&amp;" Corp",1)="#","N/A",_xll.BDP($F72&amp;" Curncy","SW_PRIMARY_REF_OBLIGATION_ISIN")&amp;" Corp"),"")</f>
        <v>XS1268471494 Corp</v>
      </c>
      <c r="H72" s="74" t="str">
        <f>IF(AND($G72&lt;&gt;"",$G72&lt;&gt;"N/A"),IF(LEFT(_xll.BDP($G72,"RTG_MOODY_NO_WATCH"),1)&lt;&gt;"#",_xll.BDP($G72,"RTG_MOODY_NO_WATCH"),""),"")</f>
        <v>Caa1</v>
      </c>
      <c r="I72" s="74" t="str">
        <f>IF(AND($G72&lt;&gt;"",$G72&lt;&gt;"N/A"),IF(LEFT(_xll.BDP($G72,"RTG_SP_NO_WATCH"),1)&lt;&gt;"#",_xll.BDP($G72,"RTG_SP_NO_WATCH"),""),"")</f>
        <v>B-</v>
      </c>
      <c r="J72" s="41" t="str">
        <f t="shared" si="0"/>
        <v/>
      </c>
      <c r="K72" s="41" t="str">
        <f t="shared" si="0"/>
        <v/>
      </c>
      <c r="L72" s="41" t="str">
        <f t="shared" si="1"/>
        <v>Caa1</v>
      </c>
      <c r="M72" s="41" t="str">
        <f t="shared" si="1"/>
        <v>B-</v>
      </c>
      <c r="N72" s="41">
        <f t="shared" si="2"/>
        <v>19</v>
      </c>
      <c r="O72" s="41">
        <f t="shared" si="3"/>
        <v>18</v>
      </c>
    </row>
    <row r="73" spans="2:15" x14ac:dyDescent="0.25">
      <c r="B73" s="41" t="s">
        <v>389</v>
      </c>
      <c r="C73" s="41">
        <v>1.33</v>
      </c>
      <c r="D73" s="41" t="s">
        <v>276</v>
      </c>
      <c r="E73" s="41" t="s">
        <v>37</v>
      </c>
      <c r="F73" s="41" t="s">
        <v>390</v>
      </c>
      <c r="G73" s="41" t="str">
        <f>IF(F73&lt;&gt;"",IF(LEFT(_xll.BDP($F73&amp;" Curncy","SW_PRIMARY_REF_OBLIGATION_ISIN")&amp;" Corp",1)="#","N/A",_xll.BDP($F73&amp;" Curncy","SW_PRIMARY_REF_OBLIGATION_ISIN")&amp;" Corp"),"")</f>
        <v>XS0783934911 Corp</v>
      </c>
      <c r="H73" s="74" t="str">
        <f>IF(AND($G73&lt;&gt;"",$G73&lt;&gt;"N/A"),IF(LEFT(_xll.BDP($G73,"RTG_MOODY_NO_WATCH"),1)&lt;&gt;"#",_xll.BDP($G73,"RTG_MOODY_NO_WATCH"),""),"")</f>
        <v>Ba3</v>
      </c>
      <c r="I73" s="74" t="str">
        <f>IF(AND($G73&lt;&gt;"",$G73&lt;&gt;"N/A"),IF(LEFT(_xll.BDP($G73,"RTG_SP_NO_WATCH"),1)&lt;&gt;"#",_xll.BDP($G73,"RTG_SP_NO_WATCH"),""),"")</f>
        <v>BB-</v>
      </c>
      <c r="J73" s="41" t="str">
        <f t="shared" si="0"/>
        <v/>
      </c>
      <c r="K73" s="41" t="str">
        <f t="shared" si="0"/>
        <v/>
      </c>
      <c r="L73" s="41" t="str">
        <f t="shared" si="1"/>
        <v>Ba3</v>
      </c>
      <c r="M73" s="41" t="str">
        <f t="shared" si="1"/>
        <v>BB-</v>
      </c>
      <c r="N73" s="41">
        <f t="shared" si="2"/>
        <v>15</v>
      </c>
      <c r="O73" s="41">
        <f t="shared" si="3"/>
        <v>15</v>
      </c>
    </row>
    <row r="74" spans="2:15" x14ac:dyDescent="0.25">
      <c r="B74" s="41" t="s">
        <v>798</v>
      </c>
      <c r="C74" s="41">
        <v>1.33</v>
      </c>
      <c r="D74" s="41" t="s">
        <v>276</v>
      </c>
      <c r="E74" s="41" t="s">
        <v>37</v>
      </c>
      <c r="F74" s="41" t="s">
        <v>391</v>
      </c>
      <c r="G74" s="41" t="str">
        <f>IF(F74&lt;&gt;"",IF(LEFT(_xll.BDP($F74&amp;" Curncy","SW_PRIMARY_REF_OBLIGATION_ISIN")&amp;" Corp",1)="#","N/A",_xll.BDP($F74&amp;" Curncy","SW_PRIMARY_REF_OBLIGATION_ISIN")&amp;" Corp"),"")</f>
        <v>XS0184373925 Corp</v>
      </c>
      <c r="H74" s="74" t="str">
        <f>IF(AND($G74&lt;&gt;"",$G74&lt;&gt;"N/A"),IF(LEFT(_xll.BDP($G74,"RTG_MOODY_NO_WATCH"),1)&lt;&gt;"#",_xll.BDP($G74,"RTG_MOODY_NO_WATCH"),""),"")</f>
        <v>Ba1</v>
      </c>
      <c r="I74" s="74" t="str">
        <f>IF(AND($G74&lt;&gt;"",$G74&lt;&gt;"N/A"),IF(LEFT(_xll.BDP($G74,"RTG_SP_NO_WATCH"),1)&lt;&gt;"#",_xll.BDP($G74,"RTG_SP_NO_WATCH"),""),"")</f>
        <v>BB+</v>
      </c>
      <c r="J74" s="41" t="str">
        <f t="shared" si="0"/>
        <v/>
      </c>
      <c r="K74" s="41" t="str">
        <f t="shared" si="0"/>
        <v/>
      </c>
      <c r="L74" s="41" t="str">
        <f t="shared" si="1"/>
        <v>Ba1</v>
      </c>
      <c r="M74" s="41" t="str">
        <f t="shared" si="1"/>
        <v>BB+</v>
      </c>
      <c r="N74" s="41">
        <f t="shared" si="2"/>
        <v>13</v>
      </c>
      <c r="O74" s="41">
        <f t="shared" si="3"/>
        <v>13</v>
      </c>
    </row>
    <row r="75" spans="2:15" x14ac:dyDescent="0.25">
      <c r="B75" s="41" t="s">
        <v>439</v>
      </c>
      <c r="C75" s="41">
        <v>1.33</v>
      </c>
      <c r="D75" s="41" t="s">
        <v>276</v>
      </c>
      <c r="E75" s="41" t="s">
        <v>37</v>
      </c>
      <c r="F75" s="41" t="s">
        <v>440</v>
      </c>
      <c r="G75" s="41" t="str">
        <f>IF(F75&lt;&gt;"",IF(LEFT(_xll.BDP($F75&amp;" Curncy","SW_PRIMARY_REF_OBLIGATION_ISIN")&amp;" Corp",1)="#","N/A",_xll.BDP($F75&amp;" Curncy","SW_PRIMARY_REF_OBLIGATION_ISIN")&amp;" Corp"),"")</f>
        <v>XS0105244585 Corp</v>
      </c>
      <c r="H75" s="74" t="str">
        <f>IF(AND($G75&lt;&gt;"",$G75&lt;&gt;"N/A"),IF(LEFT(_xll.BDP($G75,"RTG_MOODY_NO_WATCH"),1)&lt;&gt;"#",_xll.BDP($G75,"RTG_MOODY_NO_WATCH"),""),"")</f>
        <v>Ba1</v>
      </c>
      <c r="I75" s="74" t="str">
        <f>IF(AND($G75&lt;&gt;"",$G75&lt;&gt;"N/A"),IF(LEFT(_xll.BDP($G75,"RTG_SP_NO_WATCH"),1)&lt;&gt;"#",_xll.BDP($G75,"RTG_SP_NO_WATCH"),""),"")</f>
        <v>BB+</v>
      </c>
      <c r="J75" s="41" t="str">
        <f t="shared" ref="J75:K138" si="4">IFERROR(FIND("/",H75,1),"")</f>
        <v/>
      </c>
      <c r="K75" s="41" t="str">
        <f t="shared" si="4"/>
        <v/>
      </c>
      <c r="L75" s="41" t="str">
        <f t="shared" ref="L75:M138" si="5">IF(J75&lt;&gt;"",MID(H75,1,J75-2),H75)</f>
        <v>Ba1</v>
      </c>
      <c r="M75" s="41" t="str">
        <f t="shared" si="5"/>
        <v>BB+</v>
      </c>
      <c r="N75" s="41">
        <f t="shared" ref="N75:N138" si="6">IFERROR(VLOOKUP(L75,$R$10:$T$35,3,0),"")</f>
        <v>13</v>
      </c>
      <c r="O75" s="41">
        <f t="shared" ref="O75:O138" si="7">IFERROR(VLOOKUP(M75,$S$10:$T$35,2,0),"")</f>
        <v>13</v>
      </c>
    </row>
    <row r="76" spans="2:15" x14ac:dyDescent="0.25">
      <c r="B76" s="41" t="s">
        <v>836</v>
      </c>
      <c r="C76" s="41">
        <v>1.33</v>
      </c>
      <c r="D76" s="41" t="s">
        <v>276</v>
      </c>
      <c r="E76" s="41" t="s">
        <v>37</v>
      </c>
      <c r="F76" s="41" t="s">
        <v>392</v>
      </c>
      <c r="G76" s="41" t="str">
        <f>IF(F76&lt;&gt;"",IF(LEFT(_xll.BDP($F76&amp;" Curncy","SW_PRIMARY_REF_OBLIGATION_ISIN")&amp;" Corp",1)="#","N/A",_xll.BDP($F76&amp;" Curncy","SW_PRIMARY_REF_OBLIGATION_ISIN")&amp;" Corp"),"")</f>
        <v>DE000A1R08U3 Corp</v>
      </c>
      <c r="H76" s="74" t="str">
        <f>IF(AND($G76&lt;&gt;"",$G76&lt;&gt;"N/A"),IF(LEFT(_xll.BDP($G76,"RTG_MOODY_NO_WATCH"),1)&lt;&gt;"#",_xll.BDP($G76,"RTG_MOODY_NO_WATCH"),""),"")</f>
        <v>Ba2</v>
      </c>
      <c r="I76" s="74" t="str">
        <f>IF(AND($G76&lt;&gt;"",$G76&lt;&gt;"N/A"),IF(LEFT(_xll.BDP($G76,"RTG_SP_NO_WATCH"),1)&lt;&gt;"#",_xll.BDP($G76,"RTG_SP_NO_WATCH"),""),"")</f>
        <v>BB</v>
      </c>
      <c r="J76" s="41" t="str">
        <f t="shared" si="4"/>
        <v/>
      </c>
      <c r="K76" s="41" t="str">
        <f t="shared" si="4"/>
        <v/>
      </c>
      <c r="L76" s="41" t="str">
        <f t="shared" si="5"/>
        <v>Ba2</v>
      </c>
      <c r="M76" s="41" t="str">
        <f t="shared" si="5"/>
        <v>BB</v>
      </c>
      <c r="N76" s="41">
        <f t="shared" si="6"/>
        <v>14</v>
      </c>
      <c r="O76" s="41">
        <f t="shared" si="7"/>
        <v>14</v>
      </c>
    </row>
    <row r="77" spans="2:15" x14ac:dyDescent="0.25">
      <c r="B77" s="41" t="s">
        <v>393</v>
      </c>
      <c r="C77" s="41">
        <v>1.33</v>
      </c>
      <c r="D77" s="41" t="s">
        <v>276</v>
      </c>
      <c r="E77" s="41" t="s">
        <v>37</v>
      </c>
      <c r="F77" s="41" t="s">
        <v>394</v>
      </c>
      <c r="G77" s="41" t="str">
        <f>IF(F77&lt;&gt;"",IF(LEFT(_xll.BDP($F77&amp;" Curncy","SW_PRIMARY_REF_OBLIGATION_ISIN")&amp;" Corp",1)="#","N/A",_xll.BDP($F77&amp;" Curncy","SW_PRIMARY_REF_OBLIGATION_ISIN")&amp;" Corp"),"")</f>
        <v>XS0929666070 Corp</v>
      </c>
      <c r="H77" s="74" t="str">
        <f>IF(AND($G77&lt;&gt;"",$G77&lt;&gt;"N/A"),IF(LEFT(_xll.BDP($G77,"RTG_MOODY_NO_WATCH"),1)&lt;&gt;"#",_xll.BDP($G77,"RTG_MOODY_NO_WATCH"),""),"")</f>
        <v>Ba3</v>
      </c>
      <c r="I77" s="74" t="str">
        <f>IF(AND($G77&lt;&gt;"",$G77&lt;&gt;"N/A"),IF(LEFT(_xll.BDP($G77,"RTG_SP_NO_WATCH"),1)&lt;&gt;"#",_xll.BDP($G77,"RTG_SP_NO_WATCH"),""),"")</f>
        <v>B+</v>
      </c>
      <c r="J77" s="41" t="str">
        <f t="shared" si="4"/>
        <v/>
      </c>
      <c r="K77" s="41" t="str">
        <f t="shared" si="4"/>
        <v/>
      </c>
      <c r="L77" s="41" t="str">
        <f t="shared" si="5"/>
        <v>Ba3</v>
      </c>
      <c r="M77" s="41" t="str">
        <f t="shared" si="5"/>
        <v>B+</v>
      </c>
      <c r="N77" s="41">
        <f t="shared" si="6"/>
        <v>15</v>
      </c>
      <c r="O77" s="41">
        <f t="shared" si="7"/>
        <v>16</v>
      </c>
    </row>
    <row r="78" spans="2:15" x14ac:dyDescent="0.25">
      <c r="B78" s="41" t="s">
        <v>750</v>
      </c>
      <c r="C78" s="41">
        <v>1.33</v>
      </c>
      <c r="D78" s="41" t="s">
        <v>276</v>
      </c>
      <c r="E78" s="41" t="s">
        <v>37</v>
      </c>
      <c r="F78" s="41" t="s">
        <v>402</v>
      </c>
      <c r="G78" s="41" t="str">
        <f>IF(F78&lt;&gt;"",IF(LEFT(_xll.BDP($F78&amp;" Curncy","SW_PRIMARY_REF_OBLIGATION_ISIN")&amp;" Corp",1)="#","N/A",_xll.BDP($F78&amp;" Curncy","SW_PRIMARY_REF_OBLIGATION_ISIN")&amp;" Corp"),"")</f>
        <v>USD85456AB30 Corp</v>
      </c>
      <c r="H78" s="74" t="str">
        <f>IF(AND($G78&lt;&gt;"",$G78&lt;&gt;"N/A"),IF(LEFT(_xll.BDP($G78,"RTG_MOODY_NO_WATCH"),1)&lt;&gt;"#",_xll.BDP($G78,"RTG_MOODY_NO_WATCH"),""),"")</f>
        <v>B3</v>
      </c>
      <c r="I78" s="74" t="str">
        <f>IF(AND($G78&lt;&gt;"",$G78&lt;&gt;"N/A"),IF(LEFT(_xll.BDP($G78,"RTG_SP_NO_WATCH"),1)&lt;&gt;"#",_xll.BDP($G78,"RTG_SP_NO_WATCH"),""),"")</f>
        <v>B</v>
      </c>
      <c r="J78" s="41" t="str">
        <f t="shared" si="4"/>
        <v/>
      </c>
      <c r="K78" s="41" t="str">
        <f t="shared" si="4"/>
        <v/>
      </c>
      <c r="L78" s="41" t="str">
        <f t="shared" si="5"/>
        <v>B3</v>
      </c>
      <c r="M78" s="41" t="str">
        <f t="shared" si="5"/>
        <v>B</v>
      </c>
      <c r="N78" s="41">
        <f t="shared" si="6"/>
        <v>18</v>
      </c>
      <c r="O78" s="41">
        <f t="shared" si="7"/>
        <v>17</v>
      </c>
    </row>
    <row r="79" spans="2:15" x14ac:dyDescent="0.25">
      <c r="B79" s="41" t="s">
        <v>403</v>
      </c>
      <c r="C79" s="41">
        <v>1.33</v>
      </c>
      <c r="D79" s="41" t="s">
        <v>276</v>
      </c>
      <c r="E79" s="41" t="s">
        <v>37</v>
      </c>
      <c r="F79" s="41" t="s">
        <v>404</v>
      </c>
      <c r="G79" s="41" t="str">
        <f>IF(F79&lt;&gt;"",IF(LEFT(_xll.BDP($F79&amp;" Curncy","SW_PRIMARY_REF_OBLIGATION_ISIN")&amp;" Corp",1)="#","N/A",_xll.BDP($F79&amp;" Curncy","SW_PRIMARY_REF_OBLIGATION_ISIN")&amp;" Corp"),"")</f>
        <v>XS0909769407 Corp</v>
      </c>
      <c r="H79" s="74" t="str">
        <f>IF(AND($G79&lt;&gt;"",$G79&lt;&gt;"N/A"),IF(LEFT(_xll.BDP($G79,"RTG_MOODY_NO_WATCH"),1)&lt;&gt;"#",_xll.BDP($G79,"RTG_MOODY_NO_WATCH"),""),"")</f>
        <v>B2</v>
      </c>
      <c r="I79" s="74" t="str">
        <f>IF(AND($G79&lt;&gt;"",$G79&lt;&gt;"N/A"),IF(LEFT(_xll.BDP($G79,"RTG_SP_NO_WATCH"),1)&lt;&gt;"#",_xll.BDP($G79,"RTG_SP_NO_WATCH"),""),"")</f>
        <v>B</v>
      </c>
      <c r="J79" s="41" t="str">
        <f t="shared" si="4"/>
        <v/>
      </c>
      <c r="K79" s="41" t="str">
        <f t="shared" si="4"/>
        <v/>
      </c>
      <c r="L79" s="41" t="str">
        <f t="shared" si="5"/>
        <v>B2</v>
      </c>
      <c r="M79" s="41" t="str">
        <f t="shared" si="5"/>
        <v>B</v>
      </c>
      <c r="N79" s="41">
        <f t="shared" si="6"/>
        <v>17</v>
      </c>
      <c r="O79" s="41">
        <f t="shared" si="7"/>
        <v>17</v>
      </c>
    </row>
    <row r="80" spans="2:15" x14ac:dyDescent="0.25">
      <c r="B80" s="41" t="s">
        <v>405</v>
      </c>
      <c r="C80" s="41">
        <v>1.33</v>
      </c>
      <c r="D80" s="41" t="s">
        <v>276</v>
      </c>
      <c r="E80" s="41" t="s">
        <v>37</v>
      </c>
      <c r="F80" s="41" t="s">
        <v>406</v>
      </c>
      <c r="G80" s="41" t="str">
        <f>IF(F80&lt;&gt;"",IF(LEFT(_xll.BDP($F80&amp;" Curncy","SW_PRIMARY_REF_OBLIGATION_ISIN")&amp;" Corp",1)="#","N/A",_xll.BDP($F80&amp;" Curncy","SW_PRIMARY_REF_OBLIGATION_ISIN")&amp;" Corp"),"")</f>
        <v>US915436AF63 Corp</v>
      </c>
      <c r="H80" s="74" t="str">
        <f>IF(AND($G80&lt;&gt;"",$G80&lt;&gt;"N/A"),IF(LEFT(_xll.BDP($G80,"RTG_MOODY_NO_WATCH"),1)&lt;&gt;"#",_xll.BDP($G80,"RTG_MOODY_NO_WATCH"),""),"")</f>
        <v>Ba1</v>
      </c>
      <c r="I80" s="74" t="str">
        <f>IF(AND($G80&lt;&gt;"",$G80&lt;&gt;"N/A"),IF(LEFT(_xll.BDP($G80,"RTG_SP_NO_WATCH"),1)&lt;&gt;"#",_xll.BDP($G80,"RTG_SP_NO_WATCH"),""),"")</f>
        <v>BB+</v>
      </c>
      <c r="J80" s="41" t="str">
        <f t="shared" si="4"/>
        <v/>
      </c>
      <c r="K80" s="41" t="str">
        <f t="shared" si="4"/>
        <v/>
      </c>
      <c r="L80" s="41" t="str">
        <f t="shared" si="5"/>
        <v>Ba1</v>
      </c>
      <c r="M80" s="41" t="str">
        <f t="shared" si="5"/>
        <v>BB+</v>
      </c>
      <c r="N80" s="41">
        <f t="shared" si="6"/>
        <v>13</v>
      </c>
      <c r="O80" s="41">
        <f t="shared" si="7"/>
        <v>13</v>
      </c>
    </row>
    <row r="81" spans="2:15" x14ac:dyDescent="0.25">
      <c r="B81" s="41" t="s">
        <v>407</v>
      </c>
      <c r="C81" s="41">
        <v>1.33</v>
      </c>
      <c r="D81" s="41" t="s">
        <v>276</v>
      </c>
      <c r="E81" s="41" t="s">
        <v>37</v>
      </c>
      <c r="F81" s="41" t="s">
        <v>408</v>
      </c>
      <c r="G81" s="41" t="str">
        <f>IF(F81&lt;&gt;"",IF(LEFT(_xll.BDP($F81&amp;" Curncy","SW_PRIMARY_REF_OBLIGATION_ISIN")&amp;" Corp",1)="#","N/A",_xll.BDP($F81&amp;" Curncy","SW_PRIMARY_REF_OBLIGATION_ISIN")&amp;" Corp"),"")</f>
        <v>XS0889942990 Corp</v>
      </c>
      <c r="H81" s="74" t="str">
        <f>IF(AND($G81&lt;&gt;"",$G81&lt;&gt;"N/A"),IF(LEFT(_xll.BDP($G81,"RTG_MOODY_NO_WATCH"),1)&lt;&gt;"#",_xll.BDP($G81,"RTG_MOODY_NO_WATCH"),""),"")</f>
        <v>B2</v>
      </c>
      <c r="I81" s="74" t="str">
        <f>IF(AND($G81&lt;&gt;"",$G81&lt;&gt;"N/A"),IF(LEFT(_xll.BDP($G81,"RTG_SP_NO_WATCH"),1)&lt;&gt;"#",_xll.BDP($G81,"RTG_SP_NO_WATCH"),""),"")</f>
        <v>B</v>
      </c>
      <c r="J81" s="41" t="str">
        <f t="shared" si="4"/>
        <v/>
      </c>
      <c r="K81" s="41" t="str">
        <f t="shared" si="4"/>
        <v/>
      </c>
      <c r="L81" s="41" t="str">
        <f t="shared" si="5"/>
        <v>B2</v>
      </c>
      <c r="M81" s="41" t="str">
        <f t="shared" si="5"/>
        <v>B</v>
      </c>
      <c r="N81" s="41">
        <f t="shared" si="6"/>
        <v>17</v>
      </c>
      <c r="O81" s="41">
        <f t="shared" si="7"/>
        <v>17</v>
      </c>
    </row>
    <row r="82" spans="2:15" x14ac:dyDescent="0.25">
      <c r="B82" s="41" t="s">
        <v>409</v>
      </c>
      <c r="C82" s="41">
        <v>1.33</v>
      </c>
      <c r="D82" s="41" t="s">
        <v>276</v>
      </c>
      <c r="E82" s="41" t="s">
        <v>37</v>
      </c>
      <c r="F82" s="41" t="s">
        <v>410</v>
      </c>
      <c r="G82" s="41" t="str">
        <f>IF(F82&lt;&gt;"",IF(LEFT(_xll.BDP($F82&amp;" Curncy","SW_PRIMARY_REF_OBLIGATION_ISIN")&amp;" Corp",1)="#","N/A",_xll.BDP($F82&amp;" Curncy","SW_PRIMARY_REF_OBLIGATION_ISIN")&amp;" Corp"),"")</f>
        <v>XS0953085114 Corp</v>
      </c>
      <c r="H82" s="74" t="str">
        <f>IF(AND($G82&lt;&gt;"",$G82&lt;&gt;"N/A"),IF(LEFT(_xll.BDP($G82,"RTG_MOODY_NO_WATCH"),1)&lt;&gt;"#",_xll.BDP($G82,"RTG_MOODY_NO_WATCH"),""),"")</f>
        <v>B2</v>
      </c>
      <c r="I82" s="74" t="str">
        <f>IF(AND($G82&lt;&gt;"",$G82&lt;&gt;"N/A"),IF(LEFT(_xll.BDP($G82,"RTG_SP_NO_WATCH"),1)&lt;&gt;"#",_xll.BDP($G82,"RTG_SP_NO_WATCH"),""),"")</f>
        <v>B</v>
      </c>
      <c r="J82" s="41" t="str">
        <f t="shared" si="4"/>
        <v/>
      </c>
      <c r="K82" s="41" t="str">
        <f t="shared" si="4"/>
        <v/>
      </c>
      <c r="L82" s="41" t="str">
        <f t="shared" si="5"/>
        <v>B2</v>
      </c>
      <c r="M82" s="41" t="str">
        <f t="shared" si="5"/>
        <v>B</v>
      </c>
      <c r="N82" s="41">
        <f t="shared" si="6"/>
        <v>17</v>
      </c>
      <c r="O82" s="41">
        <f t="shared" si="7"/>
        <v>17</v>
      </c>
    </row>
    <row r="83" spans="2:15" x14ac:dyDescent="0.25">
      <c r="B83" s="41" t="s">
        <v>411</v>
      </c>
      <c r="C83" s="41">
        <v>1.33</v>
      </c>
      <c r="D83" s="41" t="s">
        <v>276</v>
      </c>
      <c r="E83" s="41" t="s">
        <v>37</v>
      </c>
      <c r="F83" s="41" t="s">
        <v>412</v>
      </c>
      <c r="G83" s="41" t="str">
        <f>IF(F83&lt;&gt;"",IF(LEFT(_xll.BDP($F83&amp;" Curncy","SW_PRIMARY_REF_OBLIGATION_ISIN")&amp;" Corp",1)="#","N/A",_xll.BDP($F83&amp;" Curncy","SW_PRIMARY_REF_OBLIGATION_ISIN")&amp;" Corp"),"")</f>
        <v>XS1055940206 Corp</v>
      </c>
      <c r="H83" s="74" t="str">
        <f>IF(AND($G83&lt;&gt;"",$G83&lt;&gt;"N/A"),IF(LEFT(_xll.BDP($G83,"RTG_MOODY_NO_WATCH"),1)&lt;&gt;"#",_xll.BDP($G83,"RTG_MOODY_NO_WATCH"),""),"")</f>
        <v>Caa1</v>
      </c>
      <c r="I83" s="74" t="str">
        <f>IF(AND($G83&lt;&gt;"",$G83&lt;&gt;"N/A"),IF(LEFT(_xll.BDP($G83,"RTG_SP_NO_WATCH"),1)&lt;&gt;"#",_xll.BDP($G83,"RTG_SP_NO_WATCH"),""),"")</f>
        <v>B</v>
      </c>
      <c r="J83" s="41" t="str">
        <f t="shared" si="4"/>
        <v/>
      </c>
      <c r="K83" s="41" t="str">
        <f t="shared" si="4"/>
        <v/>
      </c>
      <c r="L83" s="41" t="str">
        <f t="shared" si="5"/>
        <v>Caa1</v>
      </c>
      <c r="M83" s="41" t="str">
        <f t="shared" si="5"/>
        <v>B</v>
      </c>
      <c r="N83" s="41">
        <f t="shared" si="6"/>
        <v>19</v>
      </c>
      <c r="O83" s="41">
        <f t="shared" si="7"/>
        <v>17</v>
      </c>
    </row>
    <row r="84" spans="2:15" x14ac:dyDescent="0.25">
      <c r="B84" s="41" t="s">
        <v>441</v>
      </c>
      <c r="C84" s="41">
        <v>1.33</v>
      </c>
      <c r="D84" s="41" t="s">
        <v>276</v>
      </c>
      <c r="E84" s="41" t="s">
        <v>37</v>
      </c>
      <c r="F84" s="41" t="s">
        <v>442</v>
      </c>
      <c r="G84" s="41" t="str">
        <f>IF(F84&lt;&gt;"",IF(LEFT(_xll.BDP($F84&amp;" Curncy","SW_PRIMARY_REF_OBLIGATION_ISIN")&amp;" Corp",1)="#","N/A",_xll.BDP($F84&amp;" Curncy","SW_PRIMARY_REF_OBLIGATION_ISIN")&amp;" Corp"),"")</f>
        <v>XS1170079443 Corp</v>
      </c>
      <c r="H84" s="74" t="str">
        <f>IF(AND($G84&lt;&gt;"",$G84&lt;&gt;"N/A"),IF(LEFT(_xll.BDP($G84,"RTG_MOODY_NO_WATCH"),1)&lt;&gt;"#",_xll.BDP($G84,"RTG_MOODY_NO_WATCH"),""),"")</f>
        <v>B2</v>
      </c>
      <c r="I84" s="74" t="str">
        <f>IF(AND($G84&lt;&gt;"",$G84&lt;&gt;"N/A"),IF(LEFT(_xll.BDP($G84,"RTG_SP_NO_WATCH"),1)&lt;&gt;"#",_xll.BDP($G84,"RTG_SP_NO_WATCH"),""),"")</f>
        <v>B</v>
      </c>
      <c r="J84" s="41" t="str">
        <f t="shared" si="4"/>
        <v/>
      </c>
      <c r="K84" s="41" t="str">
        <f t="shared" si="4"/>
        <v/>
      </c>
      <c r="L84" s="41" t="str">
        <f t="shared" si="5"/>
        <v>B2</v>
      </c>
      <c r="M84" s="41" t="str">
        <f t="shared" si="5"/>
        <v>B</v>
      </c>
      <c r="N84" s="41">
        <f t="shared" si="6"/>
        <v>17</v>
      </c>
      <c r="O84" s="41">
        <f t="shared" si="7"/>
        <v>17</v>
      </c>
    </row>
    <row r="85" spans="2:15" x14ac:dyDescent="0.25">
      <c r="G85" s="41" t="str">
        <f>IF(F85&lt;&gt;"",IF(LEFT(_xll.BDP($F85&amp;" Curncy","SW_PRIMARY_REF_OBLIGATION_ISIN")&amp;" Corp",1)="#","N/A",_xll.BDP($F85&amp;" Curncy","SW_PRIMARY_REF_OBLIGATION_ISIN")&amp;" Corp"),"")</f>
        <v/>
      </c>
      <c r="H85" s="74" t="str">
        <f>IF(AND($G85&lt;&gt;"",$G85&lt;&gt;"N/A"),IF(LEFT(_xll.BDP($G85,"RTG_MOODY_NO_WATCH"),1)&lt;&gt;"#",_xll.BDP($G85,"RTG_MOODY_NO_WATCH"),""),"")</f>
        <v/>
      </c>
      <c r="I85" s="74" t="str">
        <f>IF(AND($G85&lt;&gt;"",$G85&lt;&gt;"N/A"),IF(LEFT(_xll.BDP($G85,"RTG_SP_NO_WATCH"),1)&lt;&gt;"#",_xll.BDP($G85,"RTG_SP_NO_WATCH"),""),"")</f>
        <v/>
      </c>
      <c r="J85" s="41" t="str">
        <f t="shared" si="4"/>
        <v/>
      </c>
      <c r="K85" s="41" t="str">
        <f t="shared" si="4"/>
        <v/>
      </c>
      <c r="L85" s="41" t="str">
        <f t="shared" si="5"/>
        <v/>
      </c>
      <c r="M85" s="41" t="str">
        <f t="shared" si="5"/>
        <v/>
      </c>
      <c r="N85" s="41" t="str">
        <f t="shared" si="6"/>
        <v/>
      </c>
      <c r="O85" s="41" t="str">
        <f t="shared" si="7"/>
        <v/>
      </c>
    </row>
    <row r="86" spans="2:15" x14ac:dyDescent="0.25">
      <c r="G86" s="41" t="str">
        <f>IF(F86&lt;&gt;"",IF(LEFT(_xll.BDP($F86&amp;" Curncy","SW_PRIMARY_REF_OBLIGATION_ISIN")&amp;" Corp",1)="#","N/A",_xll.BDP($F86&amp;" Curncy","SW_PRIMARY_REF_OBLIGATION_ISIN")&amp;" Corp"),"")</f>
        <v/>
      </c>
      <c r="H86" s="74" t="str">
        <f>IF(AND($G86&lt;&gt;"",$G86&lt;&gt;"N/A"),IF(LEFT(_xll.BDP($G86,"RTG_MOODY_NO_WATCH"),1)&lt;&gt;"#",_xll.BDP($G86,"RTG_MOODY_NO_WATCH"),""),"")</f>
        <v/>
      </c>
      <c r="I86" s="74" t="str">
        <f>IF(AND($G86&lt;&gt;"",$G86&lt;&gt;"N/A"),IF(LEFT(_xll.BDP($G86,"RTG_SP_NO_WATCH"),1)&lt;&gt;"#",_xll.BDP($G86,"RTG_SP_NO_WATCH"),""),"")</f>
        <v/>
      </c>
      <c r="J86" s="41" t="str">
        <f t="shared" si="4"/>
        <v/>
      </c>
      <c r="K86" s="41" t="str">
        <f t="shared" si="4"/>
        <v/>
      </c>
      <c r="L86" s="41" t="str">
        <f t="shared" si="5"/>
        <v/>
      </c>
      <c r="M86" s="41" t="str">
        <f t="shared" si="5"/>
        <v/>
      </c>
      <c r="N86" s="41" t="str">
        <f t="shared" si="6"/>
        <v/>
      </c>
      <c r="O86" s="41" t="str">
        <f t="shared" si="7"/>
        <v/>
      </c>
    </row>
    <row r="87" spans="2:15" x14ac:dyDescent="0.25">
      <c r="G87" s="41" t="str">
        <f>IF(F87&lt;&gt;"",IF(LEFT(_xll.BDP($F87&amp;" Curncy","SW_PRIMARY_REF_OBLIGATION_ISIN")&amp;" Corp",1)="#","N/A",_xll.BDP($F87&amp;" Curncy","SW_PRIMARY_REF_OBLIGATION_ISIN")&amp;" Corp"),"")</f>
        <v/>
      </c>
      <c r="H87" s="74" t="str">
        <f>IF(AND($G87&lt;&gt;"",$G87&lt;&gt;"N/A"),IF(LEFT(_xll.BDP($G87,"RTG_MOODY_NO_WATCH"),1)&lt;&gt;"#",_xll.BDP($G87,"RTG_MOODY_NO_WATCH"),""),"")</f>
        <v/>
      </c>
      <c r="I87" s="74" t="str">
        <f>IF(AND($G87&lt;&gt;"",$G87&lt;&gt;"N/A"),IF(LEFT(_xll.BDP($G87,"RTG_SP_NO_WATCH"),1)&lt;&gt;"#",_xll.BDP($G87,"RTG_SP_NO_WATCH"),""),"")</f>
        <v/>
      </c>
      <c r="J87" s="41" t="str">
        <f t="shared" si="4"/>
        <v/>
      </c>
      <c r="K87" s="41" t="str">
        <f t="shared" si="4"/>
        <v/>
      </c>
      <c r="L87" s="41" t="str">
        <f t="shared" si="5"/>
        <v/>
      </c>
      <c r="M87" s="41" t="str">
        <f t="shared" si="5"/>
        <v/>
      </c>
      <c r="N87" s="41" t="str">
        <f t="shared" si="6"/>
        <v/>
      </c>
      <c r="O87" s="41" t="str">
        <f t="shared" si="7"/>
        <v/>
      </c>
    </row>
    <row r="88" spans="2:15" x14ac:dyDescent="0.25">
      <c r="G88" s="41" t="str">
        <f>IF(F88&lt;&gt;"",IF(LEFT(_xll.BDP($F88&amp;" Curncy","SW_PRIMARY_REF_OBLIGATION_ISIN")&amp;" Corp",1)="#","N/A",_xll.BDP($F88&amp;" Curncy","SW_PRIMARY_REF_OBLIGATION_ISIN")&amp;" Corp"),"")</f>
        <v/>
      </c>
      <c r="H88" s="74" t="str">
        <f>IF(AND($G88&lt;&gt;"",$G88&lt;&gt;"N/A"),IF(LEFT(_xll.BDP($G88,"RTG_MOODY_NO_WATCH"),1)&lt;&gt;"#",_xll.BDP($G88,"RTG_MOODY_NO_WATCH"),""),"")</f>
        <v/>
      </c>
      <c r="I88" s="74" t="str">
        <f>IF(AND($G88&lt;&gt;"",$G88&lt;&gt;"N/A"),IF(LEFT(_xll.BDP($G88,"RTG_SP_NO_WATCH"),1)&lt;&gt;"#",_xll.BDP($G88,"RTG_SP_NO_WATCH"),""),"")</f>
        <v/>
      </c>
      <c r="J88" s="41" t="str">
        <f t="shared" si="4"/>
        <v/>
      </c>
      <c r="K88" s="41" t="str">
        <f t="shared" si="4"/>
        <v/>
      </c>
      <c r="L88" s="41" t="str">
        <f t="shared" si="5"/>
        <v/>
      </c>
      <c r="M88" s="41" t="str">
        <f t="shared" si="5"/>
        <v/>
      </c>
      <c r="N88" s="41" t="str">
        <f t="shared" si="6"/>
        <v/>
      </c>
      <c r="O88" s="41" t="str">
        <f t="shared" si="7"/>
        <v/>
      </c>
    </row>
    <row r="89" spans="2:15" x14ac:dyDescent="0.25">
      <c r="G89" s="41" t="str">
        <f>IF(F89&lt;&gt;"",IF(LEFT(_xll.BDP($F89&amp;" Curncy","SW_PRIMARY_REF_OBLIGATION_ISIN")&amp;" Corp",1)="#","N/A",_xll.BDP($F89&amp;" Curncy","SW_PRIMARY_REF_OBLIGATION_ISIN")&amp;" Corp"),"")</f>
        <v/>
      </c>
      <c r="H89" s="74" t="str">
        <f>IF(AND($G89&lt;&gt;"",$G89&lt;&gt;"N/A"),IF(LEFT(_xll.BDP($G89,"RTG_MOODY_NO_WATCH"),1)&lt;&gt;"#",_xll.BDP($G89,"RTG_MOODY_NO_WATCH"),""),"")</f>
        <v/>
      </c>
      <c r="I89" s="74" t="str">
        <f>IF(AND($G89&lt;&gt;"",$G89&lt;&gt;"N/A"),IF(LEFT(_xll.BDP($G89,"RTG_SP_NO_WATCH"),1)&lt;&gt;"#",_xll.BDP($G89,"RTG_SP_NO_WATCH"),""),"")</f>
        <v/>
      </c>
      <c r="J89" s="41" t="str">
        <f t="shared" si="4"/>
        <v/>
      </c>
      <c r="K89" s="41" t="str">
        <f t="shared" si="4"/>
        <v/>
      </c>
      <c r="L89" s="41" t="str">
        <f t="shared" si="5"/>
        <v/>
      </c>
      <c r="M89" s="41" t="str">
        <f t="shared" si="5"/>
        <v/>
      </c>
      <c r="N89" s="41" t="str">
        <f t="shared" si="6"/>
        <v/>
      </c>
      <c r="O89" s="41" t="str">
        <f t="shared" si="7"/>
        <v/>
      </c>
    </row>
    <row r="90" spans="2:15" x14ac:dyDescent="0.25">
      <c r="G90" s="41" t="str">
        <f>IF(F90&lt;&gt;"",IF(LEFT(_xll.BDP($F90&amp;" Curncy","SW_PRIMARY_REF_OBLIGATION_ISIN")&amp;" Corp",1)="#","N/A",_xll.BDP($F90&amp;" Curncy","SW_PRIMARY_REF_OBLIGATION_ISIN")&amp;" Corp"),"")</f>
        <v/>
      </c>
      <c r="H90" s="74" t="str">
        <f>IF(AND($G90&lt;&gt;"",$G90&lt;&gt;"N/A"),IF(LEFT(_xll.BDP($G90,"RTG_MOODY_NO_WATCH"),1)&lt;&gt;"#",_xll.BDP($G90,"RTG_MOODY_NO_WATCH"),""),"")</f>
        <v/>
      </c>
      <c r="I90" s="74" t="str">
        <f>IF(AND($G90&lt;&gt;"",$G90&lt;&gt;"N/A"),IF(LEFT(_xll.BDP($G90,"RTG_SP_NO_WATCH"),1)&lt;&gt;"#",_xll.BDP($G90,"RTG_SP_NO_WATCH"),""),"")</f>
        <v/>
      </c>
      <c r="J90" s="41" t="str">
        <f t="shared" si="4"/>
        <v/>
      </c>
      <c r="K90" s="41" t="str">
        <f t="shared" si="4"/>
        <v/>
      </c>
      <c r="L90" s="41" t="str">
        <f t="shared" si="5"/>
        <v/>
      </c>
      <c r="M90" s="41" t="str">
        <f t="shared" si="5"/>
        <v/>
      </c>
      <c r="N90" s="41" t="str">
        <f t="shared" si="6"/>
        <v/>
      </c>
      <c r="O90" s="41" t="str">
        <f t="shared" si="7"/>
        <v/>
      </c>
    </row>
    <row r="91" spans="2:15" x14ac:dyDescent="0.25">
      <c r="G91" s="41" t="str">
        <f>IF(F91&lt;&gt;"",IF(LEFT(_xll.BDP($F91&amp;" Curncy","SW_PRIMARY_REF_OBLIGATION_ISIN")&amp;" Corp",1)="#","N/A",_xll.BDP($F91&amp;" Curncy","SW_PRIMARY_REF_OBLIGATION_ISIN")&amp;" Corp"),"")</f>
        <v/>
      </c>
      <c r="H91" s="74" t="str">
        <f>IF(AND($G91&lt;&gt;"",$G91&lt;&gt;"N/A"),IF(LEFT(_xll.BDP($G91,"RTG_MOODY_NO_WATCH"),1)&lt;&gt;"#",_xll.BDP($G91,"RTG_MOODY_NO_WATCH"),""),"")</f>
        <v/>
      </c>
      <c r="I91" s="74" t="str">
        <f>IF(AND($G91&lt;&gt;"",$G91&lt;&gt;"N/A"),IF(LEFT(_xll.BDP($G91,"RTG_SP_NO_WATCH"),1)&lt;&gt;"#",_xll.BDP($G91,"RTG_SP_NO_WATCH"),""),"")</f>
        <v/>
      </c>
      <c r="J91" s="41" t="str">
        <f t="shared" si="4"/>
        <v/>
      </c>
      <c r="K91" s="41" t="str">
        <f t="shared" si="4"/>
        <v/>
      </c>
      <c r="L91" s="41" t="str">
        <f t="shared" si="5"/>
        <v/>
      </c>
      <c r="M91" s="41" t="str">
        <f t="shared" si="5"/>
        <v/>
      </c>
      <c r="N91" s="41" t="str">
        <f t="shared" si="6"/>
        <v/>
      </c>
      <c r="O91" s="41" t="str">
        <f t="shared" si="7"/>
        <v/>
      </c>
    </row>
    <row r="92" spans="2:15" x14ac:dyDescent="0.25">
      <c r="G92" s="41" t="str">
        <f>IF(F92&lt;&gt;"",IF(LEFT(_xll.BDP($F92&amp;" Curncy","SW_PRIMARY_REF_OBLIGATION_ISIN")&amp;" Corp",1)="#","N/A",_xll.BDP($F92&amp;" Curncy","SW_PRIMARY_REF_OBLIGATION_ISIN")&amp;" Corp"),"")</f>
        <v/>
      </c>
      <c r="H92" s="74" t="str">
        <f>IF(AND($G92&lt;&gt;"",$G92&lt;&gt;"N/A"),IF(LEFT(_xll.BDP($G92,"RTG_MOODY_NO_WATCH"),1)&lt;&gt;"#",_xll.BDP($G92,"RTG_MOODY_NO_WATCH"),""),"")</f>
        <v/>
      </c>
      <c r="I92" s="74" t="str">
        <f>IF(AND($G92&lt;&gt;"",$G92&lt;&gt;"N/A"),IF(LEFT(_xll.BDP($G92,"RTG_SP_NO_WATCH"),1)&lt;&gt;"#",_xll.BDP($G92,"RTG_SP_NO_WATCH"),""),"")</f>
        <v/>
      </c>
      <c r="J92" s="41" t="str">
        <f t="shared" si="4"/>
        <v/>
      </c>
      <c r="K92" s="41" t="str">
        <f t="shared" si="4"/>
        <v/>
      </c>
      <c r="L92" s="41" t="str">
        <f t="shared" si="5"/>
        <v/>
      </c>
      <c r="M92" s="41" t="str">
        <f t="shared" si="5"/>
        <v/>
      </c>
      <c r="N92" s="41" t="str">
        <f t="shared" si="6"/>
        <v/>
      </c>
      <c r="O92" s="41" t="str">
        <f t="shared" si="7"/>
        <v/>
      </c>
    </row>
    <row r="93" spans="2:15" x14ac:dyDescent="0.25">
      <c r="G93" s="41" t="str">
        <f>IF(F93&lt;&gt;"",IF(LEFT(_xll.BDP($F93&amp;" Curncy","SW_PRIMARY_REF_OBLIGATION_ISIN")&amp;" Corp",1)="#","N/A",_xll.BDP($F93&amp;" Curncy","SW_PRIMARY_REF_OBLIGATION_ISIN")&amp;" Corp"),"")</f>
        <v/>
      </c>
      <c r="H93" s="74" t="str">
        <f>IF(AND($G93&lt;&gt;"",$G93&lt;&gt;"N/A"),IF(LEFT(_xll.BDP($G93,"RTG_MOODY_NO_WATCH"),1)&lt;&gt;"#",_xll.BDP($G93,"RTG_MOODY_NO_WATCH"),""),"")</f>
        <v/>
      </c>
      <c r="I93" s="74" t="str">
        <f>IF(AND($G93&lt;&gt;"",$G93&lt;&gt;"N/A"),IF(LEFT(_xll.BDP($G93,"RTG_SP_NO_WATCH"),1)&lt;&gt;"#",_xll.BDP($G93,"RTG_SP_NO_WATCH"),""),"")</f>
        <v/>
      </c>
      <c r="J93" s="41" t="str">
        <f t="shared" si="4"/>
        <v/>
      </c>
      <c r="K93" s="41" t="str">
        <f t="shared" si="4"/>
        <v/>
      </c>
      <c r="L93" s="41" t="str">
        <f t="shared" si="5"/>
        <v/>
      </c>
      <c r="M93" s="41" t="str">
        <f t="shared" si="5"/>
        <v/>
      </c>
      <c r="N93" s="41" t="str">
        <f t="shared" si="6"/>
        <v/>
      </c>
      <c r="O93" s="41" t="str">
        <f t="shared" si="7"/>
        <v/>
      </c>
    </row>
    <row r="94" spans="2:15" x14ac:dyDescent="0.25">
      <c r="G94" s="41" t="str">
        <f>IF(F94&lt;&gt;"",IF(LEFT(_xll.BDP($F94&amp;" Curncy","SW_PRIMARY_REF_OBLIGATION_ISIN")&amp;" Corp",1)="#","N/A",_xll.BDP($F94&amp;" Curncy","SW_PRIMARY_REF_OBLIGATION_ISIN")&amp;" Corp"),"")</f>
        <v/>
      </c>
      <c r="H94" s="74" t="str">
        <f>IF(AND($G94&lt;&gt;"",$G94&lt;&gt;"N/A"),IF(LEFT(_xll.BDP($G94,"RTG_MOODY_NO_WATCH"),1)&lt;&gt;"#",_xll.BDP($G94,"RTG_MOODY_NO_WATCH"),""),"")</f>
        <v/>
      </c>
      <c r="I94" s="74" t="str">
        <f>IF(AND($G94&lt;&gt;"",$G94&lt;&gt;"N/A"),IF(LEFT(_xll.BDP($G94,"RTG_SP_NO_WATCH"),1)&lt;&gt;"#",_xll.BDP($G94,"RTG_SP_NO_WATCH"),""),"")</f>
        <v/>
      </c>
      <c r="J94" s="41" t="str">
        <f t="shared" si="4"/>
        <v/>
      </c>
      <c r="K94" s="41" t="str">
        <f t="shared" si="4"/>
        <v/>
      </c>
      <c r="L94" s="41" t="str">
        <f t="shared" si="5"/>
        <v/>
      </c>
      <c r="M94" s="41" t="str">
        <f t="shared" si="5"/>
        <v/>
      </c>
      <c r="N94" s="41" t="str">
        <f t="shared" si="6"/>
        <v/>
      </c>
      <c r="O94" s="41" t="str">
        <f t="shared" si="7"/>
        <v/>
      </c>
    </row>
    <row r="95" spans="2:15" x14ac:dyDescent="0.25">
      <c r="G95" s="41" t="str">
        <f>IF(F95&lt;&gt;"",IF(LEFT(_xll.BDP($F95&amp;" Curncy","SW_PRIMARY_REF_OBLIGATION_ISIN")&amp;" Corp",1)="#","N/A",_xll.BDP($F95&amp;" Curncy","SW_PRIMARY_REF_OBLIGATION_ISIN")&amp;" Corp"),"")</f>
        <v/>
      </c>
      <c r="H95" s="74" t="str">
        <f>IF(AND($G95&lt;&gt;"",$G95&lt;&gt;"N/A"),IF(LEFT(_xll.BDP($G95,"RTG_MOODY_NO_WATCH"),1)&lt;&gt;"#",_xll.BDP($G95,"RTG_MOODY_NO_WATCH"),""),"")</f>
        <v/>
      </c>
      <c r="I95" s="74" t="str">
        <f>IF(AND($G95&lt;&gt;"",$G95&lt;&gt;"N/A"),IF(LEFT(_xll.BDP($G95,"RTG_SP_NO_WATCH"),1)&lt;&gt;"#",_xll.BDP($G95,"RTG_SP_NO_WATCH"),""),"")</f>
        <v/>
      </c>
      <c r="J95" s="41" t="str">
        <f t="shared" si="4"/>
        <v/>
      </c>
      <c r="K95" s="41" t="str">
        <f t="shared" si="4"/>
        <v/>
      </c>
      <c r="L95" s="41" t="str">
        <f t="shared" si="5"/>
        <v/>
      </c>
      <c r="M95" s="41" t="str">
        <f t="shared" si="5"/>
        <v/>
      </c>
      <c r="N95" s="41" t="str">
        <f t="shared" si="6"/>
        <v/>
      </c>
      <c r="O95" s="41" t="str">
        <f t="shared" si="7"/>
        <v/>
      </c>
    </row>
    <row r="96" spans="2:15" x14ac:dyDescent="0.25">
      <c r="G96" s="41" t="str">
        <f>IF(F96&lt;&gt;"",IF(LEFT(_xll.BDP($F96&amp;" Curncy","SW_PRIMARY_REF_OBLIGATION_ISIN")&amp;" Corp",1)="#","N/A",_xll.BDP($F96&amp;" Curncy","SW_PRIMARY_REF_OBLIGATION_ISIN")&amp;" Corp"),"")</f>
        <v/>
      </c>
      <c r="H96" s="74" t="str">
        <f>IF(AND($G96&lt;&gt;"",$G96&lt;&gt;"N/A"),IF(LEFT(_xll.BDP($G96,"RTG_MOODY_NO_WATCH"),1)&lt;&gt;"#",_xll.BDP($G96,"RTG_MOODY_NO_WATCH"),""),"")</f>
        <v/>
      </c>
      <c r="I96" s="74" t="str">
        <f>IF(AND($G96&lt;&gt;"",$G96&lt;&gt;"N/A"),IF(LEFT(_xll.BDP($G96,"RTG_SP_NO_WATCH"),1)&lt;&gt;"#",_xll.BDP($G96,"RTG_SP_NO_WATCH"),""),"")</f>
        <v/>
      </c>
      <c r="J96" s="41" t="str">
        <f t="shared" si="4"/>
        <v/>
      </c>
      <c r="K96" s="41" t="str">
        <f t="shared" si="4"/>
        <v/>
      </c>
      <c r="L96" s="41" t="str">
        <f t="shared" si="5"/>
        <v/>
      </c>
      <c r="M96" s="41" t="str">
        <f t="shared" si="5"/>
        <v/>
      </c>
      <c r="N96" s="41" t="str">
        <f t="shared" si="6"/>
        <v/>
      </c>
      <c r="O96" s="41" t="str">
        <f t="shared" si="7"/>
        <v/>
      </c>
    </row>
    <row r="97" spans="7:15" x14ac:dyDescent="0.25">
      <c r="G97" s="41" t="str">
        <f>IF(F97&lt;&gt;"",IF(LEFT(_xll.BDP($F97&amp;" Curncy","SW_PRIMARY_REF_OBLIGATION_ISIN")&amp;" Corp",1)="#","N/A",_xll.BDP($F97&amp;" Curncy","SW_PRIMARY_REF_OBLIGATION_ISIN")&amp;" Corp"),"")</f>
        <v/>
      </c>
      <c r="H97" s="74" t="str">
        <f>IF(AND($G97&lt;&gt;"",$G97&lt;&gt;"N/A"),IF(LEFT(_xll.BDP($G97,"RTG_MOODY_NO_WATCH"),1)&lt;&gt;"#",_xll.BDP($G97,"RTG_MOODY_NO_WATCH"),""),"")</f>
        <v/>
      </c>
      <c r="I97" s="74" t="str">
        <f>IF(AND($G97&lt;&gt;"",$G97&lt;&gt;"N/A"),IF(LEFT(_xll.BDP($G97,"RTG_SP_NO_WATCH"),1)&lt;&gt;"#",_xll.BDP($G97,"RTG_SP_NO_WATCH"),""),"")</f>
        <v/>
      </c>
      <c r="J97" s="41" t="str">
        <f t="shared" si="4"/>
        <v/>
      </c>
      <c r="K97" s="41" t="str">
        <f t="shared" si="4"/>
        <v/>
      </c>
      <c r="L97" s="41" t="str">
        <f t="shared" si="5"/>
        <v/>
      </c>
      <c r="M97" s="41" t="str">
        <f t="shared" si="5"/>
        <v/>
      </c>
      <c r="N97" s="41" t="str">
        <f t="shared" si="6"/>
        <v/>
      </c>
      <c r="O97" s="41" t="str">
        <f t="shared" si="7"/>
        <v/>
      </c>
    </row>
    <row r="98" spans="7:15" x14ac:dyDescent="0.25">
      <c r="G98" s="41" t="str">
        <f>IF(F98&lt;&gt;"",IF(LEFT(_xll.BDP($F98&amp;" Curncy","SW_PRIMARY_REF_OBLIGATION_ISIN")&amp;" Corp",1)="#","N/A",_xll.BDP($F98&amp;" Curncy","SW_PRIMARY_REF_OBLIGATION_ISIN")&amp;" Corp"),"")</f>
        <v/>
      </c>
      <c r="H98" s="74" t="str">
        <f>IF(AND($G98&lt;&gt;"",$G98&lt;&gt;"N/A"),IF(LEFT(_xll.BDP($G98,"RTG_MOODY_NO_WATCH"),1)&lt;&gt;"#",_xll.BDP($G98,"RTG_MOODY_NO_WATCH"),""),"")</f>
        <v/>
      </c>
      <c r="I98" s="74" t="str">
        <f>IF(AND($G98&lt;&gt;"",$G98&lt;&gt;"N/A"),IF(LEFT(_xll.BDP($G98,"RTG_SP_NO_WATCH"),1)&lt;&gt;"#",_xll.BDP($G98,"RTG_SP_NO_WATCH"),""),"")</f>
        <v/>
      </c>
      <c r="J98" s="41" t="str">
        <f t="shared" si="4"/>
        <v/>
      </c>
      <c r="K98" s="41" t="str">
        <f t="shared" si="4"/>
        <v/>
      </c>
      <c r="L98" s="41" t="str">
        <f t="shared" si="5"/>
        <v/>
      </c>
      <c r="M98" s="41" t="str">
        <f t="shared" si="5"/>
        <v/>
      </c>
      <c r="N98" s="41" t="str">
        <f t="shared" si="6"/>
        <v/>
      </c>
      <c r="O98" s="41" t="str">
        <f t="shared" si="7"/>
        <v/>
      </c>
    </row>
    <row r="99" spans="7:15" x14ac:dyDescent="0.25">
      <c r="G99" s="41" t="str">
        <f>IF(F99&lt;&gt;"",IF(LEFT(_xll.BDP($F99&amp;" Curncy","SW_PRIMARY_REF_OBLIGATION_ISIN")&amp;" Corp",1)="#","N/A",_xll.BDP($F99&amp;" Curncy","SW_PRIMARY_REF_OBLIGATION_ISIN")&amp;" Corp"),"")</f>
        <v/>
      </c>
      <c r="H99" s="74" t="str">
        <f>IF(AND($G99&lt;&gt;"",$G99&lt;&gt;"N/A"),IF(LEFT(_xll.BDP($G99,"RTG_MOODY_NO_WATCH"),1)&lt;&gt;"#",_xll.BDP($G99,"RTG_MOODY_NO_WATCH"),""),"")</f>
        <v/>
      </c>
      <c r="I99" s="74" t="str">
        <f>IF(AND($G99&lt;&gt;"",$G99&lt;&gt;"N/A"),IF(LEFT(_xll.BDP($G99,"RTG_SP_NO_WATCH"),1)&lt;&gt;"#",_xll.BDP($G99,"RTG_SP_NO_WATCH"),""),"")</f>
        <v/>
      </c>
      <c r="J99" s="41" t="str">
        <f t="shared" si="4"/>
        <v/>
      </c>
      <c r="K99" s="41" t="str">
        <f t="shared" si="4"/>
        <v/>
      </c>
      <c r="L99" s="41" t="str">
        <f t="shared" si="5"/>
        <v/>
      </c>
      <c r="M99" s="41" t="str">
        <f t="shared" si="5"/>
        <v/>
      </c>
      <c r="N99" s="41" t="str">
        <f t="shared" si="6"/>
        <v/>
      </c>
      <c r="O99" s="41" t="str">
        <f t="shared" si="7"/>
        <v/>
      </c>
    </row>
    <row r="100" spans="7:15" x14ac:dyDescent="0.25">
      <c r="G100" s="41" t="str">
        <f>IF(F100&lt;&gt;"",IF(LEFT(_xll.BDP($F100&amp;" Curncy","SW_PRIMARY_REF_OBLIGATION_ISIN")&amp;" Corp",1)="#","N/A",_xll.BDP($F100&amp;" Curncy","SW_PRIMARY_REF_OBLIGATION_ISIN")&amp;" Corp"),"")</f>
        <v/>
      </c>
      <c r="H100" s="74" t="str">
        <f>IF(AND($G100&lt;&gt;"",$G100&lt;&gt;"N/A"),IF(LEFT(_xll.BDP($G100,"RTG_MOODY_NO_WATCH"),1)&lt;&gt;"#",_xll.BDP($G100,"RTG_MOODY_NO_WATCH"),""),"")</f>
        <v/>
      </c>
      <c r="I100" s="74" t="str">
        <f>IF(AND($G100&lt;&gt;"",$G100&lt;&gt;"N/A"),IF(LEFT(_xll.BDP($G100,"RTG_SP_NO_WATCH"),1)&lt;&gt;"#",_xll.BDP($G100,"RTG_SP_NO_WATCH"),""),"")</f>
        <v/>
      </c>
      <c r="J100" s="41" t="str">
        <f t="shared" si="4"/>
        <v/>
      </c>
      <c r="K100" s="41" t="str">
        <f t="shared" si="4"/>
        <v/>
      </c>
      <c r="L100" s="41" t="str">
        <f t="shared" si="5"/>
        <v/>
      </c>
      <c r="M100" s="41" t="str">
        <f t="shared" si="5"/>
        <v/>
      </c>
      <c r="N100" s="41" t="str">
        <f t="shared" si="6"/>
        <v/>
      </c>
      <c r="O100" s="41" t="str">
        <f t="shared" si="7"/>
        <v/>
      </c>
    </row>
    <row r="101" spans="7:15" x14ac:dyDescent="0.25">
      <c r="G101" s="41" t="str">
        <f>IF(F101&lt;&gt;"",IF(LEFT(_xll.BDP($F101&amp;" Curncy","SW_PRIMARY_REF_OBLIGATION_ISIN")&amp;" Corp",1)="#","N/A",_xll.BDP($F101&amp;" Curncy","SW_PRIMARY_REF_OBLIGATION_ISIN")&amp;" Corp"),"")</f>
        <v/>
      </c>
      <c r="H101" s="74" t="str">
        <f>IF(AND($G101&lt;&gt;"",$G101&lt;&gt;"N/A"),IF(LEFT(_xll.BDP($G101,"RTG_MOODY_NO_WATCH"),1)&lt;&gt;"#",_xll.BDP($G101,"RTG_MOODY_NO_WATCH"),""),"")</f>
        <v/>
      </c>
      <c r="I101" s="74" t="str">
        <f>IF(AND($G101&lt;&gt;"",$G101&lt;&gt;"N/A"),IF(LEFT(_xll.BDP($G101,"RTG_SP_NO_WATCH"),1)&lt;&gt;"#",_xll.BDP($G101,"RTG_SP_NO_WATCH"),""),"")</f>
        <v/>
      </c>
      <c r="J101" s="41" t="str">
        <f t="shared" si="4"/>
        <v/>
      </c>
      <c r="K101" s="41" t="str">
        <f t="shared" si="4"/>
        <v/>
      </c>
      <c r="L101" s="41" t="str">
        <f t="shared" si="5"/>
        <v/>
      </c>
      <c r="M101" s="41" t="str">
        <f t="shared" si="5"/>
        <v/>
      </c>
      <c r="N101" s="41" t="str">
        <f t="shared" si="6"/>
        <v/>
      </c>
      <c r="O101" s="41" t="str">
        <f t="shared" si="7"/>
        <v/>
      </c>
    </row>
    <row r="102" spans="7:15" x14ac:dyDescent="0.25">
      <c r="G102" s="41" t="str">
        <f>IF(F102&lt;&gt;"",IF(LEFT(_xll.BDP($F102&amp;" Curncy","SW_PRIMARY_REF_OBLIGATION_ISIN")&amp;" Corp",1)="#","N/A",_xll.BDP($F102&amp;" Curncy","SW_PRIMARY_REF_OBLIGATION_ISIN")&amp;" Corp"),"")</f>
        <v/>
      </c>
      <c r="H102" s="74" t="str">
        <f>IF(AND($G102&lt;&gt;"",$G102&lt;&gt;"N/A"),IF(LEFT(_xll.BDP($G102,"RTG_MOODY_NO_WATCH"),1)&lt;&gt;"#",_xll.BDP($G102,"RTG_MOODY_NO_WATCH"),""),"")</f>
        <v/>
      </c>
      <c r="I102" s="74" t="str">
        <f>IF(AND($G102&lt;&gt;"",$G102&lt;&gt;"N/A"),IF(LEFT(_xll.BDP($G102,"RTG_SP_NO_WATCH"),1)&lt;&gt;"#",_xll.BDP($G102,"RTG_SP_NO_WATCH"),""),"")</f>
        <v/>
      </c>
      <c r="J102" s="41" t="str">
        <f t="shared" si="4"/>
        <v/>
      </c>
      <c r="K102" s="41" t="str">
        <f t="shared" si="4"/>
        <v/>
      </c>
      <c r="L102" s="41" t="str">
        <f t="shared" si="5"/>
        <v/>
      </c>
      <c r="M102" s="41" t="str">
        <f t="shared" si="5"/>
        <v/>
      </c>
      <c r="N102" s="41" t="str">
        <f t="shared" si="6"/>
        <v/>
      </c>
      <c r="O102" s="41" t="str">
        <f t="shared" si="7"/>
        <v/>
      </c>
    </row>
    <row r="103" spans="7:15" x14ac:dyDescent="0.25">
      <c r="G103" s="41" t="str">
        <f>IF(F103&lt;&gt;"",IF(LEFT(_xll.BDP($F103&amp;" Curncy","SW_PRIMARY_REF_OBLIGATION_ISIN")&amp;" Corp",1)="#","N/A",_xll.BDP($F103&amp;" Curncy","SW_PRIMARY_REF_OBLIGATION_ISIN")&amp;" Corp"),"")</f>
        <v/>
      </c>
      <c r="H103" s="74" t="str">
        <f>IF(AND($G103&lt;&gt;"",$G103&lt;&gt;"N/A"),IF(LEFT(_xll.BDP($G103,"RTG_MOODY_NO_WATCH"),1)&lt;&gt;"#",_xll.BDP($G103,"RTG_MOODY_NO_WATCH"),""),"")</f>
        <v/>
      </c>
      <c r="I103" s="74" t="str">
        <f>IF(AND($G103&lt;&gt;"",$G103&lt;&gt;"N/A"),IF(LEFT(_xll.BDP($G103,"RTG_SP_NO_WATCH"),1)&lt;&gt;"#",_xll.BDP($G103,"RTG_SP_NO_WATCH"),""),"")</f>
        <v/>
      </c>
      <c r="J103" s="41" t="str">
        <f t="shared" si="4"/>
        <v/>
      </c>
      <c r="K103" s="41" t="str">
        <f t="shared" si="4"/>
        <v/>
      </c>
      <c r="L103" s="41" t="str">
        <f t="shared" si="5"/>
        <v/>
      </c>
      <c r="M103" s="41" t="str">
        <f t="shared" si="5"/>
        <v/>
      </c>
      <c r="N103" s="41" t="str">
        <f t="shared" si="6"/>
        <v/>
      </c>
      <c r="O103" s="41" t="str">
        <f t="shared" si="7"/>
        <v/>
      </c>
    </row>
    <row r="104" spans="7:15" x14ac:dyDescent="0.25">
      <c r="G104" s="41" t="str">
        <f>IF(F104&lt;&gt;"",IF(LEFT(_xll.BDP($F104&amp;" Curncy","SW_PRIMARY_REF_OBLIGATION_ISIN")&amp;" Corp",1)="#","N/A",_xll.BDP($F104&amp;" Curncy","SW_PRIMARY_REF_OBLIGATION_ISIN")&amp;" Corp"),"")</f>
        <v/>
      </c>
      <c r="H104" s="74" t="str">
        <f>IF(AND($G104&lt;&gt;"",$G104&lt;&gt;"N/A"),IF(LEFT(_xll.BDP($G104,"RTG_MOODY_NO_WATCH"),1)&lt;&gt;"#",_xll.BDP($G104,"RTG_MOODY_NO_WATCH"),""),"")</f>
        <v/>
      </c>
      <c r="I104" s="74" t="str">
        <f>IF(AND($G104&lt;&gt;"",$G104&lt;&gt;"N/A"),IF(LEFT(_xll.BDP($G104,"RTG_SP_NO_WATCH"),1)&lt;&gt;"#",_xll.BDP($G104,"RTG_SP_NO_WATCH"),""),"")</f>
        <v/>
      </c>
      <c r="J104" s="41" t="str">
        <f t="shared" si="4"/>
        <v/>
      </c>
      <c r="K104" s="41" t="str">
        <f t="shared" si="4"/>
        <v/>
      </c>
      <c r="L104" s="41" t="str">
        <f t="shared" si="5"/>
        <v/>
      </c>
      <c r="M104" s="41" t="str">
        <f t="shared" si="5"/>
        <v/>
      </c>
      <c r="N104" s="41" t="str">
        <f t="shared" si="6"/>
        <v/>
      </c>
      <c r="O104" s="41" t="str">
        <f t="shared" si="7"/>
        <v/>
      </c>
    </row>
    <row r="105" spans="7:15" x14ac:dyDescent="0.25">
      <c r="G105" s="41" t="str">
        <f>IF(F105&lt;&gt;"",IF(LEFT(_xll.BDP($F105&amp;" Curncy","SW_PRIMARY_REF_OBLIGATION_ISIN")&amp;" Corp",1)="#","N/A",_xll.BDP($F105&amp;" Curncy","SW_PRIMARY_REF_OBLIGATION_ISIN")&amp;" Corp"),"")</f>
        <v/>
      </c>
      <c r="H105" s="74" t="str">
        <f>IF(AND($G105&lt;&gt;"",$G105&lt;&gt;"N/A"),IF(LEFT(_xll.BDP($G105,"RTG_MOODY_NO_WATCH"),1)&lt;&gt;"#",_xll.BDP($G105,"RTG_MOODY_NO_WATCH"),""),"")</f>
        <v/>
      </c>
      <c r="I105" s="74" t="str">
        <f>IF(AND($G105&lt;&gt;"",$G105&lt;&gt;"N/A"),IF(LEFT(_xll.BDP($G105,"RTG_SP_NO_WATCH"),1)&lt;&gt;"#",_xll.BDP($G105,"RTG_SP_NO_WATCH"),""),"")</f>
        <v/>
      </c>
      <c r="J105" s="41" t="str">
        <f t="shared" si="4"/>
        <v/>
      </c>
      <c r="K105" s="41" t="str">
        <f t="shared" si="4"/>
        <v/>
      </c>
      <c r="L105" s="41" t="str">
        <f t="shared" si="5"/>
        <v/>
      </c>
      <c r="M105" s="41" t="str">
        <f t="shared" si="5"/>
        <v/>
      </c>
      <c r="N105" s="41" t="str">
        <f t="shared" si="6"/>
        <v/>
      </c>
      <c r="O105" s="41" t="str">
        <f t="shared" si="7"/>
        <v/>
      </c>
    </row>
    <row r="106" spans="7:15" x14ac:dyDescent="0.25">
      <c r="G106" s="41" t="str">
        <f>IF(F106&lt;&gt;"",IF(LEFT(_xll.BDP($F106&amp;" Curncy","SW_PRIMARY_REF_OBLIGATION_ISIN")&amp;" Corp",1)="#","N/A",_xll.BDP($F106&amp;" Curncy","SW_PRIMARY_REF_OBLIGATION_ISIN")&amp;" Corp"),"")</f>
        <v/>
      </c>
      <c r="H106" s="74" t="str">
        <f>IF(AND($G106&lt;&gt;"",$G106&lt;&gt;"N/A"),IF(LEFT(_xll.BDP($G106,"RTG_MOODY_NO_WATCH"),1)&lt;&gt;"#",_xll.BDP($G106,"RTG_MOODY_NO_WATCH"),""),"")</f>
        <v/>
      </c>
      <c r="I106" s="74" t="str">
        <f>IF(AND($G106&lt;&gt;"",$G106&lt;&gt;"N/A"),IF(LEFT(_xll.BDP($G106,"RTG_SP_NO_WATCH"),1)&lt;&gt;"#",_xll.BDP($G106,"RTG_SP_NO_WATCH"),""),"")</f>
        <v/>
      </c>
      <c r="J106" s="41" t="str">
        <f t="shared" si="4"/>
        <v/>
      </c>
      <c r="K106" s="41" t="str">
        <f t="shared" si="4"/>
        <v/>
      </c>
      <c r="L106" s="41" t="str">
        <f t="shared" si="5"/>
        <v/>
      </c>
      <c r="M106" s="41" t="str">
        <f t="shared" si="5"/>
        <v/>
      </c>
      <c r="N106" s="41" t="str">
        <f t="shared" si="6"/>
        <v/>
      </c>
      <c r="O106" s="41" t="str">
        <f t="shared" si="7"/>
        <v/>
      </c>
    </row>
    <row r="107" spans="7:15" x14ac:dyDescent="0.25">
      <c r="G107" s="41" t="str">
        <f>IF(F107&lt;&gt;"",IF(LEFT(_xll.BDP($F107&amp;" Curncy","SW_PRIMARY_REF_OBLIGATION_ISIN")&amp;" Corp",1)="#","N/A",_xll.BDP($F107&amp;" Curncy","SW_PRIMARY_REF_OBLIGATION_ISIN")&amp;" Corp"),"")</f>
        <v/>
      </c>
      <c r="H107" s="74" t="str">
        <f>IF(AND($G107&lt;&gt;"",$G107&lt;&gt;"N/A"),IF(LEFT(_xll.BDP($G107,"RTG_MOODY_NO_WATCH"),1)&lt;&gt;"#",_xll.BDP($G107,"RTG_MOODY_NO_WATCH"),""),"")</f>
        <v/>
      </c>
      <c r="I107" s="74" t="str">
        <f>IF(AND($G107&lt;&gt;"",$G107&lt;&gt;"N/A"),IF(LEFT(_xll.BDP($G107,"RTG_SP_NO_WATCH"),1)&lt;&gt;"#",_xll.BDP($G107,"RTG_SP_NO_WATCH"),""),"")</f>
        <v/>
      </c>
      <c r="J107" s="41" t="str">
        <f t="shared" si="4"/>
        <v/>
      </c>
      <c r="K107" s="41" t="str">
        <f t="shared" si="4"/>
        <v/>
      </c>
      <c r="L107" s="41" t="str">
        <f t="shared" si="5"/>
        <v/>
      </c>
      <c r="M107" s="41" t="str">
        <f t="shared" si="5"/>
        <v/>
      </c>
      <c r="N107" s="41" t="str">
        <f t="shared" si="6"/>
        <v/>
      </c>
      <c r="O107" s="41" t="str">
        <f t="shared" si="7"/>
        <v/>
      </c>
    </row>
    <row r="108" spans="7:15" x14ac:dyDescent="0.25">
      <c r="G108" s="41" t="str">
        <f>IF(F108&lt;&gt;"",IF(LEFT(_xll.BDP($F108&amp;" Curncy","SW_PRIMARY_REF_OBLIGATION_ISIN")&amp;" Corp",1)="#","N/A",_xll.BDP($F108&amp;" Curncy","SW_PRIMARY_REF_OBLIGATION_ISIN")&amp;" Corp"),"")</f>
        <v/>
      </c>
      <c r="H108" s="74" t="str">
        <f>IF(AND($G108&lt;&gt;"",$G108&lt;&gt;"N/A"),IF(LEFT(_xll.BDP($G108,"RTG_MOODY_NO_WATCH"),1)&lt;&gt;"#",_xll.BDP($G108,"RTG_MOODY_NO_WATCH"),""),"")</f>
        <v/>
      </c>
      <c r="I108" s="74" t="str">
        <f>IF(AND($G108&lt;&gt;"",$G108&lt;&gt;"N/A"),IF(LEFT(_xll.BDP($G108,"RTG_SP_NO_WATCH"),1)&lt;&gt;"#",_xll.BDP($G108,"RTG_SP_NO_WATCH"),""),"")</f>
        <v/>
      </c>
      <c r="J108" s="41" t="str">
        <f t="shared" si="4"/>
        <v/>
      </c>
      <c r="K108" s="41" t="str">
        <f t="shared" si="4"/>
        <v/>
      </c>
      <c r="L108" s="41" t="str">
        <f t="shared" si="5"/>
        <v/>
      </c>
      <c r="M108" s="41" t="str">
        <f t="shared" si="5"/>
        <v/>
      </c>
      <c r="N108" s="41" t="str">
        <f t="shared" si="6"/>
        <v/>
      </c>
      <c r="O108" s="41" t="str">
        <f t="shared" si="7"/>
        <v/>
      </c>
    </row>
    <row r="109" spans="7:15" x14ac:dyDescent="0.25">
      <c r="G109" s="41" t="str">
        <f>IF(F109&lt;&gt;"",IF(LEFT(_xll.BDP($F109&amp;" Curncy","SW_PRIMARY_REF_OBLIGATION_ISIN")&amp;" Corp",1)="#","N/A",_xll.BDP($F109&amp;" Curncy","SW_PRIMARY_REF_OBLIGATION_ISIN")&amp;" Corp"),"")</f>
        <v/>
      </c>
      <c r="H109" s="74" t="str">
        <f>IF(AND($G109&lt;&gt;"",$G109&lt;&gt;"N/A"),IF(LEFT(_xll.BDP($G109,"RTG_MOODY_NO_WATCH"),1)&lt;&gt;"#",_xll.BDP($G109,"RTG_MOODY_NO_WATCH"),""),"")</f>
        <v/>
      </c>
      <c r="I109" s="74" t="str">
        <f>IF(AND($G109&lt;&gt;"",$G109&lt;&gt;"N/A"),IF(LEFT(_xll.BDP($G109,"RTG_SP_NO_WATCH"),1)&lt;&gt;"#",_xll.BDP($G109,"RTG_SP_NO_WATCH"),""),"")</f>
        <v/>
      </c>
      <c r="J109" s="41" t="str">
        <f t="shared" si="4"/>
        <v/>
      </c>
      <c r="K109" s="41" t="str">
        <f t="shared" si="4"/>
        <v/>
      </c>
      <c r="L109" s="41" t="str">
        <f t="shared" si="5"/>
        <v/>
      </c>
      <c r="M109" s="41" t="str">
        <f t="shared" si="5"/>
        <v/>
      </c>
      <c r="N109" s="41" t="str">
        <f t="shared" si="6"/>
        <v/>
      </c>
      <c r="O109" s="41" t="str">
        <f t="shared" si="7"/>
        <v/>
      </c>
    </row>
    <row r="110" spans="7:15" x14ac:dyDescent="0.25">
      <c r="G110" s="41" t="str">
        <f>IF(F110&lt;&gt;"",IF(LEFT(_xll.BDP($F110&amp;" Curncy","SW_PRIMARY_REF_OBLIGATION_ISIN")&amp;" Corp",1)="#","N/A",_xll.BDP($F110&amp;" Curncy","SW_PRIMARY_REF_OBLIGATION_ISIN")&amp;" Corp"),"")</f>
        <v/>
      </c>
      <c r="H110" s="74" t="str">
        <f>IF(AND($G110&lt;&gt;"",$G110&lt;&gt;"N/A"),IF(LEFT(_xll.BDP($G110,"RTG_MOODY_NO_WATCH"),1)&lt;&gt;"#",_xll.BDP($G110,"RTG_MOODY_NO_WATCH"),""),"")</f>
        <v/>
      </c>
      <c r="I110" s="74" t="str">
        <f>IF(AND($G110&lt;&gt;"",$G110&lt;&gt;"N/A"),IF(LEFT(_xll.BDP($G110,"RTG_SP_NO_WATCH"),1)&lt;&gt;"#",_xll.BDP($G110,"RTG_SP_NO_WATCH"),""),"")</f>
        <v/>
      </c>
      <c r="J110" s="41" t="str">
        <f t="shared" si="4"/>
        <v/>
      </c>
      <c r="K110" s="41" t="str">
        <f t="shared" si="4"/>
        <v/>
      </c>
      <c r="L110" s="41" t="str">
        <f t="shared" si="5"/>
        <v/>
      </c>
      <c r="M110" s="41" t="str">
        <f t="shared" si="5"/>
        <v/>
      </c>
      <c r="N110" s="41" t="str">
        <f t="shared" si="6"/>
        <v/>
      </c>
      <c r="O110" s="41" t="str">
        <f t="shared" si="7"/>
        <v/>
      </c>
    </row>
    <row r="111" spans="7:15" x14ac:dyDescent="0.25">
      <c r="G111" s="41" t="str">
        <f>IF(F111&lt;&gt;"",IF(LEFT(_xll.BDP($F111&amp;" Curncy","SW_PRIMARY_REF_OBLIGATION_ISIN")&amp;" Corp",1)="#","N/A",_xll.BDP($F111&amp;" Curncy","SW_PRIMARY_REF_OBLIGATION_ISIN")&amp;" Corp"),"")</f>
        <v/>
      </c>
      <c r="H111" s="74" t="str">
        <f>IF(AND($G111&lt;&gt;"",$G111&lt;&gt;"N/A"),IF(LEFT(_xll.BDP($G111,"RTG_MOODY_NO_WATCH"),1)&lt;&gt;"#",_xll.BDP($G111,"RTG_MOODY_NO_WATCH"),""),"")</f>
        <v/>
      </c>
      <c r="I111" s="74" t="str">
        <f>IF(AND($G111&lt;&gt;"",$G111&lt;&gt;"N/A"),IF(LEFT(_xll.BDP($G111,"RTG_SP_NO_WATCH"),1)&lt;&gt;"#",_xll.BDP($G111,"RTG_SP_NO_WATCH"),""),"")</f>
        <v/>
      </c>
      <c r="J111" s="41" t="str">
        <f t="shared" si="4"/>
        <v/>
      </c>
      <c r="K111" s="41" t="str">
        <f t="shared" si="4"/>
        <v/>
      </c>
      <c r="L111" s="41" t="str">
        <f t="shared" si="5"/>
        <v/>
      </c>
      <c r="M111" s="41" t="str">
        <f t="shared" si="5"/>
        <v/>
      </c>
      <c r="N111" s="41" t="str">
        <f t="shared" si="6"/>
        <v/>
      </c>
      <c r="O111" s="41" t="str">
        <f t="shared" si="7"/>
        <v/>
      </c>
    </row>
    <row r="112" spans="7:15" x14ac:dyDescent="0.25">
      <c r="G112" s="41" t="str">
        <f>IF(F112&lt;&gt;"",IF(LEFT(_xll.BDP($F112&amp;" Curncy","SW_PRIMARY_REF_OBLIGATION_ISIN")&amp;" Corp",1)="#","N/A",_xll.BDP($F112&amp;" Curncy","SW_PRIMARY_REF_OBLIGATION_ISIN")&amp;" Corp"),"")</f>
        <v/>
      </c>
      <c r="H112" s="74" t="str">
        <f>IF(AND($G112&lt;&gt;"",$G112&lt;&gt;"N/A"),IF(LEFT(_xll.BDP($G112,"RTG_MOODY_NO_WATCH"),1)&lt;&gt;"#",_xll.BDP($G112,"RTG_MOODY_NO_WATCH"),""),"")</f>
        <v/>
      </c>
      <c r="I112" s="74" t="str">
        <f>IF(AND($G112&lt;&gt;"",$G112&lt;&gt;"N/A"),IF(LEFT(_xll.BDP($G112,"RTG_SP_NO_WATCH"),1)&lt;&gt;"#",_xll.BDP($G112,"RTG_SP_NO_WATCH"),""),"")</f>
        <v/>
      </c>
      <c r="J112" s="41" t="str">
        <f t="shared" si="4"/>
        <v/>
      </c>
      <c r="K112" s="41" t="str">
        <f t="shared" si="4"/>
        <v/>
      </c>
      <c r="L112" s="41" t="str">
        <f t="shared" si="5"/>
        <v/>
      </c>
      <c r="M112" s="41" t="str">
        <f t="shared" si="5"/>
        <v/>
      </c>
      <c r="N112" s="41" t="str">
        <f t="shared" si="6"/>
        <v/>
      </c>
      <c r="O112" s="41" t="str">
        <f t="shared" si="7"/>
        <v/>
      </c>
    </row>
    <row r="113" spans="7:15" x14ac:dyDescent="0.25">
      <c r="G113" s="41" t="str">
        <f>IF(F113&lt;&gt;"",IF(LEFT(_xll.BDP($F113&amp;" Curncy","SW_PRIMARY_REF_OBLIGATION_ISIN")&amp;" Corp",1)="#","N/A",_xll.BDP($F113&amp;" Curncy","SW_PRIMARY_REF_OBLIGATION_ISIN")&amp;" Corp"),"")</f>
        <v/>
      </c>
      <c r="H113" s="74" t="str">
        <f>IF(AND($G113&lt;&gt;"",$G113&lt;&gt;"N/A"),IF(LEFT(_xll.BDP($G113,"RTG_MOODY_NO_WATCH"),1)&lt;&gt;"#",_xll.BDP($G113,"RTG_MOODY_NO_WATCH"),""),"")</f>
        <v/>
      </c>
      <c r="I113" s="74" t="str">
        <f>IF(AND($G113&lt;&gt;"",$G113&lt;&gt;"N/A"),IF(LEFT(_xll.BDP($G113,"RTG_SP_NO_WATCH"),1)&lt;&gt;"#",_xll.BDP($G113,"RTG_SP_NO_WATCH"),""),"")</f>
        <v/>
      </c>
      <c r="J113" s="41" t="str">
        <f t="shared" si="4"/>
        <v/>
      </c>
      <c r="K113" s="41" t="str">
        <f t="shared" si="4"/>
        <v/>
      </c>
      <c r="L113" s="41" t="str">
        <f t="shared" si="5"/>
        <v/>
      </c>
      <c r="M113" s="41" t="str">
        <f t="shared" si="5"/>
        <v/>
      </c>
      <c r="N113" s="41" t="str">
        <f t="shared" si="6"/>
        <v/>
      </c>
      <c r="O113" s="41" t="str">
        <f t="shared" si="7"/>
        <v/>
      </c>
    </row>
    <row r="114" spans="7:15" x14ac:dyDescent="0.25">
      <c r="G114" s="41" t="str">
        <f>IF(F114&lt;&gt;"",IF(LEFT(_xll.BDP($F114&amp;" Curncy","SW_PRIMARY_REF_OBLIGATION_ISIN")&amp;" Corp",1)="#","N/A",_xll.BDP($F114&amp;" Curncy","SW_PRIMARY_REF_OBLIGATION_ISIN")&amp;" Corp"),"")</f>
        <v/>
      </c>
      <c r="H114" s="74" t="str">
        <f>IF(AND($G114&lt;&gt;"",$G114&lt;&gt;"N/A"),IF(LEFT(_xll.BDP($G114,"RTG_MOODY_NO_WATCH"),1)&lt;&gt;"#",_xll.BDP($G114,"RTG_MOODY_NO_WATCH"),""),"")</f>
        <v/>
      </c>
      <c r="I114" s="74" t="str">
        <f>IF(AND($G114&lt;&gt;"",$G114&lt;&gt;"N/A"),IF(LEFT(_xll.BDP($G114,"RTG_SP_NO_WATCH"),1)&lt;&gt;"#",_xll.BDP($G114,"RTG_SP_NO_WATCH"),""),"")</f>
        <v/>
      </c>
      <c r="J114" s="41" t="str">
        <f t="shared" si="4"/>
        <v/>
      </c>
      <c r="K114" s="41" t="str">
        <f t="shared" si="4"/>
        <v/>
      </c>
      <c r="L114" s="41" t="str">
        <f t="shared" si="5"/>
        <v/>
      </c>
      <c r="M114" s="41" t="str">
        <f t="shared" si="5"/>
        <v/>
      </c>
      <c r="N114" s="41" t="str">
        <f t="shared" si="6"/>
        <v/>
      </c>
      <c r="O114" s="41" t="str">
        <f t="shared" si="7"/>
        <v/>
      </c>
    </row>
    <row r="115" spans="7:15" x14ac:dyDescent="0.25">
      <c r="G115" s="41" t="str">
        <f>IF(F115&lt;&gt;"",IF(LEFT(_xll.BDP($F115&amp;" Curncy","SW_PRIMARY_REF_OBLIGATION_ISIN")&amp;" Corp",1)="#","N/A",_xll.BDP($F115&amp;" Curncy","SW_PRIMARY_REF_OBLIGATION_ISIN")&amp;" Corp"),"")</f>
        <v/>
      </c>
      <c r="H115" s="74" t="str">
        <f>IF(AND($G115&lt;&gt;"",$G115&lt;&gt;"N/A"),IF(LEFT(_xll.BDP($G115,"RTG_MOODY_NO_WATCH"),1)&lt;&gt;"#",_xll.BDP($G115,"RTG_MOODY_NO_WATCH"),""),"")</f>
        <v/>
      </c>
      <c r="I115" s="74" t="str">
        <f>IF(AND($G115&lt;&gt;"",$G115&lt;&gt;"N/A"),IF(LEFT(_xll.BDP($G115,"RTG_SP_NO_WATCH"),1)&lt;&gt;"#",_xll.BDP($G115,"RTG_SP_NO_WATCH"),""),"")</f>
        <v/>
      </c>
      <c r="J115" s="41" t="str">
        <f t="shared" si="4"/>
        <v/>
      </c>
      <c r="K115" s="41" t="str">
        <f t="shared" si="4"/>
        <v/>
      </c>
      <c r="L115" s="41" t="str">
        <f t="shared" si="5"/>
        <v/>
      </c>
      <c r="M115" s="41" t="str">
        <f t="shared" si="5"/>
        <v/>
      </c>
      <c r="N115" s="41" t="str">
        <f t="shared" si="6"/>
        <v/>
      </c>
      <c r="O115" s="41" t="str">
        <f t="shared" si="7"/>
        <v/>
      </c>
    </row>
    <row r="116" spans="7:15" x14ac:dyDescent="0.25">
      <c r="G116" s="41" t="str">
        <f>IF(F116&lt;&gt;"",IF(LEFT(_xll.BDP($F116&amp;" Curncy","SW_PRIMARY_REF_OBLIGATION_ISIN")&amp;" Corp",1)="#","N/A",_xll.BDP($F116&amp;" Curncy","SW_PRIMARY_REF_OBLIGATION_ISIN")&amp;" Corp"),"")</f>
        <v/>
      </c>
      <c r="H116" s="74" t="str">
        <f>IF(AND($G116&lt;&gt;"",$G116&lt;&gt;"N/A"),IF(LEFT(_xll.BDP($G116,"RTG_MOODY_NO_WATCH"),1)&lt;&gt;"#",_xll.BDP($G116,"RTG_MOODY_NO_WATCH"),""),"")</f>
        <v/>
      </c>
      <c r="I116" s="74" t="str">
        <f>IF(AND($G116&lt;&gt;"",$G116&lt;&gt;"N/A"),IF(LEFT(_xll.BDP($G116,"RTG_SP_NO_WATCH"),1)&lt;&gt;"#",_xll.BDP($G116,"RTG_SP_NO_WATCH"),""),"")</f>
        <v/>
      </c>
      <c r="J116" s="41" t="str">
        <f t="shared" si="4"/>
        <v/>
      </c>
      <c r="K116" s="41" t="str">
        <f t="shared" si="4"/>
        <v/>
      </c>
      <c r="L116" s="41" t="str">
        <f t="shared" si="5"/>
        <v/>
      </c>
      <c r="M116" s="41" t="str">
        <f t="shared" si="5"/>
        <v/>
      </c>
      <c r="N116" s="41" t="str">
        <f t="shared" si="6"/>
        <v/>
      </c>
      <c r="O116" s="41" t="str">
        <f t="shared" si="7"/>
        <v/>
      </c>
    </row>
    <row r="117" spans="7:15" x14ac:dyDescent="0.25">
      <c r="G117" s="41" t="str">
        <f>IF(F117&lt;&gt;"",IF(LEFT(_xll.BDP($F117&amp;" Curncy","SW_PRIMARY_REF_OBLIGATION_ISIN")&amp;" Corp",1)="#","N/A",_xll.BDP($F117&amp;" Curncy","SW_PRIMARY_REF_OBLIGATION_ISIN")&amp;" Corp"),"")</f>
        <v/>
      </c>
      <c r="H117" s="74" t="str">
        <f>IF(AND($G117&lt;&gt;"",$G117&lt;&gt;"N/A"),IF(LEFT(_xll.BDP($G117,"RTG_MOODY_NO_WATCH"),1)&lt;&gt;"#",_xll.BDP($G117,"RTG_MOODY_NO_WATCH"),""),"")</f>
        <v/>
      </c>
      <c r="I117" s="74" t="str">
        <f>IF(AND($G117&lt;&gt;"",$G117&lt;&gt;"N/A"),IF(LEFT(_xll.BDP($G117,"RTG_SP_NO_WATCH"),1)&lt;&gt;"#",_xll.BDP($G117,"RTG_SP_NO_WATCH"),""),"")</f>
        <v/>
      </c>
      <c r="J117" s="41" t="str">
        <f t="shared" si="4"/>
        <v/>
      </c>
      <c r="K117" s="41" t="str">
        <f t="shared" si="4"/>
        <v/>
      </c>
      <c r="L117" s="41" t="str">
        <f t="shared" si="5"/>
        <v/>
      </c>
      <c r="M117" s="41" t="str">
        <f t="shared" si="5"/>
        <v/>
      </c>
      <c r="N117" s="41" t="str">
        <f t="shared" si="6"/>
        <v/>
      </c>
      <c r="O117" s="41" t="str">
        <f t="shared" si="7"/>
        <v/>
      </c>
    </row>
    <row r="118" spans="7:15" x14ac:dyDescent="0.25">
      <c r="G118" s="41" t="str">
        <f>IF(F118&lt;&gt;"",IF(LEFT(_xll.BDP($F118&amp;" Curncy","SW_PRIMARY_REF_OBLIGATION_ISIN")&amp;" Corp",1)="#","N/A",_xll.BDP($F118&amp;" Curncy","SW_PRIMARY_REF_OBLIGATION_ISIN")&amp;" Corp"),"")</f>
        <v/>
      </c>
      <c r="H118" s="74" t="str">
        <f>IF(AND($G118&lt;&gt;"",$G118&lt;&gt;"N/A"),IF(LEFT(_xll.BDP($G118,"RTG_MOODY_NO_WATCH"),1)&lt;&gt;"#",_xll.BDP($G118,"RTG_MOODY_NO_WATCH"),""),"")</f>
        <v/>
      </c>
      <c r="I118" s="74" t="str">
        <f>IF(AND($G118&lt;&gt;"",$G118&lt;&gt;"N/A"),IF(LEFT(_xll.BDP($G118,"RTG_SP_NO_WATCH"),1)&lt;&gt;"#",_xll.BDP($G118,"RTG_SP_NO_WATCH"),""),"")</f>
        <v/>
      </c>
      <c r="J118" s="41" t="str">
        <f t="shared" si="4"/>
        <v/>
      </c>
      <c r="K118" s="41" t="str">
        <f t="shared" si="4"/>
        <v/>
      </c>
      <c r="L118" s="41" t="str">
        <f t="shared" si="5"/>
        <v/>
      </c>
      <c r="M118" s="41" t="str">
        <f t="shared" si="5"/>
        <v/>
      </c>
      <c r="N118" s="41" t="str">
        <f t="shared" si="6"/>
        <v/>
      </c>
      <c r="O118" s="41" t="str">
        <f t="shared" si="7"/>
        <v/>
      </c>
    </row>
    <row r="119" spans="7:15" x14ac:dyDescent="0.25">
      <c r="G119" s="41" t="str">
        <f>IF(F119&lt;&gt;"",IF(LEFT(_xll.BDP($F119&amp;" Curncy","SW_PRIMARY_REF_OBLIGATION_ISIN")&amp;" Corp",1)="#","N/A",_xll.BDP($F119&amp;" Curncy","SW_PRIMARY_REF_OBLIGATION_ISIN")&amp;" Corp"),"")</f>
        <v/>
      </c>
      <c r="H119" s="74" t="str">
        <f>IF(AND($G119&lt;&gt;"",$G119&lt;&gt;"N/A"),IF(LEFT(_xll.BDP($G119,"RTG_MOODY_NO_WATCH"),1)&lt;&gt;"#",_xll.BDP($G119,"RTG_MOODY_NO_WATCH"),""),"")</f>
        <v/>
      </c>
      <c r="I119" s="74" t="str">
        <f>IF(AND($G119&lt;&gt;"",$G119&lt;&gt;"N/A"),IF(LEFT(_xll.BDP($G119,"RTG_SP_NO_WATCH"),1)&lt;&gt;"#",_xll.BDP($G119,"RTG_SP_NO_WATCH"),""),"")</f>
        <v/>
      </c>
      <c r="J119" s="41" t="str">
        <f t="shared" si="4"/>
        <v/>
      </c>
      <c r="K119" s="41" t="str">
        <f t="shared" si="4"/>
        <v/>
      </c>
      <c r="L119" s="41" t="str">
        <f t="shared" si="5"/>
        <v/>
      </c>
      <c r="M119" s="41" t="str">
        <f t="shared" si="5"/>
        <v/>
      </c>
      <c r="N119" s="41" t="str">
        <f t="shared" si="6"/>
        <v/>
      </c>
      <c r="O119" s="41" t="str">
        <f t="shared" si="7"/>
        <v/>
      </c>
    </row>
    <row r="120" spans="7:15" x14ac:dyDescent="0.25">
      <c r="G120" s="41" t="str">
        <f>IF(F120&lt;&gt;"",IF(LEFT(_xll.BDP($F120&amp;" Curncy","SW_PRIMARY_REF_OBLIGATION_ISIN")&amp;" Corp",1)="#","N/A",_xll.BDP($F120&amp;" Curncy","SW_PRIMARY_REF_OBLIGATION_ISIN")&amp;" Corp"),"")</f>
        <v/>
      </c>
      <c r="H120" s="74" t="str">
        <f>IF(AND($G120&lt;&gt;"",$G120&lt;&gt;"N/A"),IF(LEFT(_xll.BDP($G120,"RTG_MOODY_NO_WATCH"),1)&lt;&gt;"#",_xll.BDP($G120,"RTG_MOODY_NO_WATCH"),""),"")</f>
        <v/>
      </c>
      <c r="I120" s="74" t="str">
        <f>IF(AND($G120&lt;&gt;"",$G120&lt;&gt;"N/A"),IF(LEFT(_xll.BDP($G120,"RTG_SP_NO_WATCH"),1)&lt;&gt;"#",_xll.BDP($G120,"RTG_SP_NO_WATCH"),""),"")</f>
        <v/>
      </c>
      <c r="J120" s="41" t="str">
        <f t="shared" si="4"/>
        <v/>
      </c>
      <c r="K120" s="41" t="str">
        <f t="shared" si="4"/>
        <v/>
      </c>
      <c r="L120" s="41" t="str">
        <f t="shared" si="5"/>
        <v/>
      </c>
      <c r="M120" s="41" t="str">
        <f t="shared" si="5"/>
        <v/>
      </c>
      <c r="N120" s="41" t="str">
        <f t="shared" si="6"/>
        <v/>
      </c>
      <c r="O120" s="41" t="str">
        <f t="shared" si="7"/>
        <v/>
      </c>
    </row>
    <row r="121" spans="7:15" x14ac:dyDescent="0.25">
      <c r="G121" s="41" t="str">
        <f>IF(F121&lt;&gt;"",IF(LEFT(_xll.BDP($F121&amp;" Curncy","SW_PRIMARY_REF_OBLIGATION_ISIN")&amp;" Corp",1)="#","N/A",_xll.BDP($F121&amp;" Curncy","SW_PRIMARY_REF_OBLIGATION_ISIN")&amp;" Corp"),"")</f>
        <v/>
      </c>
      <c r="H121" s="74" t="str">
        <f>IF(AND($G121&lt;&gt;"",$G121&lt;&gt;"N/A"),IF(LEFT(_xll.BDP($G121,"RTG_MOODY_NO_WATCH"),1)&lt;&gt;"#",_xll.BDP($G121,"RTG_MOODY_NO_WATCH"),""),"")</f>
        <v/>
      </c>
      <c r="I121" s="74" t="str">
        <f>IF(AND($G121&lt;&gt;"",$G121&lt;&gt;"N/A"),IF(LEFT(_xll.BDP($G121,"RTG_SP_NO_WATCH"),1)&lt;&gt;"#",_xll.BDP($G121,"RTG_SP_NO_WATCH"),""),"")</f>
        <v/>
      </c>
      <c r="J121" s="41" t="str">
        <f t="shared" si="4"/>
        <v/>
      </c>
      <c r="K121" s="41" t="str">
        <f t="shared" si="4"/>
        <v/>
      </c>
      <c r="L121" s="41" t="str">
        <f t="shared" si="5"/>
        <v/>
      </c>
      <c r="M121" s="41" t="str">
        <f t="shared" si="5"/>
        <v/>
      </c>
      <c r="N121" s="41" t="str">
        <f t="shared" si="6"/>
        <v/>
      </c>
      <c r="O121" s="41" t="str">
        <f t="shared" si="7"/>
        <v/>
      </c>
    </row>
    <row r="122" spans="7:15" x14ac:dyDescent="0.25">
      <c r="G122" s="41" t="str">
        <f>IF(F122&lt;&gt;"",IF(LEFT(_xll.BDP($F122&amp;" Curncy","SW_PRIMARY_REF_OBLIGATION_ISIN")&amp;" Corp",1)="#","N/A",_xll.BDP($F122&amp;" Curncy","SW_PRIMARY_REF_OBLIGATION_ISIN")&amp;" Corp"),"")</f>
        <v/>
      </c>
      <c r="H122" s="74" t="str">
        <f>IF(AND($G122&lt;&gt;"",$G122&lt;&gt;"N/A"),IF(LEFT(_xll.BDP($G122,"RTG_MOODY_NO_WATCH"),1)&lt;&gt;"#",_xll.BDP($G122,"RTG_MOODY_NO_WATCH"),""),"")</f>
        <v/>
      </c>
      <c r="I122" s="74" t="str">
        <f>IF(AND($G122&lt;&gt;"",$G122&lt;&gt;"N/A"),IF(LEFT(_xll.BDP($G122,"RTG_SP_NO_WATCH"),1)&lt;&gt;"#",_xll.BDP($G122,"RTG_SP_NO_WATCH"),""),"")</f>
        <v/>
      </c>
      <c r="J122" s="41" t="str">
        <f t="shared" si="4"/>
        <v/>
      </c>
      <c r="K122" s="41" t="str">
        <f t="shared" si="4"/>
        <v/>
      </c>
      <c r="L122" s="41" t="str">
        <f t="shared" si="5"/>
        <v/>
      </c>
      <c r="M122" s="41" t="str">
        <f t="shared" si="5"/>
        <v/>
      </c>
      <c r="N122" s="41" t="str">
        <f t="shared" si="6"/>
        <v/>
      </c>
      <c r="O122" s="41" t="str">
        <f t="shared" si="7"/>
        <v/>
      </c>
    </row>
    <row r="123" spans="7:15" x14ac:dyDescent="0.25">
      <c r="G123" s="41" t="str">
        <f>IF(F123&lt;&gt;"",IF(LEFT(_xll.BDP($F123&amp;" Curncy","SW_PRIMARY_REF_OBLIGATION_ISIN")&amp;" Corp",1)="#","N/A",_xll.BDP($F123&amp;" Curncy","SW_PRIMARY_REF_OBLIGATION_ISIN")&amp;" Corp"),"")</f>
        <v/>
      </c>
      <c r="H123" s="74" t="str">
        <f>IF(AND($G123&lt;&gt;"",$G123&lt;&gt;"N/A"),IF(LEFT(_xll.BDP($G123,"RTG_MOODY_NO_WATCH"),1)&lt;&gt;"#",_xll.BDP($G123,"RTG_MOODY_NO_WATCH"),""),"")</f>
        <v/>
      </c>
      <c r="I123" s="74" t="str">
        <f>IF(AND($G123&lt;&gt;"",$G123&lt;&gt;"N/A"),IF(LEFT(_xll.BDP($G123,"RTG_SP_NO_WATCH"),1)&lt;&gt;"#",_xll.BDP($G123,"RTG_SP_NO_WATCH"),""),"")</f>
        <v/>
      </c>
      <c r="J123" s="41" t="str">
        <f t="shared" si="4"/>
        <v/>
      </c>
      <c r="K123" s="41" t="str">
        <f t="shared" si="4"/>
        <v/>
      </c>
      <c r="L123" s="41" t="str">
        <f t="shared" si="5"/>
        <v/>
      </c>
      <c r="M123" s="41" t="str">
        <f t="shared" si="5"/>
        <v/>
      </c>
      <c r="N123" s="41" t="str">
        <f t="shared" si="6"/>
        <v/>
      </c>
      <c r="O123" s="41" t="str">
        <f t="shared" si="7"/>
        <v/>
      </c>
    </row>
    <row r="124" spans="7:15" x14ac:dyDescent="0.25">
      <c r="G124" s="41" t="str">
        <f>IF(F124&lt;&gt;"",IF(LEFT(_xll.BDP($F124&amp;" Curncy","SW_PRIMARY_REF_OBLIGATION_ISIN")&amp;" Corp",1)="#","N/A",_xll.BDP($F124&amp;" Curncy","SW_PRIMARY_REF_OBLIGATION_ISIN")&amp;" Corp"),"")</f>
        <v/>
      </c>
      <c r="H124" s="74" t="str">
        <f>IF(AND($G124&lt;&gt;"",$G124&lt;&gt;"N/A"),IF(LEFT(_xll.BDP($G124,"RTG_MOODY_NO_WATCH"),1)&lt;&gt;"#",_xll.BDP($G124,"RTG_MOODY_NO_WATCH"),""),"")</f>
        <v/>
      </c>
      <c r="I124" s="74" t="str">
        <f>IF(AND($G124&lt;&gt;"",$G124&lt;&gt;"N/A"),IF(LEFT(_xll.BDP($G124,"RTG_SP_NO_WATCH"),1)&lt;&gt;"#",_xll.BDP($G124,"RTG_SP_NO_WATCH"),""),"")</f>
        <v/>
      </c>
      <c r="J124" s="41" t="str">
        <f t="shared" si="4"/>
        <v/>
      </c>
      <c r="K124" s="41" t="str">
        <f t="shared" si="4"/>
        <v/>
      </c>
      <c r="L124" s="41" t="str">
        <f t="shared" si="5"/>
        <v/>
      </c>
      <c r="M124" s="41" t="str">
        <f t="shared" si="5"/>
        <v/>
      </c>
      <c r="N124" s="41" t="str">
        <f t="shared" si="6"/>
        <v/>
      </c>
      <c r="O124" s="41" t="str">
        <f t="shared" si="7"/>
        <v/>
      </c>
    </row>
    <row r="125" spans="7:15" x14ac:dyDescent="0.25">
      <c r="G125" s="41" t="str">
        <f>IF(F125&lt;&gt;"",IF(LEFT(_xll.BDP($F125&amp;" Curncy","SW_PRIMARY_REF_OBLIGATION_ISIN")&amp;" Corp",1)="#","N/A",_xll.BDP($F125&amp;" Curncy","SW_PRIMARY_REF_OBLIGATION_ISIN")&amp;" Corp"),"")</f>
        <v/>
      </c>
      <c r="H125" s="74" t="str">
        <f>IF(AND($G125&lt;&gt;"",$G125&lt;&gt;"N/A"),IF(LEFT(_xll.BDP($G125,"RTG_MOODY_NO_WATCH"),1)&lt;&gt;"#",_xll.BDP($G125,"RTG_MOODY_NO_WATCH"),""),"")</f>
        <v/>
      </c>
      <c r="I125" s="74" t="str">
        <f>IF(AND($G125&lt;&gt;"",$G125&lt;&gt;"N/A"),IF(LEFT(_xll.BDP($G125,"RTG_SP_NO_WATCH"),1)&lt;&gt;"#",_xll.BDP($G125,"RTG_SP_NO_WATCH"),""),"")</f>
        <v/>
      </c>
      <c r="J125" s="41" t="str">
        <f t="shared" si="4"/>
        <v/>
      </c>
      <c r="K125" s="41" t="str">
        <f t="shared" si="4"/>
        <v/>
      </c>
      <c r="L125" s="41" t="str">
        <f t="shared" si="5"/>
        <v/>
      </c>
      <c r="M125" s="41" t="str">
        <f t="shared" si="5"/>
        <v/>
      </c>
      <c r="N125" s="41" t="str">
        <f t="shared" si="6"/>
        <v/>
      </c>
      <c r="O125" s="41" t="str">
        <f t="shared" si="7"/>
        <v/>
      </c>
    </row>
    <row r="126" spans="7:15" x14ac:dyDescent="0.25">
      <c r="G126" s="41" t="str">
        <f>IF(F126&lt;&gt;"",IF(LEFT(_xll.BDP($F126&amp;" Curncy","SW_PRIMARY_REF_OBLIGATION_ISIN")&amp;" Corp",1)="#","N/A",_xll.BDP($F126&amp;" Curncy","SW_PRIMARY_REF_OBLIGATION_ISIN")&amp;" Corp"),"")</f>
        <v/>
      </c>
      <c r="H126" s="74" t="str">
        <f>IF(AND($G126&lt;&gt;"",$G126&lt;&gt;"N/A"),IF(LEFT(_xll.BDP($G126,"RTG_MOODY_NO_WATCH"),1)&lt;&gt;"#",_xll.BDP($G126,"RTG_MOODY_NO_WATCH"),""),"")</f>
        <v/>
      </c>
      <c r="I126" s="74" t="str">
        <f>IF(AND($G126&lt;&gt;"",$G126&lt;&gt;"N/A"),IF(LEFT(_xll.BDP($G126,"RTG_SP_NO_WATCH"),1)&lt;&gt;"#",_xll.BDP($G126,"RTG_SP_NO_WATCH"),""),"")</f>
        <v/>
      </c>
      <c r="J126" s="41" t="str">
        <f t="shared" si="4"/>
        <v/>
      </c>
      <c r="K126" s="41" t="str">
        <f t="shared" si="4"/>
        <v/>
      </c>
      <c r="L126" s="41" t="str">
        <f t="shared" si="5"/>
        <v/>
      </c>
      <c r="M126" s="41" t="str">
        <f t="shared" si="5"/>
        <v/>
      </c>
      <c r="N126" s="41" t="str">
        <f t="shared" si="6"/>
        <v/>
      </c>
      <c r="O126" s="41" t="str">
        <f t="shared" si="7"/>
        <v/>
      </c>
    </row>
    <row r="127" spans="7:15" x14ac:dyDescent="0.25">
      <c r="G127" s="41" t="str">
        <f>IF(F127&lt;&gt;"",IF(LEFT(_xll.BDP($F127&amp;" Curncy","SW_PRIMARY_REF_OBLIGATION_ISIN")&amp;" Corp",1)="#","N/A",_xll.BDP($F127&amp;" Curncy","SW_PRIMARY_REF_OBLIGATION_ISIN")&amp;" Corp"),"")</f>
        <v/>
      </c>
      <c r="H127" s="74" t="str">
        <f>IF(AND($G127&lt;&gt;"",$G127&lt;&gt;"N/A"),IF(LEFT(_xll.BDP($G127,"RTG_MOODY_NO_WATCH"),1)&lt;&gt;"#",_xll.BDP($G127,"RTG_MOODY_NO_WATCH"),""),"")</f>
        <v/>
      </c>
      <c r="I127" s="74" t="str">
        <f>IF(AND($G127&lt;&gt;"",$G127&lt;&gt;"N/A"),IF(LEFT(_xll.BDP($G127,"RTG_SP_NO_WATCH"),1)&lt;&gt;"#",_xll.BDP($G127,"RTG_SP_NO_WATCH"),""),"")</f>
        <v/>
      </c>
      <c r="J127" s="41" t="str">
        <f t="shared" si="4"/>
        <v/>
      </c>
      <c r="K127" s="41" t="str">
        <f t="shared" si="4"/>
        <v/>
      </c>
      <c r="L127" s="41" t="str">
        <f t="shared" si="5"/>
        <v/>
      </c>
      <c r="M127" s="41" t="str">
        <f t="shared" si="5"/>
        <v/>
      </c>
      <c r="N127" s="41" t="str">
        <f t="shared" si="6"/>
        <v/>
      </c>
      <c r="O127" s="41" t="str">
        <f t="shared" si="7"/>
        <v/>
      </c>
    </row>
    <row r="128" spans="7:15" x14ac:dyDescent="0.25">
      <c r="G128" s="41" t="str">
        <f>IF(F128&lt;&gt;"",IF(LEFT(_xll.BDP($F128&amp;" Curncy","SW_PRIMARY_REF_OBLIGATION_ISIN")&amp;" Corp",1)="#","N/A",_xll.BDP($F128&amp;" Curncy","SW_PRIMARY_REF_OBLIGATION_ISIN")&amp;" Corp"),"")</f>
        <v/>
      </c>
      <c r="H128" s="74" t="str">
        <f>IF(AND($G128&lt;&gt;"",$G128&lt;&gt;"N/A"),IF(LEFT(_xll.BDP($G128,"RTG_MOODY_NO_WATCH"),1)&lt;&gt;"#",_xll.BDP($G128,"RTG_MOODY_NO_WATCH"),""),"")</f>
        <v/>
      </c>
      <c r="I128" s="74" t="str">
        <f>IF(AND($G128&lt;&gt;"",$G128&lt;&gt;"N/A"),IF(LEFT(_xll.BDP($G128,"RTG_SP_NO_WATCH"),1)&lt;&gt;"#",_xll.BDP($G128,"RTG_SP_NO_WATCH"),""),"")</f>
        <v/>
      </c>
      <c r="J128" s="41" t="str">
        <f t="shared" si="4"/>
        <v/>
      </c>
      <c r="K128" s="41" t="str">
        <f t="shared" si="4"/>
        <v/>
      </c>
      <c r="L128" s="41" t="str">
        <f t="shared" si="5"/>
        <v/>
      </c>
      <c r="M128" s="41" t="str">
        <f t="shared" si="5"/>
        <v/>
      </c>
      <c r="N128" s="41" t="str">
        <f t="shared" si="6"/>
        <v/>
      </c>
      <c r="O128" s="41" t="str">
        <f t="shared" si="7"/>
        <v/>
      </c>
    </row>
    <row r="129" spans="7:15" x14ac:dyDescent="0.25">
      <c r="G129" s="41" t="str">
        <f>IF(F129&lt;&gt;"",IF(LEFT(_xll.BDP($F129&amp;" Curncy","SW_PRIMARY_REF_OBLIGATION_ISIN")&amp;" Corp",1)="#","N/A",_xll.BDP($F129&amp;" Curncy","SW_PRIMARY_REF_OBLIGATION_ISIN")&amp;" Corp"),"")</f>
        <v/>
      </c>
      <c r="H129" s="74" t="str">
        <f>IF(AND($G129&lt;&gt;"",$G129&lt;&gt;"N/A"),IF(LEFT(_xll.BDP($G129,"RTG_MOODY_NO_WATCH"),1)&lt;&gt;"#",_xll.BDP($G129,"RTG_MOODY_NO_WATCH"),""),"")</f>
        <v/>
      </c>
      <c r="I129" s="74" t="str">
        <f>IF(AND($G129&lt;&gt;"",$G129&lt;&gt;"N/A"),IF(LEFT(_xll.BDP($G129,"RTG_SP_NO_WATCH"),1)&lt;&gt;"#",_xll.BDP($G129,"RTG_SP_NO_WATCH"),""),"")</f>
        <v/>
      </c>
      <c r="J129" s="41" t="str">
        <f t="shared" si="4"/>
        <v/>
      </c>
      <c r="K129" s="41" t="str">
        <f t="shared" si="4"/>
        <v/>
      </c>
      <c r="L129" s="41" t="str">
        <f t="shared" si="5"/>
        <v/>
      </c>
      <c r="M129" s="41" t="str">
        <f t="shared" si="5"/>
        <v/>
      </c>
      <c r="N129" s="41" t="str">
        <f t="shared" si="6"/>
        <v/>
      </c>
      <c r="O129" s="41" t="str">
        <f t="shared" si="7"/>
        <v/>
      </c>
    </row>
    <row r="130" spans="7:15" x14ac:dyDescent="0.25">
      <c r="G130" s="41" t="str">
        <f>IF(F130&lt;&gt;"",IF(LEFT(_xll.BDP($F130&amp;" Curncy","SW_PRIMARY_REF_OBLIGATION_ISIN")&amp;" Corp",1)="#","N/A",_xll.BDP($F130&amp;" Curncy","SW_PRIMARY_REF_OBLIGATION_ISIN")&amp;" Corp"),"")</f>
        <v/>
      </c>
      <c r="H130" s="74" t="str">
        <f>IF(AND($G130&lt;&gt;"",$G130&lt;&gt;"N/A"),IF(LEFT(_xll.BDP($G130,"RTG_MOODY_NO_WATCH"),1)&lt;&gt;"#",_xll.BDP($G130,"RTG_MOODY_NO_WATCH"),""),"")</f>
        <v/>
      </c>
      <c r="I130" s="74" t="str">
        <f>IF(AND($G130&lt;&gt;"",$G130&lt;&gt;"N/A"),IF(LEFT(_xll.BDP($G130,"RTG_SP_NO_WATCH"),1)&lt;&gt;"#",_xll.BDP($G130,"RTG_SP_NO_WATCH"),""),"")</f>
        <v/>
      </c>
      <c r="J130" s="41" t="str">
        <f t="shared" si="4"/>
        <v/>
      </c>
      <c r="K130" s="41" t="str">
        <f t="shared" si="4"/>
        <v/>
      </c>
      <c r="L130" s="41" t="str">
        <f t="shared" si="5"/>
        <v/>
      </c>
      <c r="M130" s="41" t="str">
        <f t="shared" si="5"/>
        <v/>
      </c>
      <c r="N130" s="41" t="str">
        <f t="shared" si="6"/>
        <v/>
      </c>
      <c r="O130" s="41" t="str">
        <f t="shared" si="7"/>
        <v/>
      </c>
    </row>
    <row r="131" spans="7:15" x14ac:dyDescent="0.25">
      <c r="G131" s="41" t="str">
        <f>IF(F131&lt;&gt;"",IF(LEFT(_xll.BDP($F131&amp;" Curncy","SW_PRIMARY_REF_OBLIGATION_ISIN")&amp;" Corp",1)="#","N/A",_xll.BDP($F131&amp;" Curncy","SW_PRIMARY_REF_OBLIGATION_ISIN")&amp;" Corp"),"")</f>
        <v/>
      </c>
      <c r="H131" s="74" t="str">
        <f>IF(AND($G131&lt;&gt;"",$G131&lt;&gt;"N/A"),IF(LEFT(_xll.BDP($G131,"RTG_MOODY_NO_WATCH"),1)&lt;&gt;"#",_xll.BDP($G131,"RTG_MOODY_NO_WATCH"),""),"")</f>
        <v/>
      </c>
      <c r="I131" s="74" t="str">
        <f>IF(AND($G131&lt;&gt;"",$G131&lt;&gt;"N/A"),IF(LEFT(_xll.BDP($G131,"RTG_SP_NO_WATCH"),1)&lt;&gt;"#",_xll.BDP($G131,"RTG_SP_NO_WATCH"),""),"")</f>
        <v/>
      </c>
      <c r="J131" s="41" t="str">
        <f t="shared" si="4"/>
        <v/>
      </c>
      <c r="K131" s="41" t="str">
        <f t="shared" si="4"/>
        <v/>
      </c>
      <c r="L131" s="41" t="str">
        <f t="shared" si="5"/>
        <v/>
      </c>
      <c r="M131" s="41" t="str">
        <f t="shared" si="5"/>
        <v/>
      </c>
      <c r="N131" s="41" t="str">
        <f t="shared" si="6"/>
        <v/>
      </c>
      <c r="O131" s="41" t="str">
        <f t="shared" si="7"/>
        <v/>
      </c>
    </row>
    <row r="132" spans="7:15" x14ac:dyDescent="0.25">
      <c r="G132" s="41" t="str">
        <f>IF(F132&lt;&gt;"",IF(LEFT(_xll.BDP($F132&amp;" Curncy","SW_PRIMARY_REF_OBLIGATION_ISIN")&amp;" Corp",1)="#","N/A",_xll.BDP($F132&amp;" Curncy","SW_PRIMARY_REF_OBLIGATION_ISIN")&amp;" Corp"),"")</f>
        <v/>
      </c>
      <c r="H132" s="74" t="str">
        <f>IF(AND($G132&lt;&gt;"",$G132&lt;&gt;"N/A"),IF(LEFT(_xll.BDP($G132,"RTG_MOODY_NO_WATCH"),1)&lt;&gt;"#",_xll.BDP($G132,"RTG_MOODY_NO_WATCH"),""),"")</f>
        <v/>
      </c>
      <c r="I132" s="74" t="str">
        <f>IF(AND($G132&lt;&gt;"",$G132&lt;&gt;"N/A"),IF(LEFT(_xll.BDP($G132,"RTG_SP_NO_WATCH"),1)&lt;&gt;"#",_xll.BDP($G132,"RTG_SP_NO_WATCH"),""),"")</f>
        <v/>
      </c>
      <c r="J132" s="41" t="str">
        <f t="shared" si="4"/>
        <v/>
      </c>
      <c r="K132" s="41" t="str">
        <f t="shared" si="4"/>
        <v/>
      </c>
      <c r="L132" s="41" t="str">
        <f t="shared" si="5"/>
        <v/>
      </c>
      <c r="M132" s="41" t="str">
        <f t="shared" si="5"/>
        <v/>
      </c>
      <c r="N132" s="41" t="str">
        <f t="shared" si="6"/>
        <v/>
      </c>
      <c r="O132" s="41" t="str">
        <f t="shared" si="7"/>
        <v/>
      </c>
    </row>
    <row r="133" spans="7:15" x14ac:dyDescent="0.25">
      <c r="G133" s="41" t="str">
        <f>IF(F133&lt;&gt;"",IF(LEFT(_xll.BDP($F133&amp;" Curncy","SW_PRIMARY_REF_OBLIGATION_ISIN")&amp;" Corp",1)="#","N/A",_xll.BDP($F133&amp;" Curncy","SW_PRIMARY_REF_OBLIGATION_ISIN")&amp;" Corp"),"")</f>
        <v/>
      </c>
      <c r="H133" s="74" t="str">
        <f>IF(AND($G133&lt;&gt;"",$G133&lt;&gt;"N/A"),IF(LEFT(_xll.BDP($G133,"RTG_MOODY_NO_WATCH"),1)&lt;&gt;"#",_xll.BDP($G133,"RTG_MOODY_NO_WATCH"),""),"")</f>
        <v/>
      </c>
      <c r="I133" s="74" t="str">
        <f>IF(AND($G133&lt;&gt;"",$G133&lt;&gt;"N/A"),IF(LEFT(_xll.BDP($G133,"RTG_SP_NO_WATCH"),1)&lt;&gt;"#",_xll.BDP($G133,"RTG_SP_NO_WATCH"),""),"")</f>
        <v/>
      </c>
      <c r="J133" s="41" t="str">
        <f t="shared" si="4"/>
        <v/>
      </c>
      <c r="K133" s="41" t="str">
        <f t="shared" si="4"/>
        <v/>
      </c>
      <c r="L133" s="41" t="str">
        <f t="shared" si="5"/>
        <v/>
      </c>
      <c r="M133" s="41" t="str">
        <f t="shared" si="5"/>
        <v/>
      </c>
      <c r="N133" s="41" t="str">
        <f t="shared" si="6"/>
        <v/>
      </c>
      <c r="O133" s="41" t="str">
        <f t="shared" si="7"/>
        <v/>
      </c>
    </row>
    <row r="134" spans="7:15" x14ac:dyDescent="0.25">
      <c r="G134" s="41" t="str">
        <f>IF(F134&lt;&gt;"",IF(LEFT(_xll.BDP($F134&amp;" Curncy","SW_PRIMARY_REF_OBLIGATION_ISIN")&amp;" Corp",1)="#","N/A",_xll.BDP($F134&amp;" Curncy","SW_PRIMARY_REF_OBLIGATION_ISIN")&amp;" Corp"),"")</f>
        <v/>
      </c>
      <c r="H134" s="74" t="str">
        <f>IF(AND($G134&lt;&gt;"",$G134&lt;&gt;"N/A"),IF(LEFT(_xll.BDP($G134,"RTG_MOODY_NO_WATCH"),1)&lt;&gt;"#",_xll.BDP($G134,"RTG_MOODY_NO_WATCH"),""),"")</f>
        <v/>
      </c>
      <c r="I134" s="74" t="str">
        <f>IF(AND($G134&lt;&gt;"",$G134&lt;&gt;"N/A"),IF(LEFT(_xll.BDP($G134,"RTG_SP_NO_WATCH"),1)&lt;&gt;"#",_xll.BDP($G134,"RTG_SP_NO_WATCH"),""),"")</f>
        <v/>
      </c>
      <c r="J134" s="41" t="str">
        <f t="shared" si="4"/>
        <v/>
      </c>
      <c r="K134" s="41" t="str">
        <f t="shared" si="4"/>
        <v/>
      </c>
      <c r="L134" s="41" t="str">
        <f t="shared" si="5"/>
        <v/>
      </c>
      <c r="M134" s="41" t="str">
        <f t="shared" si="5"/>
        <v/>
      </c>
      <c r="N134" s="41" t="str">
        <f t="shared" si="6"/>
        <v/>
      </c>
      <c r="O134" s="41" t="str">
        <f t="shared" si="7"/>
        <v/>
      </c>
    </row>
    <row r="135" spans="7:15" x14ac:dyDescent="0.25">
      <c r="G135" s="41" t="str">
        <f>IF(F135&lt;&gt;"",IF(LEFT(_xll.BDP($F135&amp;" Curncy","SW_PRIMARY_REF_OBLIGATION_ISIN")&amp;" Corp",1)="#","N/A",_xll.BDP($F135&amp;" Curncy","SW_PRIMARY_REF_OBLIGATION_ISIN")&amp;" Corp"),"")</f>
        <v/>
      </c>
      <c r="H135" s="74" t="str">
        <f>IF(AND($G135&lt;&gt;"",$G135&lt;&gt;"N/A"),IF(LEFT(_xll.BDP($G135,"RTG_MOODY_NO_WATCH"),1)&lt;&gt;"#",_xll.BDP($G135,"RTG_MOODY_NO_WATCH"),""),"")</f>
        <v/>
      </c>
      <c r="I135" s="74" t="str">
        <f>IF(AND($G135&lt;&gt;"",$G135&lt;&gt;"N/A"),IF(LEFT(_xll.BDP($G135,"RTG_SP_NO_WATCH"),1)&lt;&gt;"#",_xll.BDP($G135,"RTG_SP_NO_WATCH"),""),"")</f>
        <v/>
      </c>
      <c r="J135" s="41" t="str">
        <f t="shared" si="4"/>
        <v/>
      </c>
      <c r="K135" s="41" t="str">
        <f t="shared" si="4"/>
        <v/>
      </c>
      <c r="L135" s="41" t="str">
        <f t="shared" si="5"/>
        <v/>
      </c>
      <c r="M135" s="41" t="str">
        <f t="shared" si="5"/>
        <v/>
      </c>
      <c r="N135" s="41" t="str">
        <f t="shared" si="6"/>
        <v/>
      </c>
      <c r="O135" s="41" t="str">
        <f t="shared" si="7"/>
        <v/>
      </c>
    </row>
    <row r="136" spans="7:15" x14ac:dyDescent="0.25">
      <c r="G136" s="41" t="str">
        <f>IF(F136&lt;&gt;"",IF(LEFT(_xll.BDP($F136&amp;" Curncy","SW_PRIMARY_REF_OBLIGATION_ISIN")&amp;" Corp",1)="#","N/A",_xll.BDP($F136&amp;" Curncy","SW_PRIMARY_REF_OBLIGATION_ISIN")&amp;" Corp"),"")</f>
        <v/>
      </c>
      <c r="H136" s="74" t="str">
        <f>IF(AND($G136&lt;&gt;"",$G136&lt;&gt;"N/A"),IF(LEFT(_xll.BDP($G136,"RTG_MOODY_NO_WATCH"),1)&lt;&gt;"#",_xll.BDP($G136,"RTG_MOODY_NO_WATCH"),""),"")</f>
        <v/>
      </c>
      <c r="I136" s="74" t="str">
        <f>IF(AND($G136&lt;&gt;"",$G136&lt;&gt;"N/A"),IF(LEFT(_xll.BDP($G136,"RTG_SP_NO_WATCH"),1)&lt;&gt;"#",_xll.BDP($G136,"RTG_SP_NO_WATCH"),""),"")</f>
        <v/>
      </c>
      <c r="J136" s="41" t="str">
        <f t="shared" si="4"/>
        <v/>
      </c>
      <c r="K136" s="41" t="str">
        <f t="shared" si="4"/>
        <v/>
      </c>
      <c r="L136" s="41" t="str">
        <f t="shared" si="5"/>
        <v/>
      </c>
      <c r="M136" s="41" t="str">
        <f t="shared" si="5"/>
        <v/>
      </c>
      <c r="N136" s="41" t="str">
        <f t="shared" si="6"/>
        <v/>
      </c>
      <c r="O136" s="41" t="str">
        <f t="shared" si="7"/>
        <v/>
      </c>
    </row>
    <row r="137" spans="7:15" x14ac:dyDescent="0.25">
      <c r="G137" s="41" t="str">
        <f>IF(F137&lt;&gt;"",IF(LEFT(_xll.BDP($F137&amp;" Curncy","SW_PRIMARY_REF_OBLIGATION_ISIN")&amp;" Corp",1)="#","N/A",_xll.BDP($F137&amp;" Curncy","SW_PRIMARY_REF_OBLIGATION_ISIN")&amp;" Corp"),"")</f>
        <v/>
      </c>
      <c r="H137" s="74" t="str">
        <f>IF(AND($G137&lt;&gt;"",$G137&lt;&gt;"N/A"),IF(LEFT(_xll.BDP($G137,"RTG_MOODY_NO_WATCH"),1)&lt;&gt;"#",_xll.BDP($G137,"RTG_MOODY_NO_WATCH"),""),"")</f>
        <v/>
      </c>
      <c r="I137" s="74" t="str">
        <f>IF(AND($G137&lt;&gt;"",$G137&lt;&gt;"N/A"),IF(LEFT(_xll.BDP($G137,"RTG_SP_NO_WATCH"),1)&lt;&gt;"#",_xll.BDP($G137,"RTG_SP_NO_WATCH"),""),"")</f>
        <v/>
      </c>
      <c r="J137" s="41" t="str">
        <f t="shared" si="4"/>
        <v/>
      </c>
      <c r="K137" s="41" t="str">
        <f t="shared" si="4"/>
        <v/>
      </c>
      <c r="L137" s="41" t="str">
        <f t="shared" si="5"/>
        <v/>
      </c>
      <c r="M137" s="41" t="str">
        <f t="shared" si="5"/>
        <v/>
      </c>
      <c r="N137" s="41" t="str">
        <f t="shared" si="6"/>
        <v/>
      </c>
      <c r="O137" s="41" t="str">
        <f t="shared" si="7"/>
        <v/>
      </c>
    </row>
    <row r="138" spans="7:15" x14ac:dyDescent="0.25">
      <c r="G138" s="41" t="str">
        <f>IF(F138&lt;&gt;"",IF(LEFT(_xll.BDP($F138&amp;" Curncy","SW_PRIMARY_REF_OBLIGATION_ISIN")&amp;" Corp",1)="#","N/A",_xll.BDP($F138&amp;" Curncy","SW_PRIMARY_REF_OBLIGATION_ISIN")&amp;" Corp"),"")</f>
        <v/>
      </c>
      <c r="H138" s="74" t="str">
        <f>IF(AND($G138&lt;&gt;"",$G138&lt;&gt;"N/A"),IF(LEFT(_xll.BDP($G138,"RTG_MOODY_NO_WATCH"),1)&lt;&gt;"#",_xll.BDP($G138,"RTG_MOODY_NO_WATCH"),""),"")</f>
        <v/>
      </c>
      <c r="I138" s="74" t="str">
        <f>IF(AND($G138&lt;&gt;"",$G138&lt;&gt;"N/A"),IF(LEFT(_xll.BDP($G138,"RTG_SP_NO_WATCH"),1)&lt;&gt;"#",_xll.BDP($G138,"RTG_SP_NO_WATCH"),""),"")</f>
        <v/>
      </c>
      <c r="J138" s="41" t="str">
        <f t="shared" si="4"/>
        <v/>
      </c>
      <c r="K138" s="41" t="str">
        <f t="shared" si="4"/>
        <v/>
      </c>
      <c r="L138" s="41" t="str">
        <f t="shared" si="5"/>
        <v/>
      </c>
      <c r="M138" s="41" t="str">
        <f t="shared" si="5"/>
        <v/>
      </c>
      <c r="N138" s="41" t="str">
        <f t="shared" si="6"/>
        <v/>
      </c>
      <c r="O138" s="41" t="str">
        <f t="shared" si="7"/>
        <v/>
      </c>
    </row>
    <row r="139" spans="7:15" x14ac:dyDescent="0.25">
      <c r="G139" s="41" t="str">
        <f>IF(F139&lt;&gt;"",IF(LEFT(_xll.BDP($F139&amp;" Curncy","SW_PRIMARY_REF_OBLIGATION_ISIN")&amp;" Corp",1)="#","N/A",_xll.BDP($F139&amp;" Curncy","SW_PRIMARY_REF_OBLIGATION_ISIN")&amp;" Corp"),"")</f>
        <v/>
      </c>
      <c r="H139" s="74" t="str">
        <f>IF(AND($G139&lt;&gt;"",$G139&lt;&gt;"N/A"),IF(LEFT(_xll.BDP($G139,"RTG_MOODY_NO_WATCH"),1)&lt;&gt;"#",_xll.BDP($G139,"RTG_MOODY_NO_WATCH"),""),"")</f>
        <v/>
      </c>
      <c r="I139" s="74" t="str">
        <f>IF(AND($G139&lt;&gt;"",$G139&lt;&gt;"N/A"),IF(LEFT(_xll.BDP($G139,"RTG_SP_NO_WATCH"),1)&lt;&gt;"#",_xll.BDP($G139,"RTG_SP_NO_WATCH"),""),"")</f>
        <v/>
      </c>
      <c r="J139" s="41" t="str">
        <f t="shared" ref="J139:K152" si="8">IFERROR(FIND("/",H139,1),"")</f>
        <v/>
      </c>
      <c r="K139" s="41" t="str">
        <f t="shared" si="8"/>
        <v/>
      </c>
      <c r="L139" s="41" t="str">
        <f t="shared" ref="L139:M152" si="9">IF(J139&lt;&gt;"",MID(H139,1,J139-2),H139)</f>
        <v/>
      </c>
      <c r="M139" s="41" t="str">
        <f t="shared" si="9"/>
        <v/>
      </c>
      <c r="N139" s="41" t="str">
        <f t="shared" ref="N139:N152" si="10">IFERROR(VLOOKUP(L139,$R$10:$T$35,3,0),"")</f>
        <v/>
      </c>
      <c r="O139" s="41" t="str">
        <f t="shared" ref="O139:O152" si="11">IFERROR(VLOOKUP(M139,$S$10:$T$35,2,0),"")</f>
        <v/>
      </c>
    </row>
    <row r="140" spans="7:15" x14ac:dyDescent="0.25">
      <c r="G140" s="41" t="str">
        <f>IF(F140&lt;&gt;"",IF(LEFT(_xll.BDP($F140&amp;" Curncy","SW_PRIMARY_REF_OBLIGATION_ISIN")&amp;" Corp",1)="#","N/A",_xll.BDP($F140&amp;" Curncy","SW_PRIMARY_REF_OBLIGATION_ISIN")&amp;" Corp"),"")</f>
        <v/>
      </c>
      <c r="H140" s="74" t="str">
        <f>IF(AND($G140&lt;&gt;"",$G140&lt;&gt;"N/A"),IF(LEFT(_xll.BDP($G140,"RTG_MOODY_NO_WATCH"),1)&lt;&gt;"#",_xll.BDP($G140,"RTG_MOODY_NO_WATCH"),""),"")</f>
        <v/>
      </c>
      <c r="I140" s="74" t="str">
        <f>IF(AND($G140&lt;&gt;"",$G140&lt;&gt;"N/A"),IF(LEFT(_xll.BDP($G140,"RTG_SP_NO_WATCH"),1)&lt;&gt;"#",_xll.BDP($G140,"RTG_SP_NO_WATCH"),""),"")</f>
        <v/>
      </c>
      <c r="J140" s="41" t="str">
        <f t="shared" si="8"/>
        <v/>
      </c>
      <c r="K140" s="41" t="str">
        <f t="shared" si="8"/>
        <v/>
      </c>
      <c r="L140" s="41" t="str">
        <f t="shared" si="9"/>
        <v/>
      </c>
      <c r="M140" s="41" t="str">
        <f t="shared" si="9"/>
        <v/>
      </c>
      <c r="N140" s="41" t="str">
        <f t="shared" si="10"/>
        <v/>
      </c>
      <c r="O140" s="41" t="str">
        <f t="shared" si="11"/>
        <v/>
      </c>
    </row>
    <row r="141" spans="7:15" x14ac:dyDescent="0.25">
      <c r="G141" s="41" t="str">
        <f>IF(F141&lt;&gt;"",IF(LEFT(_xll.BDP($F141&amp;" Curncy","SW_PRIMARY_REF_OBLIGATION_ISIN")&amp;" Corp",1)="#","N/A",_xll.BDP($F141&amp;" Curncy","SW_PRIMARY_REF_OBLIGATION_ISIN")&amp;" Corp"),"")</f>
        <v/>
      </c>
      <c r="H141" s="74" t="str">
        <f>IF(AND($G141&lt;&gt;"",$G141&lt;&gt;"N/A"),IF(LEFT(_xll.BDP($G141,"RTG_MOODY_NO_WATCH"),1)&lt;&gt;"#",_xll.BDP($G141,"RTG_MOODY_NO_WATCH"),""),"")</f>
        <v/>
      </c>
      <c r="I141" s="74" t="str">
        <f>IF(AND($G141&lt;&gt;"",$G141&lt;&gt;"N/A"),IF(LEFT(_xll.BDP($G141,"RTG_SP_NO_WATCH"),1)&lt;&gt;"#",_xll.BDP($G141,"RTG_SP_NO_WATCH"),""),"")</f>
        <v/>
      </c>
      <c r="J141" s="41" t="str">
        <f t="shared" si="8"/>
        <v/>
      </c>
      <c r="K141" s="41" t="str">
        <f t="shared" si="8"/>
        <v/>
      </c>
      <c r="L141" s="41" t="str">
        <f t="shared" si="9"/>
        <v/>
      </c>
      <c r="M141" s="41" t="str">
        <f t="shared" si="9"/>
        <v/>
      </c>
      <c r="N141" s="41" t="str">
        <f t="shared" si="10"/>
        <v/>
      </c>
      <c r="O141" s="41" t="str">
        <f t="shared" si="11"/>
        <v/>
      </c>
    </row>
    <row r="142" spans="7:15" x14ac:dyDescent="0.25">
      <c r="G142" s="41" t="str">
        <f>IF(F142&lt;&gt;"",IF(LEFT(_xll.BDP($F142&amp;" Curncy","SW_PRIMARY_REF_OBLIGATION_ISIN")&amp;" Corp",1)="#","N/A",_xll.BDP($F142&amp;" Curncy","SW_PRIMARY_REF_OBLIGATION_ISIN")&amp;" Corp"),"")</f>
        <v/>
      </c>
      <c r="H142" s="74" t="str">
        <f>IF(AND($G142&lt;&gt;"",$G142&lt;&gt;"N/A"),IF(LEFT(_xll.BDP($G142,"RTG_MOODY_NO_WATCH"),1)&lt;&gt;"#",_xll.BDP($G142,"RTG_MOODY_NO_WATCH"),""),"")</f>
        <v/>
      </c>
      <c r="I142" s="74" t="str">
        <f>IF(AND($G142&lt;&gt;"",$G142&lt;&gt;"N/A"),IF(LEFT(_xll.BDP($G142,"RTG_SP_NO_WATCH"),1)&lt;&gt;"#",_xll.BDP($G142,"RTG_SP_NO_WATCH"),""),"")</f>
        <v/>
      </c>
      <c r="J142" s="41" t="str">
        <f t="shared" si="8"/>
        <v/>
      </c>
      <c r="K142" s="41" t="str">
        <f t="shared" si="8"/>
        <v/>
      </c>
      <c r="L142" s="41" t="str">
        <f t="shared" si="9"/>
        <v/>
      </c>
      <c r="M142" s="41" t="str">
        <f t="shared" si="9"/>
        <v/>
      </c>
      <c r="N142" s="41" t="str">
        <f t="shared" si="10"/>
        <v/>
      </c>
      <c r="O142" s="41" t="str">
        <f t="shared" si="11"/>
        <v/>
      </c>
    </row>
    <row r="143" spans="7:15" x14ac:dyDescent="0.25">
      <c r="G143" s="41" t="str">
        <f>IF(F143&lt;&gt;"",IF(LEFT(_xll.BDP($F143&amp;" Curncy","SW_PRIMARY_REF_OBLIGATION_ISIN")&amp;" Corp",1)="#","N/A",_xll.BDP($F143&amp;" Curncy","SW_PRIMARY_REF_OBLIGATION_ISIN")&amp;" Corp"),"")</f>
        <v/>
      </c>
      <c r="H143" s="74" t="str">
        <f>IF(AND($G143&lt;&gt;"",$G143&lt;&gt;"N/A"),IF(LEFT(_xll.BDP($G143,"RTG_MOODY_NO_WATCH"),1)&lt;&gt;"#",_xll.BDP($G143,"RTG_MOODY_NO_WATCH"),""),"")</f>
        <v/>
      </c>
      <c r="I143" s="74" t="str">
        <f>IF(AND($G143&lt;&gt;"",$G143&lt;&gt;"N/A"),IF(LEFT(_xll.BDP($G143,"RTG_SP_NO_WATCH"),1)&lt;&gt;"#",_xll.BDP($G143,"RTG_SP_NO_WATCH"),""),"")</f>
        <v/>
      </c>
      <c r="J143" s="41" t="str">
        <f t="shared" si="8"/>
        <v/>
      </c>
      <c r="K143" s="41" t="str">
        <f t="shared" si="8"/>
        <v/>
      </c>
      <c r="L143" s="41" t="str">
        <f t="shared" si="9"/>
        <v/>
      </c>
      <c r="M143" s="41" t="str">
        <f t="shared" si="9"/>
        <v/>
      </c>
      <c r="N143" s="41" t="str">
        <f t="shared" si="10"/>
        <v/>
      </c>
      <c r="O143" s="41" t="str">
        <f t="shared" si="11"/>
        <v/>
      </c>
    </row>
    <row r="144" spans="7:15" x14ac:dyDescent="0.25">
      <c r="G144" s="41" t="str">
        <f>IF(F144&lt;&gt;"",IF(LEFT(_xll.BDP($F144&amp;" Curncy","SW_PRIMARY_REF_OBLIGATION_ISIN")&amp;" Corp",1)="#","N/A",_xll.BDP($F144&amp;" Curncy","SW_PRIMARY_REF_OBLIGATION_ISIN")&amp;" Corp"),"")</f>
        <v/>
      </c>
      <c r="H144" s="74" t="str">
        <f>IF(AND($G144&lt;&gt;"",$G144&lt;&gt;"N/A"),IF(LEFT(_xll.BDP($G144,"RTG_MOODY_NO_WATCH"),1)&lt;&gt;"#",_xll.BDP($G144,"RTG_MOODY_NO_WATCH"),""),"")</f>
        <v/>
      </c>
      <c r="I144" s="74" t="str">
        <f>IF(AND($G144&lt;&gt;"",$G144&lt;&gt;"N/A"),IF(LEFT(_xll.BDP($G144,"RTG_SP_NO_WATCH"),1)&lt;&gt;"#",_xll.BDP($G144,"RTG_SP_NO_WATCH"),""),"")</f>
        <v/>
      </c>
      <c r="J144" s="41" t="str">
        <f t="shared" si="8"/>
        <v/>
      </c>
      <c r="K144" s="41" t="str">
        <f t="shared" si="8"/>
        <v/>
      </c>
      <c r="L144" s="41" t="str">
        <f t="shared" si="9"/>
        <v/>
      </c>
      <c r="M144" s="41" t="str">
        <f t="shared" si="9"/>
        <v/>
      </c>
      <c r="N144" s="41" t="str">
        <f t="shared" si="10"/>
        <v/>
      </c>
      <c r="O144" s="41" t="str">
        <f t="shared" si="11"/>
        <v/>
      </c>
    </row>
    <row r="145" spans="7:15" x14ac:dyDescent="0.25">
      <c r="G145" s="41" t="str">
        <f>IF(F145&lt;&gt;"",IF(LEFT(_xll.BDP($F145&amp;" Curncy","SW_PRIMARY_REF_OBLIGATION_ISIN")&amp;" Corp",1)="#","N/A",_xll.BDP($F145&amp;" Curncy","SW_PRIMARY_REF_OBLIGATION_ISIN")&amp;" Corp"),"")</f>
        <v/>
      </c>
      <c r="H145" s="74" t="str">
        <f>IF(AND($G145&lt;&gt;"",$G145&lt;&gt;"N/A"),IF(LEFT(_xll.BDP($G145,"RTG_MOODY_NO_WATCH"),1)&lt;&gt;"#",_xll.BDP($G145,"RTG_MOODY_NO_WATCH"),""),"")</f>
        <v/>
      </c>
      <c r="I145" s="74" t="str">
        <f>IF(AND($G145&lt;&gt;"",$G145&lt;&gt;"N/A"),IF(LEFT(_xll.BDP($G145,"RTG_SP_NO_WATCH"),1)&lt;&gt;"#",_xll.BDP($G145,"RTG_SP_NO_WATCH"),""),"")</f>
        <v/>
      </c>
      <c r="J145" s="41" t="str">
        <f t="shared" si="8"/>
        <v/>
      </c>
      <c r="K145" s="41" t="str">
        <f t="shared" si="8"/>
        <v/>
      </c>
      <c r="L145" s="41" t="str">
        <f t="shared" si="9"/>
        <v/>
      </c>
      <c r="M145" s="41" t="str">
        <f t="shared" si="9"/>
        <v/>
      </c>
      <c r="N145" s="41" t="str">
        <f t="shared" si="10"/>
        <v/>
      </c>
      <c r="O145" s="41" t="str">
        <f t="shared" si="11"/>
        <v/>
      </c>
    </row>
    <row r="146" spans="7:15" x14ac:dyDescent="0.25">
      <c r="G146" s="41" t="str">
        <f>IF(F146&lt;&gt;"",IF(LEFT(_xll.BDP($F146&amp;" Curncy","SW_PRIMARY_REF_OBLIGATION_ISIN")&amp;" Corp",1)="#","N/A",_xll.BDP($F146&amp;" Curncy","SW_PRIMARY_REF_OBLIGATION_ISIN")&amp;" Corp"),"")</f>
        <v/>
      </c>
      <c r="H146" s="74" t="str">
        <f>IF(AND($G146&lt;&gt;"",$G146&lt;&gt;"N/A"),IF(LEFT(_xll.BDP($G146,"RTG_MOODY_NO_WATCH"),1)&lt;&gt;"#",_xll.BDP($G146,"RTG_MOODY_NO_WATCH"),""),"")</f>
        <v/>
      </c>
      <c r="I146" s="74" t="str">
        <f>IF(AND($G146&lt;&gt;"",$G146&lt;&gt;"N/A"),IF(LEFT(_xll.BDP($G146,"RTG_SP_NO_WATCH"),1)&lt;&gt;"#",_xll.BDP($G146,"RTG_SP_NO_WATCH"),""),"")</f>
        <v/>
      </c>
      <c r="J146" s="41" t="str">
        <f t="shared" si="8"/>
        <v/>
      </c>
      <c r="K146" s="41" t="str">
        <f t="shared" si="8"/>
        <v/>
      </c>
      <c r="L146" s="41" t="str">
        <f t="shared" si="9"/>
        <v/>
      </c>
      <c r="M146" s="41" t="str">
        <f t="shared" si="9"/>
        <v/>
      </c>
      <c r="N146" s="41" t="str">
        <f t="shared" si="10"/>
        <v/>
      </c>
      <c r="O146" s="41" t="str">
        <f t="shared" si="11"/>
        <v/>
      </c>
    </row>
    <row r="147" spans="7:15" x14ac:dyDescent="0.25">
      <c r="G147" s="41" t="str">
        <f>IF(F147&lt;&gt;"",IF(LEFT(_xll.BDP($F147&amp;" Curncy","SW_PRIMARY_REF_OBLIGATION_ISIN")&amp;" Corp",1)="#","N/A",_xll.BDP($F147&amp;" Curncy","SW_PRIMARY_REF_OBLIGATION_ISIN")&amp;" Corp"),"")</f>
        <v/>
      </c>
      <c r="H147" s="74" t="str">
        <f>IF(AND($G147&lt;&gt;"",$G147&lt;&gt;"N/A"),IF(LEFT(_xll.BDP($G147,"RTG_MOODY_NO_WATCH"),1)&lt;&gt;"#",_xll.BDP($G147,"RTG_MOODY_NO_WATCH"),""),"")</f>
        <v/>
      </c>
      <c r="I147" s="74" t="str">
        <f>IF(AND($G147&lt;&gt;"",$G147&lt;&gt;"N/A"),IF(LEFT(_xll.BDP($G147,"RTG_SP_NO_WATCH"),1)&lt;&gt;"#",_xll.BDP($G147,"RTG_SP_NO_WATCH"),""),"")</f>
        <v/>
      </c>
      <c r="J147" s="41" t="str">
        <f t="shared" si="8"/>
        <v/>
      </c>
      <c r="K147" s="41" t="str">
        <f t="shared" si="8"/>
        <v/>
      </c>
      <c r="L147" s="41" t="str">
        <f t="shared" si="9"/>
        <v/>
      </c>
      <c r="M147" s="41" t="str">
        <f t="shared" si="9"/>
        <v/>
      </c>
      <c r="N147" s="41" t="str">
        <f t="shared" si="10"/>
        <v/>
      </c>
      <c r="O147" s="41" t="str">
        <f t="shared" si="11"/>
        <v/>
      </c>
    </row>
    <row r="148" spans="7:15" x14ac:dyDescent="0.25">
      <c r="G148" s="41" t="str">
        <f>IF(F148&lt;&gt;"",IF(LEFT(_xll.BDP($F148&amp;" Curncy","SW_PRIMARY_REF_OBLIGATION_ISIN")&amp;" Corp",1)="#","N/A",_xll.BDP($F148&amp;" Curncy","SW_PRIMARY_REF_OBLIGATION_ISIN")&amp;" Corp"),"")</f>
        <v/>
      </c>
      <c r="H148" s="74" t="str">
        <f>IF(AND($G148&lt;&gt;"",$G148&lt;&gt;"N/A"),IF(LEFT(_xll.BDP($G148,"RTG_MOODY_NO_WATCH"),1)&lt;&gt;"#",_xll.BDP($G148,"RTG_MOODY_NO_WATCH"),""),"")</f>
        <v/>
      </c>
      <c r="I148" s="74" t="str">
        <f>IF(AND($G148&lt;&gt;"",$G148&lt;&gt;"N/A"),IF(LEFT(_xll.BDP($G148,"RTG_SP_NO_WATCH"),1)&lt;&gt;"#",_xll.BDP($G148,"RTG_SP_NO_WATCH"),""),"")</f>
        <v/>
      </c>
      <c r="J148" s="41" t="str">
        <f t="shared" si="8"/>
        <v/>
      </c>
      <c r="K148" s="41" t="str">
        <f t="shared" si="8"/>
        <v/>
      </c>
      <c r="L148" s="41" t="str">
        <f t="shared" si="9"/>
        <v/>
      </c>
      <c r="M148" s="41" t="str">
        <f t="shared" si="9"/>
        <v/>
      </c>
      <c r="N148" s="41" t="str">
        <f t="shared" si="10"/>
        <v/>
      </c>
      <c r="O148" s="41" t="str">
        <f t="shared" si="11"/>
        <v/>
      </c>
    </row>
    <row r="149" spans="7:15" x14ac:dyDescent="0.25">
      <c r="G149" s="41" t="str">
        <f>IF(F149&lt;&gt;"",IF(LEFT(_xll.BDP($F149&amp;" Curncy","SW_PRIMARY_REF_OBLIGATION_ISIN")&amp;" Corp",1)="#","N/A",_xll.BDP($F149&amp;" Curncy","SW_PRIMARY_REF_OBLIGATION_ISIN")&amp;" Corp"),"")</f>
        <v/>
      </c>
      <c r="H149" s="74" t="str">
        <f>IF(AND($G149&lt;&gt;"",$G149&lt;&gt;"N/A"),IF(LEFT(_xll.BDP($G149,"RTG_MOODY_NO_WATCH"),1)&lt;&gt;"#",_xll.BDP($G149,"RTG_MOODY_NO_WATCH"),""),"")</f>
        <v/>
      </c>
      <c r="I149" s="74" t="str">
        <f>IF(AND($G149&lt;&gt;"",$G149&lt;&gt;"N/A"),IF(LEFT(_xll.BDP($G149,"RTG_SP_NO_WATCH"),1)&lt;&gt;"#",_xll.BDP($G149,"RTG_SP_NO_WATCH"),""),"")</f>
        <v/>
      </c>
      <c r="J149" s="41" t="str">
        <f t="shared" si="8"/>
        <v/>
      </c>
      <c r="K149" s="41" t="str">
        <f t="shared" si="8"/>
        <v/>
      </c>
      <c r="L149" s="41" t="str">
        <f t="shared" si="9"/>
        <v/>
      </c>
      <c r="M149" s="41" t="str">
        <f t="shared" si="9"/>
        <v/>
      </c>
      <c r="N149" s="41" t="str">
        <f t="shared" si="10"/>
        <v/>
      </c>
      <c r="O149" s="41" t="str">
        <f t="shared" si="11"/>
        <v/>
      </c>
    </row>
    <row r="150" spans="7:15" x14ac:dyDescent="0.25">
      <c r="G150" s="41" t="str">
        <f>IF(F150&lt;&gt;"",IF(LEFT(_xll.BDP($F150&amp;" Curncy","SW_PRIMARY_REF_OBLIGATION_ISIN")&amp;" Corp",1)="#","N/A",_xll.BDP($F150&amp;" Curncy","SW_PRIMARY_REF_OBLIGATION_ISIN")&amp;" Corp"),"")</f>
        <v/>
      </c>
      <c r="H150" s="74" t="str">
        <f>IF(AND($G150&lt;&gt;"",$G150&lt;&gt;"N/A"),IF(LEFT(_xll.BDP($G150,"RTG_MOODY_NO_WATCH"),1)&lt;&gt;"#",_xll.BDP($G150,"RTG_MOODY_NO_WATCH"),""),"")</f>
        <v/>
      </c>
      <c r="I150" s="74" t="str">
        <f>IF(AND($G150&lt;&gt;"",$G150&lt;&gt;"N/A"),IF(LEFT(_xll.BDP($G150,"RTG_SP_NO_WATCH"),1)&lt;&gt;"#",_xll.BDP($G150,"RTG_SP_NO_WATCH"),""),"")</f>
        <v/>
      </c>
      <c r="J150" s="41" t="str">
        <f t="shared" si="8"/>
        <v/>
      </c>
      <c r="K150" s="41" t="str">
        <f t="shared" si="8"/>
        <v/>
      </c>
      <c r="L150" s="41" t="str">
        <f t="shared" si="9"/>
        <v/>
      </c>
      <c r="M150" s="41" t="str">
        <f t="shared" si="9"/>
        <v/>
      </c>
      <c r="N150" s="41" t="str">
        <f t="shared" si="10"/>
        <v/>
      </c>
      <c r="O150" s="41" t="str">
        <f t="shared" si="11"/>
        <v/>
      </c>
    </row>
    <row r="151" spans="7:15" x14ac:dyDescent="0.25">
      <c r="G151" s="41" t="str">
        <f>IF(F151&lt;&gt;"",IF(LEFT(_xll.BDP($F151&amp;" Curncy","SW_PRIMARY_REF_OBLIGATION_ISIN")&amp;" Corp",1)="#","N/A",_xll.BDP($F151&amp;" Curncy","SW_PRIMARY_REF_OBLIGATION_ISIN")&amp;" Corp"),"")</f>
        <v/>
      </c>
      <c r="H151" s="74" t="str">
        <f>IF(AND($G151&lt;&gt;"",$G151&lt;&gt;"N/A"),IF(LEFT(_xll.BDP($G151,"RTG_MOODY_NO_WATCH"),1)&lt;&gt;"#",_xll.BDP($G151,"RTG_MOODY_NO_WATCH"),""),"")</f>
        <v/>
      </c>
      <c r="I151" s="74" t="str">
        <f>IF(AND($G151&lt;&gt;"",$G151&lt;&gt;"N/A"),IF(LEFT(_xll.BDP($G151,"RTG_SP_NO_WATCH"),1)&lt;&gt;"#",_xll.BDP($G151,"RTG_SP_NO_WATCH"),""),"")</f>
        <v/>
      </c>
      <c r="J151" s="41" t="str">
        <f t="shared" si="8"/>
        <v/>
      </c>
      <c r="K151" s="41" t="str">
        <f t="shared" si="8"/>
        <v/>
      </c>
      <c r="L151" s="41" t="str">
        <f t="shared" si="9"/>
        <v/>
      </c>
      <c r="M151" s="41" t="str">
        <f t="shared" si="9"/>
        <v/>
      </c>
      <c r="N151" s="41" t="str">
        <f t="shared" si="10"/>
        <v/>
      </c>
      <c r="O151" s="41" t="str">
        <f t="shared" si="11"/>
        <v/>
      </c>
    </row>
    <row r="152" spans="7:15" x14ac:dyDescent="0.25">
      <c r="G152" s="41" t="str">
        <f>IF(F152&lt;&gt;"",IF(LEFT(_xll.BDP($F152&amp;" Curncy","SW_PRIMARY_REF_OBLIGATION_ISIN")&amp;" Corp",1)="#","N/A",_xll.BDP($F152&amp;" Curncy","SW_PRIMARY_REF_OBLIGATION_ISIN")&amp;" Corp"),"")</f>
        <v/>
      </c>
      <c r="H152" s="74" t="str">
        <f>IF(AND($G152&lt;&gt;"",$G152&lt;&gt;"N/A"),IF(LEFT(_xll.BDP($G152,"RTG_MOODY_NO_WATCH"),1)&lt;&gt;"#",_xll.BDP($G152,"RTG_MOODY_NO_WATCH"),""),"")</f>
        <v/>
      </c>
      <c r="I152" s="74" t="str">
        <f>IF(AND($G152&lt;&gt;"",$G152&lt;&gt;"N/A"),IF(LEFT(_xll.BDP($G152,"RTG_SP_NO_WATCH"),1)&lt;&gt;"#",_xll.BDP($G152,"RTG_SP_NO_WATCH"),""),"")</f>
        <v/>
      </c>
      <c r="J152" s="41" t="str">
        <f t="shared" si="8"/>
        <v/>
      </c>
      <c r="K152" s="41" t="str">
        <f t="shared" si="8"/>
        <v/>
      </c>
      <c r="L152" s="41" t="str">
        <f t="shared" si="9"/>
        <v/>
      </c>
      <c r="M152" s="41" t="str">
        <f t="shared" si="9"/>
        <v/>
      </c>
      <c r="N152" s="41" t="str">
        <f t="shared" si="10"/>
        <v/>
      </c>
      <c r="O152" s="41" t="str">
        <f t="shared" si="11"/>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161"/>
  <sheetViews>
    <sheetView zoomScale="85" zoomScaleNormal="85" workbookViewId="0">
      <selection activeCell="B4" sqref="B4"/>
    </sheetView>
  </sheetViews>
  <sheetFormatPr defaultRowHeight="15" x14ac:dyDescent="0.25"/>
  <cols>
    <col min="1" max="6" width="9.140625" style="72"/>
    <col min="7" max="7" width="20" style="72" bestFit="1" customWidth="1"/>
    <col min="8" max="8" width="14.85546875" style="72" customWidth="1"/>
    <col min="9" max="9" width="9" style="72" customWidth="1"/>
    <col min="10" max="10" width="7.42578125" style="72" customWidth="1"/>
    <col min="11" max="11" width="9" style="72" customWidth="1"/>
    <col min="12" max="13" width="7.42578125" style="72" customWidth="1"/>
    <col min="14" max="14" width="14.28515625" style="72" bestFit="1" customWidth="1"/>
    <col min="15" max="15" width="11.7109375" style="72" customWidth="1"/>
    <col min="16" max="16" width="10.5703125" style="72" customWidth="1"/>
    <col min="17" max="17" width="11.140625" style="72" bestFit="1" customWidth="1"/>
    <col min="18" max="18" width="13.140625" style="72" bestFit="1" customWidth="1"/>
    <col min="19" max="19" width="14.28515625" style="72" bestFit="1" customWidth="1"/>
    <col min="20" max="20" width="9.42578125" style="72" customWidth="1"/>
    <col min="21" max="21" width="9.140625" style="72"/>
    <col min="22" max="22" width="11.28515625" style="72" customWidth="1"/>
    <col min="23" max="16384" width="9.140625" style="72"/>
  </cols>
  <sheetData>
    <row r="2" spans="2:22" x14ac:dyDescent="0.25">
      <c r="B2" s="72" t="s">
        <v>736</v>
      </c>
      <c r="N2" s="10"/>
      <c r="O2" s="10"/>
      <c r="P2" s="10"/>
      <c r="Q2" s="10"/>
      <c r="R2" s="9"/>
      <c r="S2" s="10"/>
      <c r="T2" s="10"/>
      <c r="U2" s="10"/>
      <c r="V2" s="10"/>
    </row>
    <row r="3" spans="2:22" x14ac:dyDescent="0.25">
      <c r="B3" s="72" t="s">
        <v>802</v>
      </c>
      <c r="G3" s="1" t="s">
        <v>478</v>
      </c>
      <c r="H3" s="1" t="s">
        <v>480</v>
      </c>
      <c r="I3" s="1" t="s">
        <v>481</v>
      </c>
      <c r="J3" s="1" t="s">
        <v>477</v>
      </c>
      <c r="N3" s="1" t="s">
        <v>479</v>
      </c>
      <c r="O3" s="1" t="s">
        <v>480</v>
      </c>
      <c r="P3" s="1" t="s">
        <v>481</v>
      </c>
      <c r="Q3" s="1" t="s">
        <v>482</v>
      </c>
      <c r="S3" s="1" t="s">
        <v>737</v>
      </c>
      <c r="T3" s="1" t="s">
        <v>480</v>
      </c>
      <c r="U3" s="1" t="s">
        <v>481</v>
      </c>
      <c r="V3" s="1" t="s">
        <v>482</v>
      </c>
    </row>
    <row r="4" spans="2:22" x14ac:dyDescent="0.25">
      <c r="B4" s="72" t="s">
        <v>24</v>
      </c>
      <c r="G4" s="46" t="s">
        <v>49</v>
      </c>
      <c r="H4" s="21">
        <f>COUNTIFS(O$19:O$156,"&gt;=1",O$19:O$156,"&lt;4")/$C$16*100</f>
        <v>0.8</v>
      </c>
      <c r="I4" s="21">
        <f>COUNTIFS(P$19:P$156,"&gt;=1",P$19:P$156,"&lt;4")/$C$16*100</f>
        <v>0.8</v>
      </c>
      <c r="J4" s="21">
        <v>1.23454</v>
      </c>
      <c r="N4" s="46" t="s">
        <v>49</v>
      </c>
      <c r="O4" s="21">
        <f>IFERROR(SUMIFS($H$19:$H$156,O$19:O$156,"&gt;=1",O$19:O$156,"&lt;4")*0.8/H4,0)</f>
        <v>17</v>
      </c>
      <c r="P4" s="21">
        <f>IFERROR(SUMIFS($H$19:$H$156,P$19:P$156,"&gt;=1",P$19:P$156,"&lt;4")*0.8/I4,0)</f>
        <v>17</v>
      </c>
      <c r="Q4" s="21">
        <v>75</v>
      </c>
      <c r="S4" s="46" t="s">
        <v>49</v>
      </c>
      <c r="T4" s="21">
        <f t="shared" ref="T4:V10" si="0">H4*O4/H$11</f>
        <v>0.13600000000000001</v>
      </c>
      <c r="U4" s="21">
        <f t="shared" si="0"/>
        <v>0.13600000000000004</v>
      </c>
      <c r="V4" s="21">
        <f t="shared" si="0"/>
        <v>0.92590490740950915</v>
      </c>
    </row>
    <row r="5" spans="2:22" x14ac:dyDescent="0.25">
      <c r="G5" s="46" t="s">
        <v>57</v>
      </c>
      <c r="H5" s="21">
        <f>COUNTIFS(O$19:O$156,"&gt;=4",O$19:O$156,"&lt;7")/$C$16*100</f>
        <v>4</v>
      </c>
      <c r="I5" s="21">
        <f>COUNTIFS(P$19:P$156,"&gt;=4",P$19:P$156,"&lt;7")/$C$16*100</f>
        <v>4.8</v>
      </c>
      <c r="J5" s="21">
        <v>11.80167</v>
      </c>
      <c r="N5" s="46" t="s">
        <v>57</v>
      </c>
      <c r="O5" s="21">
        <f>IFERROR(SUMIFS($H$19:$H$156,O$19:O$156,"&gt;=4",O$19:O$156,"&lt;7")*0.8/H5,0)</f>
        <v>43.400000000000006</v>
      </c>
      <c r="P5" s="21">
        <f>IFERROR(SUMIFS($H$19:$H$156,P$19:P$156,"&gt;=4",P$19:P$156,"&lt;7")*0.8/I5,0)</f>
        <v>43.833333333333336</v>
      </c>
      <c r="Q5" s="21">
        <v>87</v>
      </c>
      <c r="S5" s="46" t="s">
        <v>57</v>
      </c>
      <c r="T5" s="21">
        <f t="shared" si="0"/>
        <v>1.7360000000000002</v>
      </c>
      <c r="U5" s="21">
        <f t="shared" si="0"/>
        <v>2.1040000000000005</v>
      </c>
      <c r="V5" s="21">
        <f t="shared" si="0"/>
        <v>10.267451873254814</v>
      </c>
    </row>
    <row r="6" spans="2:22" x14ac:dyDescent="0.25">
      <c r="G6" s="46" t="s">
        <v>69</v>
      </c>
      <c r="H6" s="21">
        <f>COUNTIFS(O$19:O$156,"&gt;=7",O$19:O$156,"&lt;10")/$C$16*100</f>
        <v>23.200000000000003</v>
      </c>
      <c r="I6" s="21">
        <f>COUNTIFS(P$19:P$156,"&gt;=7",P$19:P$156,"&lt;10")/$C$16*100</f>
        <v>28.799999999999997</v>
      </c>
      <c r="J6" s="21">
        <v>42.852429999999998</v>
      </c>
      <c r="N6" s="46" t="s">
        <v>69</v>
      </c>
      <c r="O6" s="21">
        <f>IFERROR(SUMIFS($H$19:$H$156,O$19:O$156,"&gt;=7",O$19:O$156,"&lt;10")*0.8/H6,0)</f>
        <v>45.172413793103445</v>
      </c>
      <c r="P6" s="21">
        <f>IFERROR(SUMIFS($H$19:$H$156,P$19:P$156,"&gt;=7",P$19:P$156,"&lt;10")*0.8/I6,0)</f>
        <v>57.027777777777786</v>
      </c>
      <c r="Q6" s="21">
        <v>108</v>
      </c>
      <c r="S6" s="46" t="s">
        <v>69</v>
      </c>
      <c r="T6" s="21">
        <f t="shared" si="0"/>
        <v>10.48</v>
      </c>
      <c r="U6" s="21">
        <f t="shared" si="0"/>
        <v>16.424000000000003</v>
      </c>
      <c r="V6" s="21">
        <f t="shared" si="0"/>
        <v>46.280619771938021</v>
      </c>
    </row>
    <row r="7" spans="2:22" x14ac:dyDescent="0.25">
      <c r="G7" s="46" t="s">
        <v>82</v>
      </c>
      <c r="H7" s="21">
        <f>COUNTIFS(O$19:O$156,"&gt;=10",O$19:O$156,"&lt;13")/$C$16*100</f>
        <v>65.600000000000009</v>
      </c>
      <c r="I7" s="21">
        <f>COUNTIFS(P$19:P$156,"&gt;=10",P$19:P$156,"&lt;13")/$C$16*100</f>
        <v>63.2</v>
      </c>
      <c r="J7" s="21">
        <v>44.111370000000001</v>
      </c>
      <c r="N7" s="46" t="s">
        <v>82</v>
      </c>
      <c r="O7" s="21">
        <f>IFERROR(SUMIFS($H$19:$H$156,O$19:O$156,"&gt;=10",O$19:O$156,"&lt;13")*0.8/H7,0)</f>
        <v>100.70975609756098</v>
      </c>
      <c r="P7" s="21">
        <f>IFERROR(SUMIFS($H$19:$H$156,P$19:P$156,"&gt;=10",P$19:P$156,"&lt;13")*0.8/I7,0)</f>
        <v>120.38227848101266</v>
      </c>
      <c r="Q7" s="21">
        <v>183</v>
      </c>
      <c r="S7" s="46" t="s">
        <v>82</v>
      </c>
      <c r="T7" s="21">
        <f t="shared" si="0"/>
        <v>66.065600000000018</v>
      </c>
      <c r="U7" s="21">
        <f t="shared" si="0"/>
        <v>76.081600000000023</v>
      </c>
      <c r="V7" s="21">
        <f t="shared" si="0"/>
        <v>80.723799027620103</v>
      </c>
    </row>
    <row r="8" spans="2:22" x14ac:dyDescent="0.25">
      <c r="G8" s="46" t="s">
        <v>94</v>
      </c>
      <c r="H8" s="21">
        <f>COUNTIFS(O$19:O$156,"&gt;=13",O$19:O$156,"&lt;16")/$C$16*100</f>
        <v>5.6000000000000005</v>
      </c>
      <c r="I8" s="21">
        <f>COUNTIFS(P$19:P$156,"&gt;=13",P$19:P$156,"&lt;16")/$C$16*100</f>
        <v>1.6</v>
      </c>
      <c r="J8" s="2">
        <v>0</v>
      </c>
      <c r="N8" s="46" t="s">
        <v>94</v>
      </c>
      <c r="O8" s="21">
        <f>IFERROR(SUMIFS($H$19:$H$156,O$19:O$156,"&gt;=13",O$19:O$156,"&lt;16")*0.8/H8,0)</f>
        <v>331.85714285714283</v>
      </c>
      <c r="P8" s="21">
        <f>IFERROR(SUMIFS($H$19:$H$156,P$19:P$156,"&gt;=13",P$19:P$156,"&lt;16")*0.8/I8,0)</f>
        <v>141</v>
      </c>
      <c r="Q8" s="2">
        <v>0</v>
      </c>
      <c r="S8" s="46" t="s">
        <v>94</v>
      </c>
      <c r="T8" s="21">
        <f t="shared" si="0"/>
        <v>18.584</v>
      </c>
      <c r="U8" s="21">
        <f t="shared" si="0"/>
        <v>2.2560000000000007</v>
      </c>
      <c r="V8" s="21">
        <f t="shared" si="0"/>
        <v>0</v>
      </c>
    </row>
    <row r="9" spans="2:22" x14ac:dyDescent="0.25">
      <c r="G9" s="46" t="s">
        <v>106</v>
      </c>
      <c r="H9" s="21">
        <f>COUNTIFS(O$19:O$156,"&gt;=16",O$19:O$156,"&lt;19")/$C$16*100</f>
        <v>0</v>
      </c>
      <c r="I9" s="21">
        <f>COUNTIFS(P$19:P$156,"&gt;=16",P$19:P$156,"&lt;19")/$C$16*100</f>
        <v>0</v>
      </c>
      <c r="J9" s="2">
        <v>0</v>
      </c>
      <c r="N9" s="46" t="s">
        <v>106</v>
      </c>
      <c r="O9" s="21">
        <f>IFERROR(SUMIFS($H$19:$H$156,O$19:O$156,"&gt;=16",O$19:O$156,"&lt;19")*0.8/H9,0)</f>
        <v>0</v>
      </c>
      <c r="P9" s="21">
        <f>IFERROR(SUMIFS($H$19:$H$156,P$19:P$156,"&gt;=16",P$19:P$156,"&lt;19")*0.8/I9,0)</f>
        <v>0</v>
      </c>
      <c r="Q9" s="2">
        <v>0</v>
      </c>
      <c r="S9" s="46" t="s">
        <v>106</v>
      </c>
      <c r="T9" s="21">
        <f t="shared" si="0"/>
        <v>0</v>
      </c>
      <c r="U9" s="21">
        <f t="shared" si="0"/>
        <v>0</v>
      </c>
      <c r="V9" s="21">
        <f t="shared" si="0"/>
        <v>0</v>
      </c>
    </row>
    <row r="10" spans="2:22" x14ac:dyDescent="0.25">
      <c r="G10" s="46" t="s">
        <v>444</v>
      </c>
      <c r="H10" s="21">
        <f>(COUNTIFS(O$19:O$143,"&gt;=19")+COUNTIFS(O$19:O$143,""))/$C$16*100</f>
        <v>0.8</v>
      </c>
      <c r="I10" s="21">
        <f>(COUNTIFS(P$19:P$156,"&gt;=19")+COUNTIFS(P$19:P$143,""))/$C$16*100</f>
        <v>0.8</v>
      </c>
      <c r="J10" s="2">
        <v>0</v>
      </c>
      <c r="N10" s="46" t="s">
        <v>444</v>
      </c>
      <c r="O10" s="21">
        <f>IFERROR((SUMIFS($H$19:$H$143,$O$19:$O$143,"&gt;=19")+SUMIFS($H$19:$H$143,$O$19:$O$143,""))*0.8/H10,0)</f>
        <v>350.00000000000006</v>
      </c>
      <c r="P10" s="21">
        <f>IFERROR((SUMIFS($H$19:$H$143,$O$19:$O$143,"&gt;=19")+SUMIFS($H$19:$H$143,$O$19:$O$143,""))*0.8/I10,0)</f>
        <v>350.00000000000006</v>
      </c>
      <c r="Q10" s="2">
        <v>0</v>
      </c>
      <c r="S10" s="46" t="s">
        <v>444</v>
      </c>
      <c r="T10" s="21">
        <f t="shared" si="0"/>
        <v>2.8000000000000007</v>
      </c>
      <c r="U10" s="21">
        <f t="shared" si="0"/>
        <v>2.8000000000000012</v>
      </c>
      <c r="V10" s="21">
        <f t="shared" si="0"/>
        <v>0</v>
      </c>
    </row>
    <row r="11" spans="2:22" x14ac:dyDescent="0.25">
      <c r="G11" s="47" t="s">
        <v>738</v>
      </c>
      <c r="H11" s="2">
        <f>SUM(H4:H10)</f>
        <v>100</v>
      </c>
      <c r="I11" s="2">
        <f>SUM(I4:I10)</f>
        <v>99.999999999999986</v>
      </c>
      <c r="J11" s="2">
        <f>SUM(J4:J10)</f>
        <v>100.00001</v>
      </c>
      <c r="S11" s="47" t="s">
        <v>739</v>
      </c>
      <c r="T11" s="21">
        <f>SUM(T4:T10)</f>
        <v>99.801600000000022</v>
      </c>
      <c r="U11" s="21">
        <f>SUM(U4:U10)</f>
        <v>99.801600000000022</v>
      </c>
      <c r="V11" s="21">
        <f>SUM(V4:V10)</f>
        <v>138.19777558022244</v>
      </c>
    </row>
    <row r="13" spans="2:22" x14ac:dyDescent="0.25">
      <c r="G13" s="72" t="s">
        <v>443</v>
      </c>
      <c r="H13" s="72">
        <f>COUNTIFS($O$19:$O$118,"")</f>
        <v>1</v>
      </c>
      <c r="I13" s="72">
        <f>COUNTIFS($P$19:$P$118,"")</f>
        <v>1</v>
      </c>
    </row>
    <row r="15" spans="2:22" x14ac:dyDescent="0.25">
      <c r="C15" s="72" t="s">
        <v>25</v>
      </c>
      <c r="G15" s="2"/>
      <c r="H15" s="2"/>
      <c r="I15" s="2"/>
      <c r="J15" s="2"/>
      <c r="K15" s="2"/>
      <c r="L15" s="2"/>
      <c r="M15" s="30" t="s">
        <v>27</v>
      </c>
      <c r="N15" s="30" t="s">
        <v>26</v>
      </c>
      <c r="O15" s="30" t="s">
        <v>27</v>
      </c>
      <c r="P15" s="30" t="s">
        <v>26</v>
      </c>
    </row>
    <row r="16" spans="2:22" x14ac:dyDescent="0.25">
      <c r="C16" s="72">
        <f>COUNTIF(C19:C190,"&gt;0")</f>
        <v>125</v>
      </c>
      <c r="G16" s="2" t="s">
        <v>28</v>
      </c>
      <c r="H16" s="2"/>
      <c r="I16" s="2"/>
      <c r="J16" s="2"/>
      <c r="K16" s="2"/>
      <c r="L16" s="2"/>
      <c r="M16" s="2" t="str">
        <f>VLOOKUP(O16,$U$19:$W$44,2,1)</f>
        <v>Baa1</v>
      </c>
      <c r="N16" s="2" t="str">
        <f>VLOOKUP(P16,$U$19:$W$44,3,1)</f>
        <v>BBB+</v>
      </c>
      <c r="O16" s="2">
        <f>ROUND(AVERAGEIF(O19:O161,"&gt;0"),0)</f>
        <v>10</v>
      </c>
      <c r="P16" s="2">
        <f>ROUND(AVERAGEIF(P19:P161,"&gt;0"),0)</f>
        <v>10</v>
      </c>
    </row>
    <row r="18" spans="2:23" x14ac:dyDescent="0.25">
      <c r="B18" s="31" t="s">
        <v>29</v>
      </c>
      <c r="C18" s="31" t="s">
        <v>30</v>
      </c>
      <c r="D18" s="31" t="s">
        <v>31</v>
      </c>
      <c r="E18" s="31" t="s">
        <v>32</v>
      </c>
      <c r="F18" s="31" t="s">
        <v>33</v>
      </c>
      <c r="G18" s="31" t="s">
        <v>34</v>
      </c>
      <c r="H18" s="31" t="s">
        <v>3</v>
      </c>
      <c r="I18" s="31" t="s">
        <v>27</v>
      </c>
      <c r="J18" s="31" t="s">
        <v>26</v>
      </c>
      <c r="K18" s="31" t="s">
        <v>27</v>
      </c>
      <c r="L18" s="31" t="s">
        <v>26</v>
      </c>
      <c r="M18" s="31" t="s">
        <v>27</v>
      </c>
      <c r="N18" s="31" t="s">
        <v>26</v>
      </c>
      <c r="O18" s="31" t="s">
        <v>27</v>
      </c>
      <c r="P18" s="31" t="s">
        <v>26</v>
      </c>
      <c r="Q18" s="32"/>
      <c r="S18" s="31" t="s">
        <v>27</v>
      </c>
      <c r="T18" s="31" t="s">
        <v>26</v>
      </c>
      <c r="U18" s="31" t="s">
        <v>35</v>
      </c>
    </row>
    <row r="19" spans="2:23" x14ac:dyDescent="0.25">
      <c r="B19" s="72" t="str">
        <f>_xll.BDS($B$3,$B$4,"Aggregate=n","cols=5;rows=125")</f>
        <v>21st Century Fox America Inc</v>
      </c>
      <c r="C19" s="72">
        <v>0.8</v>
      </c>
      <c r="D19" s="72" t="s">
        <v>36</v>
      </c>
      <c r="E19" s="72" t="s">
        <v>37</v>
      </c>
      <c r="F19" s="72" t="s">
        <v>484</v>
      </c>
      <c r="G19" s="72" t="str">
        <f>IF(F19&lt;&gt;"",IF(LEFT(_xll.BDP($F19&amp;" Curncy","SW_PRIMARY_REF_OBLIGATION_ISIN")&amp;" Corp",1)="#","N/A",_xll.BDP($F19&amp;" Curncy","SW_PRIMARY_REF_OBLIGATION_ISIN")&amp;" Corp"),"")</f>
        <v>US90131HAE53 Corp</v>
      </c>
      <c r="H19" s="43">
        <f>IF(G19&lt;&gt;"",IF(LEFT(_xll.BDP($F19&amp;" Curncy",H$18),1)="#","N/A",_xll.BDP($F19&amp;" Curncy",H$18)),"")</f>
        <v>44</v>
      </c>
      <c r="I19" s="72" t="str">
        <f>IF(AND($G19&lt;&gt;"",$G19&lt;&gt;"N/A"),IF(LEFT(_xll.BDP($G19,"RTG_MOODY"),1)&lt;&gt;"#",_xll.BDP($G19,"RTG_MOODY"),""),"")</f>
        <v>Baa1</v>
      </c>
      <c r="J19" s="72" t="str">
        <f>IF(AND($G19&lt;&gt;"",$G19&lt;&gt;"N/A"),IF(LEFT(_xll.BDP($G19,"RTG_SP"),1)&lt;&gt;"#",_xll.BDP($G19,"RTG_SP"),""),"")</f>
        <v>BBB+</v>
      </c>
      <c r="K19" s="72" t="str">
        <f>IFERROR(FIND("/",I19,1),"")</f>
        <v/>
      </c>
      <c r="L19" s="72" t="str">
        <f>IFERROR(FIND("/",J19,1),"")</f>
        <v/>
      </c>
      <c r="M19" s="72" t="str">
        <f>IF(K19&lt;&gt;"",MID(I19,1,K19-2),I19)</f>
        <v>Baa1</v>
      </c>
      <c r="N19" s="72" t="str">
        <f>IF(L19&lt;&gt;"",MID(J19,1,L19-2),J19)</f>
        <v>BBB+</v>
      </c>
      <c r="O19" s="72">
        <f>IFERROR(VLOOKUP(M19,$S$19:$U$44,3,0),"")</f>
        <v>10</v>
      </c>
      <c r="P19" s="72">
        <f>IFERROR(VLOOKUP(N19,$T$19:$U$44,2,0),"")</f>
        <v>10</v>
      </c>
      <c r="Q19" s="72">
        <f>IF(O19&gt;=19,1,0)</f>
        <v>0</v>
      </c>
      <c r="S19" s="33" t="s">
        <v>39</v>
      </c>
      <c r="T19" s="34" t="s">
        <v>39</v>
      </c>
      <c r="U19" s="35">
        <v>1</v>
      </c>
      <c r="V19" s="33" t="s">
        <v>39</v>
      </c>
      <c r="W19" s="34" t="s">
        <v>39</v>
      </c>
    </row>
    <row r="20" spans="2:23" x14ac:dyDescent="0.25">
      <c r="B20" s="72" t="s">
        <v>486</v>
      </c>
      <c r="C20" s="72">
        <v>0.8</v>
      </c>
      <c r="D20" s="72" t="s">
        <v>36</v>
      </c>
      <c r="E20" s="72" t="s">
        <v>37</v>
      </c>
      <c r="F20" s="72" t="s">
        <v>487</v>
      </c>
      <c r="G20" s="72" t="str">
        <f>IF(F20&lt;&gt;"",IF(LEFT(_xll.BDP($F20&amp;" Curncy","SW_PRIMARY_REF_OBLIGATION_ISIN")&amp;" Corp",1)="#","N/A",_xll.BDP($F20&amp;" Curncy","SW_PRIMARY_REF_OBLIGATION_ISIN")&amp;" Corp"),"")</f>
        <v>US00817YAF51 Corp</v>
      </c>
      <c r="H20" s="43">
        <f>IF(G20&lt;&gt;"",IF(LEFT(_xll.BDP($F20&amp;" Curncy",H$18),1)="#","N/A",_xll.BDP($F20&amp;" Curncy",H$18)),"")</f>
        <v>33</v>
      </c>
      <c r="I20" s="72" t="str">
        <f>IF(AND($G20&lt;&gt;"",$G20&lt;&gt;"N/A"),IF(LEFT(_xll.BDP($G20,"RTG_MOODY"),1)&lt;&gt;"#",_xll.BDP($G20,"RTG_MOODY"),""),"")</f>
        <v>Baa1 /*-</v>
      </c>
      <c r="J20" s="72" t="str">
        <f>IF(AND($G20&lt;&gt;"",$G20&lt;&gt;"N/A"),IF(LEFT(_xll.BDP($G20,"RTG_SP"),1)&lt;&gt;"#",_xll.BDP($G20,"RTG_SP"),""),"")</f>
        <v>A /*-</v>
      </c>
      <c r="K20" s="72">
        <f t="shared" ref="K20:L83" si="1">IFERROR(FIND("/",I20,1),"")</f>
        <v>6</v>
      </c>
      <c r="L20" s="72">
        <f t="shared" si="1"/>
        <v>3</v>
      </c>
      <c r="M20" s="72" t="str">
        <f t="shared" ref="M20:N83" si="2">IF(K20&lt;&gt;"",MID(I20,1,K20-2),I20)</f>
        <v>Baa1</v>
      </c>
      <c r="N20" s="72" t="str">
        <f t="shared" si="2"/>
        <v>A</v>
      </c>
      <c r="O20" s="72">
        <f t="shared" ref="O20:O83" si="3">IFERROR(VLOOKUP(M20,$S$19:$U$44,3,0),"")</f>
        <v>10</v>
      </c>
      <c r="P20" s="72">
        <f t="shared" ref="P20:P83" si="4">IFERROR(VLOOKUP(N20,$T$19:$U$44,2,0),"")</f>
        <v>8</v>
      </c>
      <c r="Q20" s="72">
        <f t="shared" ref="Q20:Q83" si="5">IF(O20&gt;=19,1,0)</f>
        <v>0</v>
      </c>
      <c r="S20" s="36" t="s">
        <v>42</v>
      </c>
      <c r="T20" s="37" t="s">
        <v>42</v>
      </c>
      <c r="U20" s="35">
        <v>2</v>
      </c>
      <c r="V20" s="36" t="s">
        <v>42</v>
      </c>
      <c r="W20" s="37" t="s">
        <v>42</v>
      </c>
    </row>
    <row r="21" spans="2:23" x14ac:dyDescent="0.25">
      <c r="B21" s="72" t="s">
        <v>488</v>
      </c>
      <c r="C21" s="72">
        <v>0.8</v>
      </c>
      <c r="D21" s="72" t="s">
        <v>36</v>
      </c>
      <c r="E21" s="72" t="s">
        <v>37</v>
      </c>
      <c r="F21" s="72" t="s">
        <v>489</v>
      </c>
      <c r="G21" s="72" t="str">
        <f>IF(F21&lt;&gt;"",IF(LEFT(_xll.BDP($F21&amp;" Curncy","SW_PRIMARY_REF_OBLIGATION_ISIN")&amp;" Corp",1)="#","N/A",_xll.BDP($F21&amp;" Curncy","SW_PRIMARY_REF_OBLIGATION_ISIN")&amp;" Corp"),"")</f>
        <v>US02209SAD53 Corp</v>
      </c>
      <c r="H21" s="43">
        <f>IF(G21&lt;&gt;"",IF(LEFT(_xll.BDP($F21&amp;" Curncy",H$18),1)="#","N/A",_xll.BDP($F21&amp;" Curncy",H$18)),"")</f>
        <v>32</v>
      </c>
      <c r="I21" s="72" t="str">
        <f>IF(AND($G21&lt;&gt;"",$G21&lt;&gt;"N/A"),IF(LEFT(_xll.BDP($G21,"RTG_MOODY"),1)&lt;&gt;"#",_xll.BDP($G21,"RTG_MOODY"),""),"")</f>
        <v>A3</v>
      </c>
      <c r="J21" s="72" t="str">
        <f>IF(AND($G21&lt;&gt;"",$G21&lt;&gt;"N/A"),IF(LEFT(_xll.BDP($G21,"RTG_SP"),1)&lt;&gt;"#",_xll.BDP($G21,"RTG_SP"),""),"")</f>
        <v>A-</v>
      </c>
      <c r="K21" s="72" t="str">
        <f t="shared" si="1"/>
        <v/>
      </c>
      <c r="L21" s="72" t="str">
        <f t="shared" si="1"/>
        <v/>
      </c>
      <c r="M21" s="72" t="str">
        <f t="shared" si="2"/>
        <v>A3</v>
      </c>
      <c r="N21" s="72" t="str">
        <f t="shared" si="2"/>
        <v>A-</v>
      </c>
      <c r="O21" s="72">
        <f t="shared" si="3"/>
        <v>9</v>
      </c>
      <c r="P21" s="72">
        <f t="shared" si="4"/>
        <v>9</v>
      </c>
      <c r="Q21" s="72">
        <f t="shared" si="5"/>
        <v>0</v>
      </c>
      <c r="S21" s="36" t="s">
        <v>45</v>
      </c>
      <c r="T21" s="37" t="s">
        <v>45</v>
      </c>
      <c r="U21" s="35">
        <v>3</v>
      </c>
      <c r="V21" s="36" t="s">
        <v>45</v>
      </c>
      <c r="W21" s="37" t="s">
        <v>45</v>
      </c>
    </row>
    <row r="22" spans="2:23" x14ac:dyDescent="0.25">
      <c r="B22" s="72" t="s">
        <v>490</v>
      </c>
      <c r="C22" s="72">
        <v>0.8</v>
      </c>
      <c r="D22" s="72" t="s">
        <v>36</v>
      </c>
      <c r="E22" s="72" t="s">
        <v>37</v>
      </c>
      <c r="F22" s="72" t="s">
        <v>491</v>
      </c>
      <c r="G22" s="72" t="str">
        <f>IF(F22&lt;&gt;"",IF(LEFT(_xll.BDP($F22&amp;" Curncy","SW_PRIMARY_REF_OBLIGATION_ISIN")&amp;" Corp",1)="#","N/A",_xll.BDP($F22&amp;" Curncy","SW_PRIMARY_REF_OBLIGATION_ISIN")&amp;" Corp"),"")</f>
        <v>US025537AF85 Corp</v>
      </c>
      <c r="H22" s="43">
        <f>IF(G22&lt;&gt;"",IF(LEFT(_xll.BDP($F22&amp;" Curncy",H$18),1)="#","N/A",_xll.BDP($F22&amp;" Curncy",H$18)),"")</f>
        <v>23</v>
      </c>
      <c r="I22" s="72" t="str">
        <f>IF(AND($G22&lt;&gt;"",$G22&lt;&gt;"N/A"),IF(LEFT(_xll.BDP($G22,"RTG_MOODY"),1)&lt;&gt;"#",_xll.BDP($G22,"RTG_MOODY"),""),"")</f>
        <v>Baa1</v>
      </c>
      <c r="J22" s="72" t="str">
        <f>IF(AND($G22&lt;&gt;"",$G22&lt;&gt;"N/A"),IF(LEFT(_xll.BDP($G22,"RTG_SP"),1)&lt;&gt;"#",_xll.BDP($G22,"RTG_SP"),""),"")</f>
        <v>BBB-</v>
      </c>
      <c r="K22" s="72" t="str">
        <f t="shared" si="1"/>
        <v/>
      </c>
      <c r="L22" s="72" t="str">
        <f t="shared" si="1"/>
        <v/>
      </c>
      <c r="M22" s="72" t="str">
        <f t="shared" si="2"/>
        <v>Baa1</v>
      </c>
      <c r="N22" s="72" t="str">
        <f t="shared" si="2"/>
        <v>BBB-</v>
      </c>
      <c r="O22" s="72">
        <f t="shared" si="3"/>
        <v>10</v>
      </c>
      <c r="P22" s="72">
        <f t="shared" si="4"/>
        <v>12</v>
      </c>
      <c r="Q22" s="72">
        <f t="shared" si="5"/>
        <v>0</v>
      </c>
      <c r="S22" s="36" t="s">
        <v>48</v>
      </c>
      <c r="T22" s="37" t="s">
        <v>49</v>
      </c>
      <c r="U22" s="35">
        <v>3</v>
      </c>
      <c r="V22" s="36" t="s">
        <v>48</v>
      </c>
      <c r="W22" s="37" t="s">
        <v>49</v>
      </c>
    </row>
    <row r="23" spans="2:23" x14ac:dyDescent="0.25">
      <c r="B23" s="72" t="s">
        <v>492</v>
      </c>
      <c r="C23" s="72">
        <v>0.8</v>
      </c>
      <c r="D23" s="72" t="s">
        <v>36</v>
      </c>
      <c r="E23" s="72" t="s">
        <v>37</v>
      </c>
      <c r="F23" s="72" t="s">
        <v>493</v>
      </c>
      <c r="G23" s="72" t="str">
        <f>IF(F23&lt;&gt;"",IF(LEFT(_xll.BDP($F23&amp;" Curncy","SW_PRIMARY_REF_OBLIGATION_ISIN")&amp;" Corp",1)="#","N/A",_xll.BDP($F23&amp;" Curncy","SW_PRIMARY_REF_OBLIGATION_ISIN")&amp;" Corp"),"")</f>
        <v>US025816AY50 Corp</v>
      </c>
      <c r="H23" s="43">
        <f>IF(G23&lt;&gt;"",IF(LEFT(_xll.BDP($F23&amp;" Curncy",H$18),1)="#","N/A",_xll.BDP($F23&amp;" Curncy",H$18)),"")</f>
        <v>49</v>
      </c>
      <c r="I23" s="72" t="str">
        <f>IF(AND($G23&lt;&gt;"",$G23&lt;&gt;"N/A"),IF(LEFT(_xll.BDP($G23,"RTG_MOODY"),1)&lt;&gt;"#",_xll.BDP($G23,"RTG_MOODY"),""),"")</f>
        <v>A3</v>
      </c>
      <c r="J23" s="72" t="str">
        <f>IF(AND($G23&lt;&gt;"",$G23&lt;&gt;"N/A"),IF(LEFT(_xll.BDP($G23,"RTG_SP"),1)&lt;&gt;"#",_xll.BDP($G23,"RTG_SP"),""),"")</f>
        <v>BBB+</v>
      </c>
      <c r="K23" s="72" t="str">
        <f t="shared" si="1"/>
        <v/>
      </c>
      <c r="L23" s="72" t="str">
        <f t="shared" si="1"/>
        <v/>
      </c>
      <c r="M23" s="72" t="str">
        <f t="shared" si="2"/>
        <v>A3</v>
      </c>
      <c r="N23" s="72" t="str">
        <f t="shared" si="2"/>
        <v>BBB+</v>
      </c>
      <c r="O23" s="72">
        <f t="shared" si="3"/>
        <v>9</v>
      </c>
      <c r="P23" s="72">
        <f t="shared" si="4"/>
        <v>10</v>
      </c>
      <c r="Q23" s="72">
        <f t="shared" si="5"/>
        <v>0</v>
      </c>
      <c r="S23" s="36" t="s">
        <v>52</v>
      </c>
      <c r="T23" s="37" t="s">
        <v>53</v>
      </c>
      <c r="U23" s="35">
        <v>4</v>
      </c>
      <c r="V23" s="36" t="s">
        <v>52</v>
      </c>
      <c r="W23" s="37" t="s">
        <v>53</v>
      </c>
    </row>
    <row r="24" spans="2:23" x14ac:dyDescent="0.25">
      <c r="B24" s="72" t="s">
        <v>494</v>
      </c>
      <c r="C24" s="72">
        <v>0.8</v>
      </c>
      <c r="D24" s="72" t="s">
        <v>36</v>
      </c>
      <c r="E24" s="72" t="s">
        <v>37</v>
      </c>
      <c r="F24" s="72" t="s">
        <v>495</v>
      </c>
      <c r="G24" s="72" t="str">
        <f>IF(F24&lt;&gt;"",IF(LEFT(_xll.BDP($F24&amp;" Curncy","SW_PRIMARY_REF_OBLIGATION_ISIN")&amp;" Corp",1)="#","N/A",_xll.BDP($F24&amp;" Curncy","SW_PRIMARY_REF_OBLIGATION_ISIN")&amp;" Corp"),"")</f>
        <v>US026874AZ07 Corp</v>
      </c>
      <c r="H24" s="43">
        <f>IF(G24&lt;&gt;"",IF(LEFT(_xll.BDP($F24&amp;" Curncy",H$18),1)="#","N/A",_xll.BDP($F24&amp;" Curncy",H$18)),"")</f>
        <v>77</v>
      </c>
      <c r="I24" s="72" t="str">
        <f>IF(AND($G24&lt;&gt;"",$G24&lt;&gt;"N/A"),IF(LEFT(_xll.BDP($G24,"RTG_MOODY"),1)&lt;&gt;"#",_xll.BDP($G24,"RTG_MOODY"),""),"")</f>
        <v>Baa1</v>
      </c>
      <c r="J24" s="72" t="str">
        <f>IF(AND($G24&lt;&gt;"",$G24&lt;&gt;"N/A"),IF(LEFT(_xll.BDP($G24,"RTG_SP"),1)&lt;&gt;"#",_xll.BDP($G24,"RTG_SP"),""),"")</f>
        <v>A-</v>
      </c>
      <c r="K24" s="72" t="str">
        <f t="shared" si="1"/>
        <v/>
      </c>
      <c r="L24" s="72" t="str">
        <f t="shared" si="1"/>
        <v/>
      </c>
      <c r="M24" s="72" t="str">
        <f t="shared" si="2"/>
        <v>Baa1</v>
      </c>
      <c r="N24" s="72" t="str">
        <f t="shared" si="2"/>
        <v>A-</v>
      </c>
      <c r="O24" s="72">
        <f t="shared" si="3"/>
        <v>10</v>
      </c>
      <c r="P24" s="72">
        <f t="shared" si="4"/>
        <v>9</v>
      </c>
      <c r="Q24" s="72">
        <f t="shared" si="5"/>
        <v>0</v>
      </c>
      <c r="S24" s="36" t="s">
        <v>56</v>
      </c>
      <c r="T24" s="37" t="s">
        <v>57</v>
      </c>
      <c r="U24" s="35">
        <v>5</v>
      </c>
      <c r="V24" s="36" t="s">
        <v>56</v>
      </c>
      <c r="W24" s="37" t="s">
        <v>57</v>
      </c>
    </row>
    <row r="25" spans="2:23" x14ac:dyDescent="0.25">
      <c r="B25" s="72" t="s">
        <v>496</v>
      </c>
      <c r="C25" s="72">
        <v>0.8</v>
      </c>
      <c r="D25" s="72" t="s">
        <v>36</v>
      </c>
      <c r="E25" s="72" t="s">
        <v>37</v>
      </c>
      <c r="F25" s="72" t="s">
        <v>497</v>
      </c>
      <c r="G25" s="72" t="str">
        <f>IF(F25&lt;&gt;"",IF(LEFT(_xll.BDP($F25&amp;" Curncy","SW_PRIMARY_REF_OBLIGATION_ISIN")&amp;" Corp",1)="#","N/A",_xll.BDP($F25&amp;" Curncy","SW_PRIMARY_REF_OBLIGATION_ISIN")&amp;" Corp"),"")</f>
        <v>US031162BU36 Corp</v>
      </c>
      <c r="H25" s="43">
        <f>IF(G25&lt;&gt;"",IF(LEFT(_xll.BDP($F25&amp;" Curncy",H$18),1)="#","N/A",_xll.BDP($F25&amp;" Curncy",H$18)),"")</f>
        <v>64</v>
      </c>
      <c r="I25" s="72" t="str">
        <f>IF(AND($G25&lt;&gt;"",$G25&lt;&gt;"N/A"),IF(LEFT(_xll.BDP($G25,"RTG_MOODY"),1)&lt;&gt;"#",_xll.BDP($G25,"RTG_MOODY"),""),"")</f>
        <v>Baa1</v>
      </c>
      <c r="J25" s="72" t="str">
        <f>IF(AND($G25&lt;&gt;"",$G25&lt;&gt;"N/A"),IF(LEFT(_xll.BDP($G25,"RTG_SP"),1)&lt;&gt;"#",_xll.BDP($G25,"RTG_SP"),""),"")</f>
        <v>A</v>
      </c>
      <c r="K25" s="72" t="str">
        <f t="shared" si="1"/>
        <v/>
      </c>
      <c r="L25" s="72" t="str">
        <f t="shared" si="1"/>
        <v/>
      </c>
      <c r="M25" s="72" t="str">
        <f t="shared" si="2"/>
        <v>Baa1</v>
      </c>
      <c r="N25" s="72" t="str">
        <f t="shared" si="2"/>
        <v>A</v>
      </c>
      <c r="O25" s="72">
        <f t="shared" si="3"/>
        <v>10</v>
      </c>
      <c r="P25" s="72">
        <f t="shared" si="4"/>
        <v>8</v>
      </c>
      <c r="Q25" s="72">
        <f t="shared" si="5"/>
        <v>0</v>
      </c>
      <c r="S25" s="36" t="s">
        <v>60</v>
      </c>
      <c r="T25" s="37" t="s">
        <v>61</v>
      </c>
      <c r="U25" s="35">
        <v>6</v>
      </c>
      <c r="V25" s="36" t="s">
        <v>60</v>
      </c>
      <c r="W25" s="37" t="s">
        <v>61</v>
      </c>
    </row>
    <row r="26" spans="2:23" x14ac:dyDescent="0.25">
      <c r="B26" s="72" t="s">
        <v>498</v>
      </c>
      <c r="C26" s="72">
        <v>0.8</v>
      </c>
      <c r="D26" s="72" t="s">
        <v>36</v>
      </c>
      <c r="E26" s="72" t="s">
        <v>37</v>
      </c>
      <c r="F26" s="72" t="s">
        <v>499</v>
      </c>
      <c r="G26" s="72" t="str">
        <f>IF(F26&lt;&gt;"",IF(LEFT(_xll.BDP($F26&amp;" Curncy","SW_PRIMARY_REF_OBLIGATION_ISIN")&amp;" Corp",1)="#","N/A",_xll.BDP($F26&amp;" Curncy","SW_PRIMARY_REF_OBLIGATION_ISIN")&amp;" Corp"),"")</f>
        <v>US032511BF31 Corp</v>
      </c>
      <c r="H26" s="43">
        <f>IF(G26&lt;&gt;"",IF(LEFT(_xll.BDP($F26&amp;" Curncy",H$18),1)="#","N/A",_xll.BDP($F26&amp;" Curncy",H$18)),"")</f>
        <v>365</v>
      </c>
      <c r="I26" s="72" t="str">
        <f>IF(AND($G26&lt;&gt;"",$G26&lt;&gt;"N/A"),IF(LEFT(_xll.BDP($G26,"RTG_MOODY"),1)&lt;&gt;"#",_xll.BDP($G26,"RTG_MOODY"),""),"")</f>
        <v>Ba1</v>
      </c>
      <c r="J26" s="72" t="str">
        <f>IF(AND($G26&lt;&gt;"",$G26&lt;&gt;"N/A"),IF(LEFT(_xll.BDP($G26,"RTG_SP"),1)&lt;&gt;"#",_xll.BDP($G26,"RTG_SP"),""),"")</f>
        <v>BBB</v>
      </c>
      <c r="K26" s="72" t="str">
        <f t="shared" si="1"/>
        <v/>
      </c>
      <c r="L26" s="72" t="str">
        <f t="shared" si="1"/>
        <v/>
      </c>
      <c r="M26" s="72" t="str">
        <f t="shared" si="2"/>
        <v>Ba1</v>
      </c>
      <c r="N26" s="72" t="str">
        <f t="shared" si="2"/>
        <v>BBB</v>
      </c>
      <c r="O26" s="72">
        <f t="shared" si="3"/>
        <v>13</v>
      </c>
      <c r="P26" s="72">
        <f t="shared" si="4"/>
        <v>11</v>
      </c>
      <c r="Q26" s="72">
        <f t="shared" si="5"/>
        <v>0</v>
      </c>
      <c r="S26" s="36" t="s">
        <v>64</v>
      </c>
      <c r="T26" s="37" t="s">
        <v>65</v>
      </c>
      <c r="U26" s="35">
        <v>7</v>
      </c>
      <c r="V26" s="36" t="s">
        <v>64</v>
      </c>
      <c r="W26" s="37" t="s">
        <v>65</v>
      </c>
    </row>
    <row r="27" spans="2:23" x14ac:dyDescent="0.25">
      <c r="B27" s="72" t="s">
        <v>500</v>
      </c>
      <c r="C27" s="72">
        <v>0.8</v>
      </c>
      <c r="D27" s="72" t="s">
        <v>36</v>
      </c>
      <c r="E27" s="72" t="s">
        <v>37</v>
      </c>
      <c r="F27" s="72" t="s">
        <v>501</v>
      </c>
      <c r="G27" s="72" t="str">
        <f>IF(F27&lt;&gt;"",IF(LEFT(_xll.BDP($F27&amp;" Curncy","SW_PRIMARY_REF_OBLIGATION_ISIN")&amp;" Corp",1)="#","N/A",_xll.BDP($F27&amp;" Curncy","SW_PRIMARY_REF_OBLIGATION_ISIN")&amp;" Corp"),"")</f>
        <v>US037411AN57 Corp</v>
      </c>
      <c r="H27" s="43">
        <f>IF(G27&lt;&gt;"",IF(LEFT(_xll.BDP($F27&amp;" Curncy",H$18),1)="#","N/A",_xll.BDP($F27&amp;" Curncy",H$18)),"")</f>
        <v>260</v>
      </c>
      <c r="I27" s="72" t="str">
        <f>IF(AND($G27&lt;&gt;"",$G27&lt;&gt;"N/A"),IF(LEFT(_xll.BDP($G27,"RTG_MOODY"),1)&lt;&gt;"#",_xll.BDP($G27,"RTG_MOODY"),""),"")</f>
        <v>Baa3</v>
      </c>
      <c r="J27" s="72" t="str">
        <f>IF(AND($G27&lt;&gt;"",$G27&lt;&gt;"N/A"),IF(LEFT(_xll.BDP($G27,"RTG_SP"),1)&lt;&gt;"#",_xll.BDP($G27,"RTG_SP"),""),"")</f>
        <v>BBB</v>
      </c>
      <c r="K27" s="72" t="str">
        <f t="shared" si="1"/>
        <v/>
      </c>
      <c r="L27" s="72" t="str">
        <f t="shared" si="1"/>
        <v/>
      </c>
      <c r="M27" s="72" t="str">
        <f t="shared" si="2"/>
        <v>Baa3</v>
      </c>
      <c r="N27" s="72" t="str">
        <f t="shared" si="2"/>
        <v>BBB</v>
      </c>
      <c r="O27" s="72">
        <f t="shared" si="3"/>
        <v>12</v>
      </c>
      <c r="P27" s="72">
        <f t="shared" si="4"/>
        <v>11</v>
      </c>
      <c r="Q27" s="72">
        <f t="shared" si="5"/>
        <v>0</v>
      </c>
      <c r="S27" s="36" t="s">
        <v>68</v>
      </c>
      <c r="T27" s="37" t="s">
        <v>69</v>
      </c>
      <c r="U27" s="35">
        <v>8</v>
      </c>
      <c r="V27" s="36" t="s">
        <v>68</v>
      </c>
      <c r="W27" s="37" t="s">
        <v>69</v>
      </c>
    </row>
    <row r="28" spans="2:23" x14ac:dyDescent="0.25">
      <c r="B28" s="72" t="s">
        <v>502</v>
      </c>
      <c r="C28" s="72">
        <v>0.8</v>
      </c>
      <c r="D28" s="72" t="s">
        <v>36</v>
      </c>
      <c r="E28" s="72" t="s">
        <v>37</v>
      </c>
      <c r="F28" s="72" t="s">
        <v>503</v>
      </c>
      <c r="G28" s="72" t="str">
        <f>IF(F28&lt;&gt;"",IF(LEFT(_xll.BDP($F28&amp;" Curncy","SW_PRIMARY_REF_OBLIGATION_ISIN")&amp;" Corp",1)="#","N/A",_xll.BDP($F28&amp;" Curncy","SW_PRIMARY_REF_OBLIGATION_ISIN")&amp;" Corp"),"")</f>
        <v>US042735AL41 Corp</v>
      </c>
      <c r="H28" s="43">
        <f>IF(G28&lt;&gt;"",IF(LEFT(_xll.BDP($F28&amp;" Curncy",H$18),1)="#","N/A",_xll.BDP($F28&amp;" Curncy",H$18)),"")</f>
        <v>71</v>
      </c>
      <c r="I28" s="72" t="str">
        <f>IF(AND($G28&lt;&gt;"",$G28&lt;&gt;"N/A"),IF(LEFT(_xll.BDP($G28,"RTG_MOODY"),1)&lt;&gt;"#",_xll.BDP($G28,"RTG_MOODY"),""),"")</f>
        <v>Baa3</v>
      </c>
      <c r="J28" s="72" t="str">
        <f>IF(AND($G28&lt;&gt;"",$G28&lt;&gt;"N/A"),IF(LEFT(_xll.BDP($G28,"RTG_SP"),1)&lt;&gt;"#",_xll.BDP($G28,"RTG_SP"),""),"")</f>
        <v>BBB-</v>
      </c>
      <c r="K28" s="72" t="str">
        <f t="shared" si="1"/>
        <v/>
      </c>
      <c r="L28" s="72" t="str">
        <f t="shared" si="1"/>
        <v/>
      </c>
      <c r="M28" s="72" t="str">
        <f t="shared" si="2"/>
        <v>Baa3</v>
      </c>
      <c r="N28" s="72" t="str">
        <f t="shared" si="2"/>
        <v>BBB-</v>
      </c>
      <c r="O28" s="72">
        <f t="shared" si="3"/>
        <v>12</v>
      </c>
      <c r="P28" s="72">
        <f t="shared" si="4"/>
        <v>12</v>
      </c>
      <c r="Q28" s="72">
        <f t="shared" si="5"/>
        <v>0</v>
      </c>
      <c r="S28" s="36" t="s">
        <v>72</v>
      </c>
      <c r="T28" s="37" t="s">
        <v>73</v>
      </c>
      <c r="U28" s="35">
        <v>9</v>
      </c>
      <c r="V28" s="36" t="s">
        <v>72</v>
      </c>
      <c r="W28" s="37" t="s">
        <v>73</v>
      </c>
    </row>
    <row r="29" spans="2:23" x14ac:dyDescent="0.25">
      <c r="B29" s="72" t="s">
        <v>504</v>
      </c>
      <c r="C29" s="72">
        <v>0.8</v>
      </c>
      <c r="D29" s="72" t="s">
        <v>36</v>
      </c>
      <c r="E29" s="72" t="s">
        <v>37</v>
      </c>
      <c r="F29" s="72" t="s">
        <v>505</v>
      </c>
      <c r="G29" s="72" t="str">
        <f>IF(F29&lt;&gt;"",IF(LEFT(_xll.BDP($F29&amp;" Curncy","SW_PRIMARY_REF_OBLIGATION_ISIN")&amp;" Corp",1)="#","N/A",_xll.BDP($F29&amp;" Curncy","SW_PRIMARY_REF_OBLIGATION_ISIN")&amp;" Corp"),"")</f>
        <v>XSNOREFOBL00 Corp</v>
      </c>
      <c r="H29" s="43">
        <f>IF(G29&lt;&gt;"",IF(LEFT(_xll.BDP($F29&amp;" Curncy",H$18),1)="#","N/A",_xll.BDP($F29&amp;" Curncy",H$18)),"")</f>
        <v>350.00000000000006</v>
      </c>
      <c r="I29" s="72" t="str">
        <f>IF(AND($G29&lt;&gt;"",$G29&lt;&gt;"N/A"),IF(LEFT(_xll.BDP($G29,"RTG_MOODY"),1)&lt;&gt;"#",_xll.BDP($G29,"RTG_MOODY"),""),"")</f>
        <v/>
      </c>
      <c r="J29" s="72" t="str">
        <f>IF(AND($G29&lt;&gt;"",$G29&lt;&gt;"N/A"),IF(LEFT(_xll.BDP($G29,"RTG_SP"),1)&lt;&gt;"#",_xll.BDP($G29,"RTG_SP"),""),"")</f>
        <v/>
      </c>
      <c r="K29" s="72" t="str">
        <f t="shared" si="1"/>
        <v/>
      </c>
      <c r="L29" s="72" t="str">
        <f t="shared" si="1"/>
        <v/>
      </c>
      <c r="M29" s="72" t="str">
        <f t="shared" si="2"/>
        <v/>
      </c>
      <c r="N29" s="72" t="str">
        <f t="shared" si="2"/>
        <v/>
      </c>
      <c r="O29" s="72" t="str">
        <f t="shared" si="3"/>
        <v/>
      </c>
      <c r="P29" s="72" t="str">
        <f t="shared" si="4"/>
        <v/>
      </c>
      <c r="Q29" s="72">
        <f t="shared" si="5"/>
        <v>1</v>
      </c>
      <c r="S29" s="36" t="s">
        <v>77</v>
      </c>
      <c r="T29" s="37" t="s">
        <v>78</v>
      </c>
      <c r="U29" s="35">
        <v>10</v>
      </c>
      <c r="V29" s="36" t="s">
        <v>77</v>
      </c>
      <c r="W29" s="37" t="s">
        <v>78</v>
      </c>
    </row>
    <row r="30" spans="2:23" x14ac:dyDescent="0.25">
      <c r="B30" s="72" t="s">
        <v>506</v>
      </c>
      <c r="C30" s="72">
        <v>0.8</v>
      </c>
      <c r="D30" s="72" t="s">
        <v>36</v>
      </c>
      <c r="E30" s="72" t="s">
        <v>37</v>
      </c>
      <c r="F30" s="72" t="s">
        <v>507</v>
      </c>
      <c r="G30" s="72" t="str">
        <f>IF(F30&lt;&gt;"",IF(LEFT(_xll.BDP($F30&amp;" Curncy","SW_PRIMARY_REF_OBLIGATION_ISIN")&amp;" Corp",1)="#","N/A",_xll.BDP($F30&amp;" Curncy","SW_PRIMARY_REF_OBLIGATION_ISIN")&amp;" Corp"),"")</f>
        <v>US00206RCL42 Corp</v>
      </c>
      <c r="H30" s="43">
        <f>IF(G30&lt;&gt;"",IF(LEFT(_xll.BDP($F30&amp;" Curncy",H$18),1)="#","N/A",_xll.BDP($F30&amp;" Curncy",H$18)),"")</f>
        <v>108</v>
      </c>
      <c r="I30" s="72" t="str">
        <f>IF(AND($G30&lt;&gt;"",$G30&lt;&gt;"N/A"),IF(LEFT(_xll.BDP($G30,"RTG_MOODY"),1)&lt;&gt;"#",_xll.BDP($G30,"RTG_MOODY"),""),"")</f>
        <v>Baa1</v>
      </c>
      <c r="J30" s="72" t="str">
        <f>IF(AND($G30&lt;&gt;"",$G30&lt;&gt;"N/A"),IF(LEFT(_xll.BDP($G30,"RTG_SP"),1)&lt;&gt;"#",_xll.BDP($G30,"RTG_SP"),""),"")</f>
        <v>BBB+</v>
      </c>
      <c r="K30" s="72" t="str">
        <f t="shared" si="1"/>
        <v/>
      </c>
      <c r="L30" s="72" t="str">
        <f t="shared" si="1"/>
        <v/>
      </c>
      <c r="M30" s="72" t="str">
        <f t="shared" si="2"/>
        <v>Baa1</v>
      </c>
      <c r="N30" s="72" t="str">
        <f t="shared" si="2"/>
        <v>BBB+</v>
      </c>
      <c r="O30" s="72">
        <f t="shared" si="3"/>
        <v>10</v>
      </c>
      <c r="P30" s="72">
        <f t="shared" si="4"/>
        <v>10</v>
      </c>
      <c r="Q30" s="72">
        <f t="shared" si="5"/>
        <v>0</v>
      </c>
      <c r="S30" s="36" t="s">
        <v>81</v>
      </c>
      <c r="T30" s="37" t="s">
        <v>82</v>
      </c>
      <c r="U30" s="35">
        <v>11</v>
      </c>
      <c r="V30" s="36" t="s">
        <v>81</v>
      </c>
      <c r="W30" s="37" t="s">
        <v>82</v>
      </c>
    </row>
    <row r="31" spans="2:23" x14ac:dyDescent="0.25">
      <c r="B31" s="72" t="s">
        <v>508</v>
      </c>
      <c r="C31" s="72">
        <v>0.8</v>
      </c>
      <c r="D31" s="72" t="s">
        <v>36</v>
      </c>
      <c r="E31" s="72" t="s">
        <v>37</v>
      </c>
      <c r="F31" s="72" t="s">
        <v>509</v>
      </c>
      <c r="G31" s="72" t="str">
        <f>IF(F31&lt;&gt;"",IF(LEFT(_xll.BDP($F31&amp;" Curncy","SW_PRIMARY_REF_OBLIGATION_ISIN")&amp;" Corp",1)="#","N/A",_xll.BDP($F31&amp;" Curncy","SW_PRIMARY_REF_OBLIGATION_ISIN")&amp;" Corp"),"")</f>
        <v>US053332AJ15 Corp</v>
      </c>
      <c r="H31" s="43">
        <f>IF(G31&lt;&gt;"",IF(LEFT(_xll.BDP($F31&amp;" Curncy",H$18),1)="#","N/A",_xll.BDP($F31&amp;" Curncy",H$18)),"")</f>
        <v>35</v>
      </c>
      <c r="I31" s="72" t="str">
        <f>IF(AND($G31&lt;&gt;"",$G31&lt;&gt;"N/A"),IF(LEFT(_xll.BDP($G31,"RTG_MOODY"),1)&lt;&gt;"#",_xll.BDP($G31,"RTG_MOODY"),""),"")</f>
        <v>Baa1</v>
      </c>
      <c r="J31" s="72" t="str">
        <f>IF(AND($G31&lt;&gt;"",$G31&lt;&gt;"N/A"),IF(LEFT(_xll.BDP($G31,"RTG_SP"),1)&lt;&gt;"#",_xll.BDP($G31,"RTG_SP"),""),"")</f>
        <v>BBB</v>
      </c>
      <c r="K31" s="72" t="str">
        <f t="shared" si="1"/>
        <v/>
      </c>
      <c r="L31" s="72" t="str">
        <f t="shared" si="1"/>
        <v/>
      </c>
      <c r="M31" s="72" t="str">
        <f t="shared" si="2"/>
        <v>Baa1</v>
      </c>
      <c r="N31" s="72" t="str">
        <f t="shared" si="2"/>
        <v>BBB</v>
      </c>
      <c r="O31" s="72">
        <f t="shared" si="3"/>
        <v>10</v>
      </c>
      <c r="P31" s="72">
        <f t="shared" si="4"/>
        <v>11</v>
      </c>
      <c r="Q31" s="72">
        <f t="shared" si="5"/>
        <v>0</v>
      </c>
      <c r="S31" s="36" t="s">
        <v>85</v>
      </c>
      <c r="T31" s="37" t="s">
        <v>86</v>
      </c>
      <c r="U31" s="35">
        <v>12</v>
      </c>
      <c r="V31" s="36" t="s">
        <v>85</v>
      </c>
      <c r="W31" s="37" t="s">
        <v>86</v>
      </c>
    </row>
    <row r="32" spans="2:23" x14ac:dyDescent="0.25">
      <c r="B32" s="72" t="s">
        <v>510</v>
      </c>
      <c r="C32" s="72">
        <v>0.8</v>
      </c>
      <c r="D32" s="72" t="s">
        <v>36</v>
      </c>
      <c r="E32" s="72" t="s">
        <v>37</v>
      </c>
      <c r="F32" s="72" t="s">
        <v>511</v>
      </c>
      <c r="G32" s="72" t="str">
        <f>IF(F32&lt;&gt;"",IF(LEFT(_xll.BDP($F32&amp;" Curncy","SW_PRIMARY_REF_OBLIGATION_ISIN")&amp;" Corp",1)="#","N/A",_xll.BDP($F32&amp;" Curncy","SW_PRIMARY_REF_OBLIGATION_ISIN")&amp;" Corp"),"")</f>
        <v>US053807AR45 Corp</v>
      </c>
      <c r="H32" s="43">
        <f>IF(G32&lt;&gt;"",IF(LEFT(_xll.BDP($F32&amp;" Curncy",H$18),1)="#","N/A",_xll.BDP($F32&amp;" Curncy",H$18)),"")</f>
        <v>71</v>
      </c>
      <c r="I32" s="72" t="str">
        <f>IF(AND($G32&lt;&gt;"",$G32&lt;&gt;"N/A"),IF(LEFT(_xll.BDP($G32,"RTG_MOODY"),1)&lt;&gt;"#",_xll.BDP($G32,"RTG_MOODY"),""),"")</f>
        <v>Baa3</v>
      </c>
      <c r="J32" s="72" t="str">
        <f>IF(AND($G32&lt;&gt;"",$G32&lt;&gt;"N/A"),IF(LEFT(_xll.BDP($G32,"RTG_SP"),1)&lt;&gt;"#",_xll.BDP($G32,"RTG_SP"),""),"")</f>
        <v>BBB-</v>
      </c>
      <c r="K32" s="72" t="str">
        <f t="shared" si="1"/>
        <v/>
      </c>
      <c r="L32" s="72" t="str">
        <f t="shared" si="1"/>
        <v/>
      </c>
      <c r="M32" s="72" t="str">
        <f t="shared" si="2"/>
        <v>Baa3</v>
      </c>
      <c r="N32" s="72" t="str">
        <f t="shared" si="2"/>
        <v>BBB-</v>
      </c>
      <c r="O32" s="72">
        <f t="shared" si="3"/>
        <v>12</v>
      </c>
      <c r="P32" s="72">
        <f t="shared" si="4"/>
        <v>12</v>
      </c>
      <c r="Q32" s="72">
        <f t="shared" si="5"/>
        <v>0</v>
      </c>
      <c r="S32" s="36" t="s">
        <v>89</v>
      </c>
      <c r="T32" s="37" t="s">
        <v>90</v>
      </c>
      <c r="U32" s="35">
        <v>13</v>
      </c>
      <c r="V32" s="36" t="s">
        <v>89</v>
      </c>
      <c r="W32" s="37" t="s">
        <v>90</v>
      </c>
    </row>
    <row r="33" spans="2:23" x14ac:dyDescent="0.25">
      <c r="B33" s="72" t="s">
        <v>512</v>
      </c>
      <c r="C33" s="72">
        <v>0.8</v>
      </c>
      <c r="D33" s="72" t="s">
        <v>36</v>
      </c>
      <c r="E33" s="72" t="s">
        <v>37</v>
      </c>
      <c r="F33" s="72" t="s">
        <v>513</v>
      </c>
      <c r="G33" s="72" t="str">
        <f>IF(F33&lt;&gt;"",IF(LEFT(_xll.BDP($F33&amp;" Curncy","SW_PRIMARY_REF_OBLIGATION_ISIN")&amp;" Corp",1)="#","N/A",_xll.BDP($F33&amp;" Curncy","SW_PRIMARY_REF_OBLIGATION_ISIN")&amp;" Corp"),"")</f>
        <v>US067901AA64 Corp</v>
      </c>
      <c r="H33" s="43">
        <f>IF(G33&lt;&gt;"",IF(LEFT(_xll.BDP($F33&amp;" Curncy",H$18),1)="#","N/A",_xll.BDP($F33&amp;" Curncy",H$18)),"")</f>
        <v>190</v>
      </c>
      <c r="I33" s="72" t="str">
        <f>IF(AND($G33&lt;&gt;"",$G33&lt;&gt;"N/A"),IF(LEFT(_xll.BDP($G33,"RTG_MOODY"),1)&lt;&gt;"#",_xll.BDP($G33,"RTG_MOODY"),""),"")</f>
        <v>Baa3</v>
      </c>
      <c r="J33" s="72" t="str">
        <f>IF(AND($G33&lt;&gt;"",$G33&lt;&gt;"N/A"),IF(LEFT(_xll.BDP($G33,"RTG_SP"),1)&lt;&gt;"#",_xll.BDP($G33,"RTG_SP"),""),"")</f>
        <v>BBB-</v>
      </c>
      <c r="K33" s="72" t="str">
        <f t="shared" si="1"/>
        <v/>
      </c>
      <c r="L33" s="72" t="str">
        <f t="shared" si="1"/>
        <v/>
      </c>
      <c r="M33" s="72" t="str">
        <f t="shared" si="2"/>
        <v>Baa3</v>
      </c>
      <c r="N33" s="72" t="str">
        <f t="shared" si="2"/>
        <v>BBB-</v>
      </c>
      <c r="O33" s="72">
        <f t="shared" si="3"/>
        <v>12</v>
      </c>
      <c r="P33" s="72">
        <f t="shared" si="4"/>
        <v>12</v>
      </c>
      <c r="Q33" s="72">
        <f t="shared" si="5"/>
        <v>0</v>
      </c>
      <c r="S33" s="36" t="s">
        <v>93</v>
      </c>
      <c r="T33" s="37" t="s">
        <v>94</v>
      </c>
      <c r="U33" s="35">
        <v>14</v>
      </c>
      <c r="V33" s="36" t="s">
        <v>93</v>
      </c>
      <c r="W33" s="37" t="s">
        <v>94</v>
      </c>
    </row>
    <row r="34" spans="2:23" x14ac:dyDescent="0.25">
      <c r="B34" s="72" t="s">
        <v>514</v>
      </c>
      <c r="C34" s="72">
        <v>0.8</v>
      </c>
      <c r="D34" s="72" t="s">
        <v>36</v>
      </c>
      <c r="E34" s="72" t="s">
        <v>37</v>
      </c>
      <c r="F34" s="72" t="s">
        <v>515</v>
      </c>
      <c r="G34" s="72" t="str">
        <f>IF(F34&lt;&gt;"",IF(LEFT(_xll.BDP($F34&amp;" Curncy","SW_PRIMARY_REF_OBLIGATION_ISIN")&amp;" Corp",1)="#","N/A",_xll.BDP($F34&amp;" Curncy","SW_PRIMARY_REF_OBLIGATION_ISIN")&amp;" Corp"),"")</f>
        <v>US071813AY57 Corp</v>
      </c>
      <c r="H34" s="43">
        <f>IF(G34&lt;&gt;"",IF(LEFT(_xll.BDP($F34&amp;" Curncy",H$18),1)="#","N/A",_xll.BDP($F34&amp;" Curncy",H$18)),"")</f>
        <v>34</v>
      </c>
      <c r="I34" s="72" t="str">
        <f>IF(AND($G34&lt;&gt;"",$G34&lt;&gt;"N/A"),IF(LEFT(_xll.BDP($G34,"RTG_MOODY"),1)&lt;&gt;"#",_xll.BDP($G34,"RTG_MOODY"),""),"")</f>
        <v>Baa2</v>
      </c>
      <c r="J34" s="72" t="str">
        <f>IF(AND($G34&lt;&gt;"",$G34&lt;&gt;"N/A"),IF(LEFT(_xll.BDP($G34,"RTG_SP"),1)&lt;&gt;"#",_xll.BDP($G34,"RTG_SP"),""),"")</f>
        <v>A-</v>
      </c>
      <c r="K34" s="72" t="str">
        <f t="shared" si="1"/>
        <v/>
      </c>
      <c r="L34" s="72" t="str">
        <f t="shared" si="1"/>
        <v/>
      </c>
      <c r="M34" s="72" t="str">
        <f t="shared" si="2"/>
        <v>Baa2</v>
      </c>
      <c r="N34" s="72" t="str">
        <f t="shared" si="2"/>
        <v>A-</v>
      </c>
      <c r="O34" s="72">
        <f t="shared" si="3"/>
        <v>11</v>
      </c>
      <c r="P34" s="72">
        <f t="shared" si="4"/>
        <v>9</v>
      </c>
      <c r="Q34" s="72">
        <f t="shared" si="5"/>
        <v>0</v>
      </c>
      <c r="S34" s="36" t="s">
        <v>97</v>
      </c>
      <c r="T34" s="37" t="s">
        <v>98</v>
      </c>
      <c r="U34" s="35">
        <v>15</v>
      </c>
      <c r="V34" s="36" t="s">
        <v>97</v>
      </c>
      <c r="W34" s="37" t="s">
        <v>98</v>
      </c>
    </row>
    <row r="35" spans="2:23" x14ac:dyDescent="0.25">
      <c r="B35" s="72" t="s">
        <v>518</v>
      </c>
      <c r="C35" s="72">
        <v>0.8</v>
      </c>
      <c r="D35" s="72" t="s">
        <v>36</v>
      </c>
      <c r="E35" s="72" t="s">
        <v>37</v>
      </c>
      <c r="F35" s="72" t="s">
        <v>519</v>
      </c>
      <c r="G35" s="72" t="str">
        <f>IF(F35&lt;&gt;"",IF(LEFT(_xll.BDP($F35&amp;" Curncy","SW_PRIMARY_REF_OBLIGATION_ISIN")&amp;" Corp",1)="#","N/A",_xll.BDP($F35&amp;" Curncy","SW_PRIMARY_REF_OBLIGATION_ISIN")&amp;" Corp"),"")</f>
        <v>US084670BH03 Corp</v>
      </c>
      <c r="H35" s="43">
        <f>IF(G35&lt;&gt;"",IF(LEFT(_xll.BDP($F35&amp;" Curncy",H$18),1)="#","N/A",_xll.BDP($F35&amp;" Curncy",H$18)),"")</f>
        <v>84</v>
      </c>
      <c r="I35" s="72" t="str">
        <f>IF(AND($G35&lt;&gt;"",$G35&lt;&gt;"N/A"),IF(LEFT(_xll.BDP($G35,"RTG_MOODY"),1)&lt;&gt;"#",_xll.BDP($G35,"RTG_MOODY"),""),"")</f>
        <v>Aa2</v>
      </c>
      <c r="J35" s="72" t="str">
        <f>IF(AND($G35&lt;&gt;"",$G35&lt;&gt;"N/A"),IF(LEFT(_xll.BDP($G35,"RTG_SP"),1)&lt;&gt;"#",_xll.BDP($G35,"RTG_SP"),""),"")</f>
        <v>AA</v>
      </c>
      <c r="K35" s="72" t="str">
        <f t="shared" si="1"/>
        <v/>
      </c>
      <c r="L35" s="72" t="str">
        <f t="shared" si="1"/>
        <v/>
      </c>
      <c r="M35" s="72" t="str">
        <f t="shared" si="2"/>
        <v>Aa2</v>
      </c>
      <c r="N35" s="72" t="str">
        <f t="shared" si="2"/>
        <v>AA</v>
      </c>
      <c r="O35" s="72">
        <f t="shared" si="3"/>
        <v>5</v>
      </c>
      <c r="P35" s="72">
        <f t="shared" si="4"/>
        <v>5</v>
      </c>
      <c r="Q35" s="72">
        <f t="shared" si="5"/>
        <v>0</v>
      </c>
      <c r="S35" s="36" t="s">
        <v>101</v>
      </c>
      <c r="T35" s="37" t="s">
        <v>102</v>
      </c>
      <c r="U35" s="35">
        <v>16</v>
      </c>
      <c r="V35" s="36" t="s">
        <v>101</v>
      </c>
      <c r="W35" s="37" t="s">
        <v>102</v>
      </c>
    </row>
    <row r="36" spans="2:23" x14ac:dyDescent="0.25">
      <c r="B36" s="72" t="s">
        <v>761</v>
      </c>
      <c r="C36" s="72">
        <v>0.8</v>
      </c>
      <c r="D36" s="72" t="s">
        <v>36</v>
      </c>
      <c r="E36" s="72" t="s">
        <v>37</v>
      </c>
      <c r="F36" s="72" t="s">
        <v>762</v>
      </c>
      <c r="G36" s="72" t="str">
        <f>IF(F36&lt;&gt;"",IF(LEFT(_xll.BDP($F36&amp;" Curncy","SW_PRIMARY_REF_OBLIGATION_ISIN")&amp;" Corp",1)="#","N/A",_xll.BDP($F36&amp;" Curncy","SW_PRIMARY_REF_OBLIGATION_ISIN")&amp;" Corp"),"")</f>
        <v>US086516AL50 Corp</v>
      </c>
      <c r="H36" s="43">
        <f>IF(G36&lt;&gt;"",IF(LEFT(_xll.BDP($F36&amp;" Curncy",H$18),1)="#","N/A",_xll.BDP($F36&amp;" Curncy",H$18)),"")</f>
        <v>195</v>
      </c>
      <c r="I36" s="72" t="str">
        <f>IF(AND($G36&lt;&gt;"",$G36&lt;&gt;"N/A"),IF(LEFT(_xll.BDP($G36,"RTG_MOODY"),1)&lt;&gt;"#",_xll.BDP($G36,"RTG_MOODY"),""),"")</f>
        <v>Baa1</v>
      </c>
      <c r="J36" s="72" t="str">
        <f>IF(AND($G36&lt;&gt;"",$G36&lt;&gt;"N/A"),IF(LEFT(_xll.BDP($G36,"RTG_SP"),1)&lt;&gt;"#",_xll.BDP($G36,"RTG_SP"),""),"")</f>
        <v>BB+</v>
      </c>
      <c r="K36" s="72" t="str">
        <f t="shared" si="1"/>
        <v/>
      </c>
      <c r="L36" s="72" t="str">
        <f t="shared" si="1"/>
        <v/>
      </c>
      <c r="M36" s="72" t="str">
        <f t="shared" si="2"/>
        <v>Baa1</v>
      </c>
      <c r="N36" s="72" t="str">
        <f t="shared" si="2"/>
        <v>BB+</v>
      </c>
      <c r="O36" s="72">
        <f t="shared" si="3"/>
        <v>10</v>
      </c>
      <c r="P36" s="72">
        <f t="shared" si="4"/>
        <v>13</v>
      </c>
      <c r="Q36" s="72">
        <f t="shared" si="5"/>
        <v>0</v>
      </c>
      <c r="S36" s="36" t="s">
        <v>105</v>
      </c>
      <c r="T36" s="37" t="s">
        <v>106</v>
      </c>
      <c r="U36" s="35">
        <v>17</v>
      </c>
      <c r="V36" s="36" t="s">
        <v>105</v>
      </c>
      <c r="W36" s="37" t="s">
        <v>106</v>
      </c>
    </row>
    <row r="37" spans="2:23" x14ac:dyDescent="0.25">
      <c r="B37" s="72" t="s">
        <v>520</v>
      </c>
      <c r="C37" s="72">
        <v>0.8</v>
      </c>
      <c r="D37" s="72" t="s">
        <v>36</v>
      </c>
      <c r="E37" s="72" t="s">
        <v>37</v>
      </c>
      <c r="F37" s="72" t="s">
        <v>521</v>
      </c>
      <c r="G37" s="72" t="str">
        <f>IF(F37&lt;&gt;"",IF(LEFT(_xll.BDP($F37&amp;" Curncy","SW_PRIMARY_REF_OBLIGATION_ISIN")&amp;" Corp",1)="#","N/A",_xll.BDP($F37&amp;" Curncy","SW_PRIMARY_REF_OBLIGATION_ISIN")&amp;" Corp"),"")</f>
        <v>US093662AE40 Corp</v>
      </c>
      <c r="H37" s="43">
        <f>IF(G37&lt;&gt;"",IF(LEFT(_xll.BDP($F37&amp;" Curncy",H$18),1)="#","N/A",_xll.BDP($F37&amp;" Curncy",H$18)),"")</f>
        <v>125</v>
      </c>
      <c r="I37" s="72" t="str">
        <f>IF(AND($G37&lt;&gt;"",$G37&lt;&gt;"N/A"),IF(LEFT(_xll.BDP($G37,"RTG_MOODY"),1)&lt;&gt;"#",_xll.BDP($G37,"RTG_MOODY"),""),"")</f>
        <v>Baa3</v>
      </c>
      <c r="J37" s="72" t="str">
        <f>IF(AND($G37&lt;&gt;"",$G37&lt;&gt;"N/A"),IF(LEFT(_xll.BDP($G37,"RTG_SP"),1)&lt;&gt;"#",_xll.BDP($G37,"RTG_SP"),""),"")</f>
        <v>BBB</v>
      </c>
      <c r="K37" s="72" t="str">
        <f t="shared" si="1"/>
        <v/>
      </c>
      <c r="L37" s="72" t="str">
        <f t="shared" si="1"/>
        <v/>
      </c>
      <c r="M37" s="72" t="str">
        <f t="shared" si="2"/>
        <v>Baa3</v>
      </c>
      <c r="N37" s="72" t="str">
        <f t="shared" si="2"/>
        <v>BBB</v>
      </c>
      <c r="O37" s="72">
        <f t="shared" si="3"/>
        <v>12</v>
      </c>
      <c r="P37" s="72">
        <f t="shared" si="4"/>
        <v>11</v>
      </c>
      <c r="Q37" s="72">
        <f t="shared" si="5"/>
        <v>0</v>
      </c>
      <c r="S37" s="36" t="s">
        <v>109</v>
      </c>
      <c r="T37" s="37" t="s">
        <v>110</v>
      </c>
      <c r="U37" s="35">
        <v>18</v>
      </c>
      <c r="V37" s="36" t="s">
        <v>109</v>
      </c>
      <c r="W37" s="37" t="s">
        <v>110</v>
      </c>
    </row>
    <row r="38" spans="2:23" x14ac:dyDescent="0.25">
      <c r="B38" s="72" t="s">
        <v>522</v>
      </c>
      <c r="C38" s="72">
        <v>0.8</v>
      </c>
      <c r="D38" s="72" t="s">
        <v>36</v>
      </c>
      <c r="E38" s="72" t="s">
        <v>37</v>
      </c>
      <c r="F38" s="72" t="s">
        <v>523</v>
      </c>
      <c r="G38" s="72" t="str">
        <f>IF(F38&lt;&gt;"",IF(LEFT(_xll.BDP($F38&amp;" Curncy","SW_PRIMARY_REF_OBLIGATION_ISIN")&amp;" Corp",1)="#","N/A",_xll.BDP($F38&amp;" Curncy","SW_PRIMARY_REF_OBLIGATION_ISIN")&amp;" Corp"),"")</f>
        <v>US101137AM97 Corp</v>
      </c>
      <c r="H38" s="43">
        <f>IF(G38&lt;&gt;"",IF(LEFT(_xll.BDP($F38&amp;" Curncy",H$18),1)="#","N/A",_xll.BDP($F38&amp;" Curncy",H$18)),"")</f>
        <v>53</v>
      </c>
      <c r="I38" s="72" t="str">
        <f>IF(AND($G38&lt;&gt;"",$G38&lt;&gt;"N/A"),IF(LEFT(_xll.BDP($G38,"RTG_MOODY"),1)&lt;&gt;"#",_xll.BDP($G38,"RTG_MOODY"),""),"")</f>
        <v>Baa3</v>
      </c>
      <c r="J38" s="72" t="str">
        <f>IF(AND($G38&lt;&gt;"",$G38&lt;&gt;"N/A"),IF(LEFT(_xll.BDP($G38,"RTG_SP"),1)&lt;&gt;"#",_xll.BDP($G38,"RTG_SP"),""),"")</f>
        <v>BBB-</v>
      </c>
      <c r="K38" s="72" t="str">
        <f t="shared" si="1"/>
        <v/>
      </c>
      <c r="L38" s="72" t="str">
        <f t="shared" si="1"/>
        <v/>
      </c>
      <c r="M38" s="72" t="str">
        <f t="shared" si="2"/>
        <v>Baa3</v>
      </c>
      <c r="N38" s="72" t="str">
        <f t="shared" si="2"/>
        <v>BBB-</v>
      </c>
      <c r="O38" s="72">
        <f t="shared" si="3"/>
        <v>12</v>
      </c>
      <c r="P38" s="72">
        <f t="shared" si="4"/>
        <v>12</v>
      </c>
      <c r="Q38" s="72">
        <f t="shared" si="5"/>
        <v>0</v>
      </c>
      <c r="S38" s="36" t="s">
        <v>113</v>
      </c>
      <c r="T38" s="37" t="s">
        <v>114</v>
      </c>
      <c r="U38" s="35">
        <v>19</v>
      </c>
      <c r="V38" s="36" t="s">
        <v>113</v>
      </c>
      <c r="W38" s="37" t="s">
        <v>114</v>
      </c>
    </row>
    <row r="39" spans="2:23" x14ac:dyDescent="0.25">
      <c r="B39" s="72" t="s">
        <v>524</v>
      </c>
      <c r="C39" s="72">
        <v>0.8</v>
      </c>
      <c r="D39" s="72" t="s">
        <v>36</v>
      </c>
      <c r="E39" s="72" t="s">
        <v>37</v>
      </c>
      <c r="F39" s="72" t="s">
        <v>525</v>
      </c>
      <c r="G39" s="72" t="str">
        <f>IF(F39&lt;&gt;"",IF(LEFT(_xll.BDP($F39&amp;" Curncy","SW_PRIMARY_REF_OBLIGATION_ISIN")&amp;" Corp",1)="#","N/A",_xll.BDP($F39&amp;" Curncy","SW_PRIMARY_REF_OBLIGATION_ISIN")&amp;" Corp"),"")</f>
        <v>US110122AB49 Corp</v>
      </c>
      <c r="H39" s="43">
        <f>IF(G39&lt;&gt;"",IF(LEFT(_xll.BDP($F39&amp;" Curncy",H$18),1)="#","N/A",_xll.BDP($F39&amp;" Curncy",H$18)),"")</f>
        <v>14</v>
      </c>
      <c r="I39" s="72" t="str">
        <f>IF(AND($G39&lt;&gt;"",$G39&lt;&gt;"N/A"),IF(LEFT(_xll.BDP($G39,"RTG_MOODY"),1)&lt;&gt;"#",_xll.BDP($G39,"RTG_MOODY"),""),"")</f>
        <v>A2</v>
      </c>
      <c r="J39" s="72" t="str">
        <f>IF(AND($G39&lt;&gt;"",$G39&lt;&gt;"N/A"),IF(LEFT(_xll.BDP($G39,"RTG_SP"),1)&lt;&gt;"#",_xll.BDP($G39,"RTG_SP"),""),"")</f>
        <v>A+</v>
      </c>
      <c r="K39" s="72" t="str">
        <f t="shared" si="1"/>
        <v/>
      </c>
      <c r="L39" s="72" t="str">
        <f t="shared" si="1"/>
        <v/>
      </c>
      <c r="M39" s="72" t="str">
        <f t="shared" si="2"/>
        <v>A2</v>
      </c>
      <c r="N39" s="72" t="str">
        <f t="shared" si="2"/>
        <v>A+</v>
      </c>
      <c r="O39" s="72">
        <f t="shared" si="3"/>
        <v>8</v>
      </c>
      <c r="P39" s="72">
        <f t="shared" si="4"/>
        <v>7</v>
      </c>
      <c r="Q39" s="72">
        <f t="shared" si="5"/>
        <v>0</v>
      </c>
      <c r="S39" s="36" t="s">
        <v>117</v>
      </c>
      <c r="T39" s="37" t="s">
        <v>118</v>
      </c>
      <c r="U39" s="35">
        <v>20</v>
      </c>
      <c r="V39" s="36" t="s">
        <v>117</v>
      </c>
      <c r="W39" s="37" t="s">
        <v>118</v>
      </c>
    </row>
    <row r="40" spans="2:23" x14ac:dyDescent="0.25">
      <c r="B40" s="72" t="s">
        <v>526</v>
      </c>
      <c r="C40" s="72">
        <v>0.8</v>
      </c>
      <c r="D40" s="72" t="s">
        <v>36</v>
      </c>
      <c r="E40" s="72" t="s">
        <v>37</v>
      </c>
      <c r="F40" s="72" t="s">
        <v>527</v>
      </c>
      <c r="G40" s="72" t="str">
        <f>IF(F40&lt;&gt;"",IF(LEFT(_xll.BDP($F40&amp;" Curncy","SW_PRIMARY_REF_OBLIGATION_ISIN")&amp;" Corp",1)="#","N/A",_xll.BDP($F40&amp;" Curncy","SW_PRIMARY_REF_OBLIGATION_ISIN")&amp;" Corp"),"")</f>
        <v>US134429AV11 Corp</v>
      </c>
      <c r="H40" s="43">
        <f>IF(G40&lt;&gt;"",IF(LEFT(_xll.BDP($F40&amp;" Curncy",H$18),1)="#","N/A",_xll.BDP($F40&amp;" Curncy",H$18)),"")</f>
        <v>39</v>
      </c>
      <c r="I40" s="72" t="str">
        <f>IF(AND($G40&lt;&gt;"",$G40&lt;&gt;"N/A"),IF(LEFT(_xll.BDP($G40,"RTG_MOODY"),1)&lt;&gt;"#",_xll.BDP($G40,"RTG_MOODY"),""),"")</f>
        <v>A3</v>
      </c>
      <c r="J40" s="72" t="str">
        <f>IF(AND($G40&lt;&gt;"",$G40&lt;&gt;"N/A"),IF(LEFT(_xll.BDP($G40,"RTG_SP"),1)&lt;&gt;"#",_xll.BDP($G40,"RTG_SP"),""),"")</f>
        <v>BBB+</v>
      </c>
      <c r="K40" s="72" t="str">
        <f t="shared" si="1"/>
        <v/>
      </c>
      <c r="L40" s="72" t="str">
        <f t="shared" si="1"/>
        <v/>
      </c>
      <c r="M40" s="72" t="str">
        <f t="shared" si="2"/>
        <v>A3</v>
      </c>
      <c r="N40" s="72" t="str">
        <f t="shared" si="2"/>
        <v>BBB+</v>
      </c>
      <c r="O40" s="72">
        <f t="shared" si="3"/>
        <v>9</v>
      </c>
      <c r="P40" s="72">
        <f t="shared" si="4"/>
        <v>10</v>
      </c>
      <c r="Q40" s="72">
        <f t="shared" si="5"/>
        <v>0</v>
      </c>
      <c r="S40" s="36" t="s">
        <v>121</v>
      </c>
      <c r="T40" s="37" t="s">
        <v>122</v>
      </c>
      <c r="U40" s="35">
        <v>21</v>
      </c>
      <c r="V40" s="36" t="s">
        <v>121</v>
      </c>
      <c r="W40" s="37" t="s">
        <v>122</v>
      </c>
    </row>
    <row r="41" spans="2:23" x14ac:dyDescent="0.25">
      <c r="B41" s="72" t="s">
        <v>528</v>
      </c>
      <c r="C41" s="72">
        <v>0.8</v>
      </c>
      <c r="D41" s="72" t="s">
        <v>36</v>
      </c>
      <c r="E41" s="72" t="s">
        <v>37</v>
      </c>
      <c r="F41" s="72" t="s">
        <v>529</v>
      </c>
      <c r="G41" s="72" t="str">
        <f>IF(F41&lt;&gt;"",IF(LEFT(_xll.BDP($F41&amp;" Curncy","SW_PRIMARY_REF_OBLIGATION_ISIN")&amp;" Corp",1)="#","N/A",_xll.BDP($F41&amp;" Curncy","SW_PRIMARY_REF_OBLIGATION_ISIN")&amp;" Corp"),"")</f>
        <v>US136385AK78 Corp</v>
      </c>
      <c r="H41" s="43">
        <f>IF(G41&lt;&gt;"",IF(LEFT(_xll.BDP($F41&amp;" Curncy",H$18),1)="#","N/A",_xll.BDP($F41&amp;" Curncy",H$18)),"")</f>
        <v>350.00000000000006</v>
      </c>
      <c r="I41" s="72" t="str">
        <f>IF(AND($G41&lt;&gt;"",$G41&lt;&gt;"N/A"),IF(LEFT(_xll.BDP($G41,"RTG_MOODY"),1)&lt;&gt;"#",_xll.BDP($G41,"RTG_MOODY"),""),"")</f>
        <v>Baa3</v>
      </c>
      <c r="J41" s="72" t="str">
        <f>IF(AND($G41&lt;&gt;"",$G41&lt;&gt;"N/A"),IF(LEFT(_xll.BDP($G41,"RTG_SP"),1)&lt;&gt;"#",_xll.BDP($G41,"RTG_SP"),""),"")</f>
        <v>BBB+</v>
      </c>
      <c r="K41" s="72" t="str">
        <f t="shared" si="1"/>
        <v/>
      </c>
      <c r="L41" s="72" t="str">
        <f t="shared" si="1"/>
        <v/>
      </c>
      <c r="M41" s="72" t="str">
        <f t="shared" si="2"/>
        <v>Baa3</v>
      </c>
      <c r="N41" s="72" t="str">
        <f t="shared" si="2"/>
        <v>BBB+</v>
      </c>
      <c r="O41" s="72">
        <f t="shared" si="3"/>
        <v>12</v>
      </c>
      <c r="P41" s="72">
        <f t="shared" si="4"/>
        <v>10</v>
      </c>
      <c r="Q41" s="72">
        <f t="shared" si="5"/>
        <v>0</v>
      </c>
      <c r="S41" s="36" t="s">
        <v>125</v>
      </c>
      <c r="T41" s="37" t="s">
        <v>126</v>
      </c>
      <c r="U41" s="35">
        <v>22</v>
      </c>
      <c r="V41" s="36" t="s">
        <v>125</v>
      </c>
      <c r="W41" s="37" t="s">
        <v>126</v>
      </c>
    </row>
    <row r="42" spans="2:23" x14ac:dyDescent="0.25">
      <c r="B42" s="72" t="s">
        <v>530</v>
      </c>
      <c r="C42" s="72">
        <v>0.8</v>
      </c>
      <c r="D42" s="72" t="s">
        <v>36</v>
      </c>
      <c r="E42" s="72" t="s">
        <v>37</v>
      </c>
      <c r="F42" s="72" t="s">
        <v>531</v>
      </c>
      <c r="G42" s="72" t="str">
        <f>IF(F42&lt;&gt;"",IF(LEFT(_xll.BDP($F42&amp;" Curncy","SW_PRIMARY_REF_OBLIGATION_ISIN")&amp;" Corp",1)="#","N/A",_xll.BDP($F42&amp;" Curncy","SW_PRIMARY_REF_OBLIGATION_ISIN")&amp;" Corp"),"")</f>
        <v>US140420NH93 Corp</v>
      </c>
      <c r="H42" s="43">
        <f>IF(G42&lt;&gt;"",IF(LEFT(_xll.BDP($F42&amp;" Curncy",H$18),1)="#","N/A",_xll.BDP($F42&amp;" Curncy",H$18)),"")</f>
        <v>45</v>
      </c>
      <c r="I42" s="72" t="str">
        <f>IF(AND($G42&lt;&gt;"",$G42&lt;&gt;"N/A"),IF(LEFT(_xll.BDP($G42,"RTG_MOODY"),1)&lt;&gt;"#",_xll.BDP($G42,"RTG_MOODY"),""),"")</f>
        <v>Baa1</v>
      </c>
      <c r="J42" s="72" t="str">
        <f>IF(AND($G42&lt;&gt;"",$G42&lt;&gt;"N/A"),IF(LEFT(_xll.BDP($G42,"RTG_SP"),1)&lt;&gt;"#",_xll.BDP($G42,"RTG_SP"),""),"")</f>
        <v>BBB+</v>
      </c>
      <c r="K42" s="72" t="str">
        <f t="shared" si="1"/>
        <v/>
      </c>
      <c r="L42" s="72" t="str">
        <f t="shared" si="1"/>
        <v/>
      </c>
      <c r="M42" s="72" t="str">
        <f t="shared" si="2"/>
        <v>Baa1</v>
      </c>
      <c r="N42" s="72" t="str">
        <f t="shared" si="2"/>
        <v>BBB+</v>
      </c>
      <c r="O42" s="72">
        <f t="shared" si="3"/>
        <v>10</v>
      </c>
      <c r="P42" s="72">
        <f t="shared" si="4"/>
        <v>10</v>
      </c>
      <c r="Q42" s="72">
        <f t="shared" si="5"/>
        <v>0</v>
      </c>
      <c r="S42" s="36" t="s">
        <v>129</v>
      </c>
      <c r="T42" s="37" t="s">
        <v>129</v>
      </c>
      <c r="U42" s="35">
        <v>23</v>
      </c>
      <c r="V42" s="36" t="s">
        <v>129</v>
      </c>
      <c r="W42" s="37" t="s">
        <v>129</v>
      </c>
    </row>
    <row r="43" spans="2:23" x14ac:dyDescent="0.25">
      <c r="B43" s="72" t="s">
        <v>532</v>
      </c>
      <c r="C43" s="72">
        <v>0.8</v>
      </c>
      <c r="D43" s="72" t="s">
        <v>36</v>
      </c>
      <c r="E43" s="72" t="s">
        <v>37</v>
      </c>
      <c r="F43" s="72" t="s">
        <v>533</v>
      </c>
      <c r="G43" s="72" t="str">
        <f>IF(F43&lt;&gt;"",IF(LEFT(_xll.BDP($F43&amp;" Curncy","SW_PRIMARY_REF_OBLIGATION_ISIN")&amp;" Corp",1)="#","N/A",_xll.BDP($F43&amp;" Curncy","SW_PRIMARY_REF_OBLIGATION_ISIN")&amp;" Corp"),"")</f>
        <v>US14149YAU29 Corp</v>
      </c>
      <c r="H43" s="43">
        <f>IF(G43&lt;&gt;"",IF(LEFT(_xll.BDP($F43&amp;" Curncy",H$18),1)="#","N/A",_xll.BDP($F43&amp;" Curncy",H$18)),"")</f>
        <v>23</v>
      </c>
      <c r="I43" s="72" t="str">
        <f>IF(AND($G43&lt;&gt;"",$G43&lt;&gt;"N/A"),IF(LEFT(_xll.BDP($G43,"RTG_MOODY"),1)&lt;&gt;"#",_xll.BDP($G43,"RTG_MOODY"),""),"")</f>
        <v>Baa2</v>
      </c>
      <c r="J43" s="72" t="str">
        <f>IF(AND($G43&lt;&gt;"",$G43&lt;&gt;"N/A"),IF(LEFT(_xll.BDP($G43,"RTG_SP"),1)&lt;&gt;"#",_xll.BDP($G43,"RTG_SP"),""),"")</f>
        <v>A-</v>
      </c>
      <c r="K43" s="72" t="str">
        <f t="shared" si="1"/>
        <v/>
      </c>
      <c r="L43" s="72" t="str">
        <f t="shared" si="1"/>
        <v/>
      </c>
      <c r="M43" s="72" t="str">
        <f t="shared" si="2"/>
        <v>Baa2</v>
      </c>
      <c r="N43" s="72" t="str">
        <f t="shared" si="2"/>
        <v>A-</v>
      </c>
      <c r="O43" s="72">
        <f t="shared" si="3"/>
        <v>11</v>
      </c>
      <c r="P43" s="72">
        <f t="shared" si="4"/>
        <v>9</v>
      </c>
      <c r="Q43" s="72">
        <f t="shared" si="5"/>
        <v>0</v>
      </c>
      <c r="S43" s="36" t="s">
        <v>132</v>
      </c>
      <c r="T43" s="37" t="s">
        <v>132</v>
      </c>
      <c r="U43" s="35">
        <v>24</v>
      </c>
      <c r="V43" s="36" t="s">
        <v>132</v>
      </c>
      <c r="W43" s="37" t="s">
        <v>132</v>
      </c>
    </row>
    <row r="44" spans="2:23" x14ac:dyDescent="0.25">
      <c r="B44" s="72" t="s">
        <v>534</v>
      </c>
      <c r="C44" s="72">
        <v>0.8</v>
      </c>
      <c r="D44" s="72" t="s">
        <v>36</v>
      </c>
      <c r="E44" s="72" t="s">
        <v>37</v>
      </c>
      <c r="F44" s="72" t="s">
        <v>535</v>
      </c>
      <c r="G44" s="72" t="str">
        <f>IF(F44&lt;&gt;"",IF(LEFT(_xll.BDP($F44&amp;" Curncy","SW_PRIMARY_REF_OBLIGATION_ISIN")&amp;" Corp",1)="#","N/A",_xll.BDP($F44&amp;" Curncy","SW_PRIMARY_REF_OBLIGATION_ISIN")&amp;" Corp"),"")</f>
        <v>US143658AH53 Corp</v>
      </c>
      <c r="H44" s="43">
        <f>IF(G44&lt;&gt;"",IF(LEFT(_xll.BDP($F44&amp;" Curncy",H$18),1)="#","N/A",_xll.BDP($F44&amp;" Curncy",H$18)),"")</f>
        <v>63</v>
      </c>
      <c r="I44" s="72" t="str">
        <f>IF(AND($G44&lt;&gt;"",$G44&lt;&gt;"N/A"),IF(LEFT(_xll.BDP($G44,"RTG_MOODY"),1)&lt;&gt;"#",_xll.BDP($G44,"RTG_MOODY"),""),"")</f>
        <v>Baa1</v>
      </c>
      <c r="J44" s="72" t="str">
        <f>IF(AND($G44&lt;&gt;"",$G44&lt;&gt;"N/A"),IF(LEFT(_xll.BDP($G44,"RTG_SP"),1)&lt;&gt;"#",_xll.BDP($G44,"RTG_SP"),""),"")</f>
        <v>BBB+</v>
      </c>
      <c r="K44" s="72" t="str">
        <f t="shared" si="1"/>
        <v/>
      </c>
      <c r="L44" s="72" t="str">
        <f t="shared" si="1"/>
        <v/>
      </c>
      <c r="M44" s="72" t="str">
        <f t="shared" si="2"/>
        <v>Baa1</v>
      </c>
      <c r="N44" s="72" t="str">
        <f t="shared" si="2"/>
        <v>BBB+</v>
      </c>
      <c r="O44" s="72">
        <f t="shared" si="3"/>
        <v>10</v>
      </c>
      <c r="P44" s="72">
        <f t="shared" si="4"/>
        <v>10</v>
      </c>
      <c r="Q44" s="72">
        <f t="shared" si="5"/>
        <v>0</v>
      </c>
      <c r="S44" s="36" t="s">
        <v>135</v>
      </c>
      <c r="T44" s="37" t="s">
        <v>135</v>
      </c>
      <c r="U44" s="35">
        <v>25</v>
      </c>
      <c r="V44" s="36" t="s">
        <v>135</v>
      </c>
      <c r="W44" s="37" t="s">
        <v>135</v>
      </c>
    </row>
    <row r="45" spans="2:23" x14ac:dyDescent="0.25">
      <c r="B45" s="72" t="s">
        <v>536</v>
      </c>
      <c r="C45" s="72">
        <v>0.8</v>
      </c>
      <c r="D45" s="72" t="s">
        <v>36</v>
      </c>
      <c r="E45" s="72" t="s">
        <v>37</v>
      </c>
      <c r="F45" s="72" t="s">
        <v>537</v>
      </c>
      <c r="G45" s="72" t="str">
        <f>IF(F45&lt;&gt;"",IF(LEFT(_xll.BDP($F45&amp;" Curncy","SW_PRIMARY_REF_OBLIGATION_ISIN")&amp;" Corp",1)="#","N/A",_xll.BDP($F45&amp;" Curncy","SW_PRIMARY_REF_OBLIGATION_ISIN")&amp;" Corp"),"")</f>
        <v>US149123BZ39 Corp</v>
      </c>
      <c r="H45" s="43">
        <f>IF(G45&lt;&gt;"",IF(LEFT(_xll.BDP($F45&amp;" Curncy",H$18),1)="#","N/A",_xll.BDP($F45&amp;" Curncy",H$18)),"")</f>
        <v>88</v>
      </c>
      <c r="I45" s="72" t="str">
        <f>IF(AND($G45&lt;&gt;"",$G45&lt;&gt;"N/A"),IF(LEFT(_xll.BDP($G45,"RTG_MOODY"),1)&lt;&gt;"#",_xll.BDP($G45,"RTG_MOODY"),""),"")</f>
        <v>A2</v>
      </c>
      <c r="J45" s="72" t="str">
        <f>IF(AND($G45&lt;&gt;"",$G45&lt;&gt;"N/A"),IF(LEFT(_xll.BDP($G45,"RTG_SP"),1)&lt;&gt;"#",_xll.BDP($G45,"RTG_SP"),""),"")</f>
        <v>A</v>
      </c>
      <c r="K45" s="72" t="str">
        <f t="shared" si="1"/>
        <v/>
      </c>
      <c r="L45" s="72" t="str">
        <f t="shared" si="1"/>
        <v/>
      </c>
      <c r="M45" s="72" t="str">
        <f t="shared" si="2"/>
        <v>A2</v>
      </c>
      <c r="N45" s="72" t="str">
        <f t="shared" si="2"/>
        <v>A</v>
      </c>
      <c r="O45" s="72">
        <f t="shared" si="3"/>
        <v>8</v>
      </c>
      <c r="P45" s="72">
        <f t="shared" si="4"/>
        <v>8</v>
      </c>
      <c r="Q45" s="72">
        <f t="shared" si="5"/>
        <v>0</v>
      </c>
    </row>
    <row r="46" spans="2:23" x14ac:dyDescent="0.25">
      <c r="B46" s="72" t="s">
        <v>538</v>
      </c>
      <c r="C46" s="72">
        <v>0.8</v>
      </c>
      <c r="D46" s="72" t="s">
        <v>36</v>
      </c>
      <c r="E46" s="72" t="s">
        <v>37</v>
      </c>
      <c r="F46" s="72" t="s">
        <v>539</v>
      </c>
      <c r="G46" s="72" t="str">
        <f>IF(F46&lt;&gt;"",IF(LEFT(_xll.BDP($F46&amp;" Curncy","SW_PRIMARY_REF_OBLIGATION_ISIN")&amp;" Corp",1)="#","N/A",_xll.BDP($F46&amp;" Curncy","SW_PRIMARY_REF_OBLIGATION_ISIN")&amp;" Corp"),"")</f>
        <v>US925524AU41 Corp</v>
      </c>
      <c r="H46" s="43">
        <f>IF(G46&lt;&gt;"",IF(LEFT(_xll.BDP($F46&amp;" Curncy",H$18),1)="#","N/A",_xll.BDP($F46&amp;" Curncy",H$18)),"")</f>
        <v>78</v>
      </c>
      <c r="I46" s="72" t="str">
        <f>IF(AND($G46&lt;&gt;"",$G46&lt;&gt;"N/A"),IF(LEFT(_xll.BDP($G46,"RTG_MOODY"),1)&lt;&gt;"#",_xll.BDP($G46,"RTG_MOODY"),""),"")</f>
        <v>Baa2</v>
      </c>
      <c r="J46" s="72" t="str">
        <f>IF(AND($G46&lt;&gt;"",$G46&lt;&gt;"N/A"),IF(LEFT(_xll.BDP($G46,"RTG_SP"),1)&lt;&gt;"#",_xll.BDP($G46,"RTG_SP"),""),"")</f>
        <v>BBB</v>
      </c>
      <c r="K46" s="72" t="str">
        <f t="shared" si="1"/>
        <v/>
      </c>
      <c r="L46" s="72" t="str">
        <f t="shared" si="1"/>
        <v/>
      </c>
      <c r="M46" s="72" t="str">
        <f t="shared" si="2"/>
        <v>Baa2</v>
      </c>
      <c r="N46" s="72" t="str">
        <f t="shared" si="2"/>
        <v>BBB</v>
      </c>
      <c r="O46" s="72">
        <f t="shared" si="3"/>
        <v>11</v>
      </c>
      <c r="P46" s="72">
        <f t="shared" si="4"/>
        <v>11</v>
      </c>
      <c r="Q46" s="72">
        <f t="shared" si="5"/>
        <v>0</v>
      </c>
    </row>
    <row r="47" spans="2:23" x14ac:dyDescent="0.25">
      <c r="B47" s="72" t="s">
        <v>790</v>
      </c>
      <c r="C47" s="72">
        <v>0.8</v>
      </c>
      <c r="D47" s="72" t="s">
        <v>36</v>
      </c>
      <c r="E47" s="72" t="s">
        <v>37</v>
      </c>
      <c r="F47" s="72" t="s">
        <v>485</v>
      </c>
      <c r="G47" s="72" t="str">
        <f>IF(F47&lt;&gt;"",IF(LEFT(_xll.BDP($F47&amp;" Curncy","SW_PRIMARY_REF_OBLIGATION_ISIN")&amp;" Corp",1)="#","N/A",_xll.BDP($F47&amp;" Curncy","SW_PRIMARY_REF_OBLIGATION_ISIN")&amp;" Corp"),"")</f>
        <v>US00440EAC12 Corp</v>
      </c>
      <c r="H47" s="43">
        <f>IF(G47&lt;&gt;"",IF(LEFT(_xll.BDP($F47&amp;" Curncy",H$18),1)="#","N/A",_xll.BDP($F47&amp;" Curncy",H$18)),"")</f>
        <v>20</v>
      </c>
      <c r="I47" s="72" t="str">
        <f>IF(AND($G47&lt;&gt;"",$G47&lt;&gt;"N/A"),IF(LEFT(_xll.BDP($G47,"RTG_MOODY"),1)&lt;&gt;"#",_xll.BDP($G47,"RTG_MOODY"),""),"")</f>
        <v>A3</v>
      </c>
      <c r="J47" s="72" t="str">
        <f>IF(AND($G47&lt;&gt;"",$G47&lt;&gt;"N/A"),IF(LEFT(_xll.BDP($G47,"RTG_SP"),1)&lt;&gt;"#",_xll.BDP($G47,"RTG_SP"),""),"")</f>
        <v>A</v>
      </c>
      <c r="K47" s="72" t="str">
        <f t="shared" si="1"/>
        <v/>
      </c>
      <c r="L47" s="72" t="str">
        <f t="shared" si="1"/>
        <v/>
      </c>
      <c r="M47" s="72" t="str">
        <f t="shared" si="2"/>
        <v>A3</v>
      </c>
      <c r="N47" s="72" t="str">
        <f t="shared" si="2"/>
        <v>A</v>
      </c>
      <c r="O47" s="72">
        <f t="shared" si="3"/>
        <v>9</v>
      </c>
      <c r="P47" s="72">
        <f t="shared" si="4"/>
        <v>8</v>
      </c>
      <c r="Q47" s="72">
        <f t="shared" si="5"/>
        <v>0</v>
      </c>
    </row>
    <row r="48" spans="2:23" x14ac:dyDescent="0.25">
      <c r="B48" s="72" t="s">
        <v>540</v>
      </c>
      <c r="C48" s="72">
        <v>0.8</v>
      </c>
      <c r="D48" s="72" t="s">
        <v>36</v>
      </c>
      <c r="E48" s="72" t="s">
        <v>37</v>
      </c>
      <c r="F48" s="72" t="s">
        <v>541</v>
      </c>
      <c r="G48" s="72" t="str">
        <f>IF(F48&lt;&gt;"",IF(LEFT(_xll.BDP($F48&amp;" Curncy","SW_PRIMARY_REF_OBLIGATION_ISIN")&amp;" Corp",1)="#","N/A",_xll.BDP($F48&amp;" Curncy","SW_PRIMARY_REF_OBLIGATION_ISIN")&amp;" Corp"),"")</f>
        <v>US20030NAZ42 Corp</v>
      </c>
      <c r="H48" s="43">
        <f>IF(G48&lt;&gt;"",IF(LEFT(_xll.BDP($F48&amp;" Curncy",H$18),1)="#","N/A",_xll.BDP($F48&amp;" Curncy",H$18)),"")</f>
        <v>44</v>
      </c>
      <c r="I48" s="72" t="str">
        <f>IF(AND($G48&lt;&gt;"",$G48&lt;&gt;"N/A"),IF(LEFT(_xll.BDP($G48,"RTG_MOODY"),1)&lt;&gt;"#",_xll.BDP($G48,"RTG_MOODY"),""),"")</f>
        <v>A3</v>
      </c>
      <c r="J48" s="72" t="str">
        <f>IF(AND($G48&lt;&gt;"",$G48&lt;&gt;"N/A"),IF(LEFT(_xll.BDP($G48,"RTG_SP"),1)&lt;&gt;"#",_xll.BDP($G48,"RTG_SP"),""),"")</f>
        <v>A-</v>
      </c>
      <c r="K48" s="72" t="str">
        <f t="shared" si="1"/>
        <v/>
      </c>
      <c r="L48" s="72" t="str">
        <f t="shared" si="1"/>
        <v/>
      </c>
      <c r="M48" s="72" t="str">
        <f t="shared" si="2"/>
        <v>A3</v>
      </c>
      <c r="N48" s="72" t="str">
        <f t="shared" si="2"/>
        <v>A-</v>
      </c>
      <c r="O48" s="72">
        <f t="shared" si="3"/>
        <v>9</v>
      </c>
      <c r="P48" s="72">
        <f t="shared" si="4"/>
        <v>9</v>
      </c>
      <c r="Q48" s="72">
        <f t="shared" si="5"/>
        <v>0</v>
      </c>
    </row>
    <row r="49" spans="2:17" x14ac:dyDescent="0.25">
      <c r="B49" s="72" t="s">
        <v>542</v>
      </c>
      <c r="C49" s="72">
        <v>0.8</v>
      </c>
      <c r="D49" s="72" t="s">
        <v>36</v>
      </c>
      <c r="E49" s="72" t="s">
        <v>37</v>
      </c>
      <c r="F49" s="72" t="s">
        <v>543</v>
      </c>
      <c r="G49" s="72" t="str">
        <f>IF(F49&lt;&gt;"",IF(LEFT(_xll.BDP($F49&amp;" Curncy","SW_PRIMARY_REF_OBLIGATION_ISIN")&amp;" Corp",1)="#","N/A",_xll.BDP($F49&amp;" Curncy","SW_PRIMARY_REF_OBLIGATION_ISIN")&amp;" Corp"),"")</f>
        <v>US205363AN41 Corp</v>
      </c>
      <c r="H49" s="43">
        <f>IF(G49&lt;&gt;"",IF(LEFT(_xll.BDP($F49&amp;" Curncy",H$18),1)="#","N/A",_xll.BDP($F49&amp;" Curncy",H$18)),"")</f>
        <v>95</v>
      </c>
      <c r="I49" s="72" t="str">
        <f>IF(AND($G49&lt;&gt;"",$G49&lt;&gt;"N/A"),IF(LEFT(_xll.BDP($G49,"RTG_MOODY"),1)&lt;&gt;"#",_xll.BDP($G49,"RTG_MOODY"),""),"")</f>
        <v>Baa2</v>
      </c>
      <c r="J49" s="72" t="str">
        <f>IF(AND($G49&lt;&gt;"",$G49&lt;&gt;"N/A"),IF(LEFT(_xll.BDP($G49,"RTG_SP"),1)&lt;&gt;"#",_xll.BDP($G49,"RTG_SP"),""),"")</f>
        <v>BBB</v>
      </c>
      <c r="K49" s="72" t="str">
        <f t="shared" si="1"/>
        <v/>
      </c>
      <c r="L49" s="72" t="str">
        <f t="shared" si="1"/>
        <v/>
      </c>
      <c r="M49" s="72" t="str">
        <f t="shared" si="2"/>
        <v>Baa2</v>
      </c>
      <c r="N49" s="72" t="str">
        <f t="shared" si="2"/>
        <v>BBB</v>
      </c>
      <c r="O49" s="72">
        <f t="shared" si="3"/>
        <v>11</v>
      </c>
      <c r="P49" s="72">
        <f t="shared" si="4"/>
        <v>11</v>
      </c>
      <c r="Q49" s="72">
        <f t="shared" si="5"/>
        <v>0</v>
      </c>
    </row>
    <row r="50" spans="2:17" x14ac:dyDescent="0.25">
      <c r="B50" s="72" t="s">
        <v>544</v>
      </c>
      <c r="C50" s="72">
        <v>0.8</v>
      </c>
      <c r="D50" s="72" t="s">
        <v>36</v>
      </c>
      <c r="E50" s="72" t="s">
        <v>37</v>
      </c>
      <c r="F50" s="72" t="s">
        <v>545</v>
      </c>
      <c r="G50" s="72" t="str">
        <f>IF(F50&lt;&gt;"",IF(LEFT(_xll.BDP($F50&amp;" Curncy","SW_PRIMARY_REF_OBLIGATION_ISIN")&amp;" Corp",1)="#","N/A",_xll.BDP($F50&amp;" Curncy","SW_PRIMARY_REF_OBLIGATION_ISIN")&amp;" Corp"),"")</f>
        <v>US205887AR36 Corp</v>
      </c>
      <c r="H50" s="43">
        <f>IF(G50&lt;&gt;"",IF(LEFT(_xll.BDP($F50&amp;" Curncy",H$18),1)="#","N/A",_xll.BDP($F50&amp;" Curncy",H$18)),"")</f>
        <v>57.999999999999993</v>
      </c>
      <c r="I50" s="72" t="str">
        <f>IF(AND($G50&lt;&gt;"",$G50&lt;&gt;"N/A"),IF(LEFT(_xll.BDP($G50,"RTG_MOODY"),1)&lt;&gt;"#",_xll.BDP($G50,"RTG_MOODY"),""),"")</f>
        <v>Baa2</v>
      </c>
      <c r="J50" s="72" t="str">
        <f>IF(AND($G50&lt;&gt;"",$G50&lt;&gt;"N/A"),IF(LEFT(_xll.BDP($G50,"RTG_SP"),1)&lt;&gt;"#",_xll.BDP($G50,"RTG_SP"),""),"")</f>
        <v>BBB-</v>
      </c>
      <c r="K50" s="72" t="str">
        <f t="shared" si="1"/>
        <v/>
      </c>
      <c r="L50" s="72" t="str">
        <f t="shared" si="1"/>
        <v/>
      </c>
      <c r="M50" s="72" t="str">
        <f t="shared" si="2"/>
        <v>Baa2</v>
      </c>
      <c r="N50" s="72" t="str">
        <f t="shared" si="2"/>
        <v>BBB-</v>
      </c>
      <c r="O50" s="72">
        <f t="shared" si="3"/>
        <v>11</v>
      </c>
      <c r="P50" s="72">
        <f t="shared" si="4"/>
        <v>12</v>
      </c>
      <c r="Q50" s="72">
        <f t="shared" si="5"/>
        <v>0</v>
      </c>
    </row>
    <row r="51" spans="2:17" x14ac:dyDescent="0.25">
      <c r="B51" s="72" t="s">
        <v>546</v>
      </c>
      <c r="C51" s="72">
        <v>0.8</v>
      </c>
      <c r="D51" s="72" t="s">
        <v>36</v>
      </c>
      <c r="E51" s="72" t="s">
        <v>37</v>
      </c>
      <c r="F51" s="72" t="s">
        <v>547</v>
      </c>
      <c r="G51" s="72" t="str">
        <f>IF(F51&lt;&gt;"",IF(LEFT(_xll.BDP($F51&amp;" Curncy","SW_PRIMARY_REF_OBLIGATION_ISIN")&amp;" Corp",1)="#","N/A",_xll.BDP($F51&amp;" Curncy","SW_PRIMARY_REF_OBLIGATION_ISIN")&amp;" Corp"),"")</f>
        <v>US20825CAF14 Corp</v>
      </c>
      <c r="H51" s="43">
        <f>IF(G51&lt;&gt;"",IF(LEFT(_xll.BDP($F51&amp;" Curncy",H$18),1)="#","N/A",_xll.BDP($F51&amp;" Curncy",H$18)),"")</f>
        <v>245</v>
      </c>
      <c r="I51" s="72" t="str">
        <f>IF(AND($G51&lt;&gt;"",$G51&lt;&gt;"N/A"),IF(LEFT(_xll.BDP($G51,"RTG_MOODY"),1)&lt;&gt;"#",_xll.BDP($G51,"RTG_MOODY"),""),"")</f>
        <v>Baa2</v>
      </c>
      <c r="J51" s="72" t="str">
        <f>IF(AND($G51&lt;&gt;"",$G51&lt;&gt;"N/A"),IF(LEFT(_xll.BDP($G51,"RTG_SP"),1)&lt;&gt;"#",_xll.BDP($G51,"RTG_SP"),""),"")</f>
        <v>A /*-</v>
      </c>
      <c r="K51" s="72" t="str">
        <f t="shared" si="1"/>
        <v/>
      </c>
      <c r="L51" s="72">
        <f t="shared" si="1"/>
        <v>3</v>
      </c>
      <c r="M51" s="72" t="str">
        <f t="shared" si="2"/>
        <v>Baa2</v>
      </c>
      <c r="N51" s="72" t="str">
        <f t="shared" si="2"/>
        <v>A</v>
      </c>
      <c r="O51" s="72">
        <f t="shared" si="3"/>
        <v>11</v>
      </c>
      <c r="P51" s="72">
        <f t="shared" si="4"/>
        <v>8</v>
      </c>
      <c r="Q51" s="72">
        <f t="shared" si="5"/>
        <v>0</v>
      </c>
    </row>
    <row r="52" spans="2:17" x14ac:dyDescent="0.25">
      <c r="B52" s="72" t="s">
        <v>548</v>
      </c>
      <c r="C52" s="72">
        <v>0.8</v>
      </c>
      <c r="D52" s="72" t="s">
        <v>36</v>
      </c>
      <c r="E52" s="72" t="s">
        <v>37</v>
      </c>
      <c r="F52" s="72" t="s">
        <v>549</v>
      </c>
      <c r="G52" s="72" t="str">
        <f>IF(F52&lt;&gt;"",IF(LEFT(_xll.BDP($F52&amp;" Curncy","SW_PRIMARY_REF_OBLIGATION_ISIN")&amp;" Corp",1)="#","N/A",_xll.BDP($F52&amp;" Curncy","SW_PRIMARY_REF_OBLIGATION_ISIN")&amp;" Corp"),"")</f>
        <v>US224044AN72 Corp</v>
      </c>
      <c r="H52" s="43">
        <f>IF(G52&lt;&gt;"",IF(LEFT(_xll.BDP($F52&amp;" Curncy",H$18),1)="#","N/A",_xll.BDP($F52&amp;" Curncy",H$18)),"")</f>
        <v>62</v>
      </c>
      <c r="I52" s="72" t="str">
        <f>IF(AND($G52&lt;&gt;"",$G52&lt;&gt;"N/A"),IF(LEFT(_xll.BDP($G52,"RTG_MOODY"),1)&lt;&gt;"#",_xll.BDP($G52,"RTG_MOODY"),""),"")</f>
        <v>Baa2</v>
      </c>
      <c r="J52" s="72" t="str">
        <f>IF(AND($G52&lt;&gt;"",$G52&lt;&gt;"N/A"),IF(LEFT(_xll.BDP($G52,"RTG_SP"),1)&lt;&gt;"#",_xll.BDP($G52,"RTG_SP"),""),"")</f>
        <v>BBB</v>
      </c>
      <c r="K52" s="72" t="str">
        <f t="shared" si="1"/>
        <v/>
      </c>
      <c r="L52" s="72" t="str">
        <f t="shared" si="1"/>
        <v/>
      </c>
      <c r="M52" s="72" t="str">
        <f t="shared" si="2"/>
        <v>Baa2</v>
      </c>
      <c r="N52" s="72" t="str">
        <f t="shared" si="2"/>
        <v>BBB</v>
      </c>
      <c r="O52" s="72">
        <f t="shared" si="3"/>
        <v>11</v>
      </c>
      <c r="P52" s="72">
        <f t="shared" si="4"/>
        <v>11</v>
      </c>
      <c r="Q52" s="72">
        <f t="shared" si="5"/>
        <v>0</v>
      </c>
    </row>
    <row r="53" spans="2:17" x14ac:dyDescent="0.25">
      <c r="B53" s="72" t="s">
        <v>550</v>
      </c>
      <c r="C53" s="72">
        <v>0.8</v>
      </c>
      <c r="D53" s="72" t="s">
        <v>36</v>
      </c>
      <c r="E53" s="72" t="s">
        <v>37</v>
      </c>
      <c r="F53" s="72" t="s">
        <v>551</v>
      </c>
      <c r="G53" s="72" t="str">
        <f>IF(F53&lt;&gt;"",IF(LEFT(_xll.BDP($F53&amp;" Curncy","SW_PRIMARY_REF_OBLIGATION_ISIN")&amp;" Corp",1)="#","N/A",_xll.BDP($F53&amp;" Curncy","SW_PRIMARY_REF_OBLIGATION_ISIN")&amp;" Corp"),"")</f>
        <v>US126408GJ61 Corp</v>
      </c>
      <c r="H53" s="43">
        <f>IF(G53&lt;&gt;"",IF(LEFT(_xll.BDP($F53&amp;" Curncy",H$18),1)="#","N/A",_xll.BDP($F53&amp;" Curncy",H$18)),"")</f>
        <v>46</v>
      </c>
      <c r="I53" s="72" t="str">
        <f>IF(AND($G53&lt;&gt;"",$G53&lt;&gt;"N/A"),IF(LEFT(_xll.BDP($G53,"RTG_MOODY"),1)&lt;&gt;"#",_xll.BDP($G53,"RTG_MOODY"),""),"")</f>
        <v>Baa1</v>
      </c>
      <c r="J53" s="72" t="str">
        <f>IF(AND($G53&lt;&gt;"",$G53&lt;&gt;"N/A"),IF(LEFT(_xll.BDP($G53,"RTG_SP"),1)&lt;&gt;"#",_xll.BDP($G53,"RTG_SP"),""),"")</f>
        <v>BBB+</v>
      </c>
      <c r="K53" s="72" t="str">
        <f t="shared" si="1"/>
        <v/>
      </c>
      <c r="L53" s="72" t="str">
        <f t="shared" si="1"/>
        <v/>
      </c>
      <c r="M53" s="72" t="str">
        <f t="shared" si="2"/>
        <v>Baa1</v>
      </c>
      <c r="N53" s="72" t="str">
        <f t="shared" si="2"/>
        <v>BBB+</v>
      </c>
      <c r="O53" s="72">
        <f t="shared" si="3"/>
        <v>10</v>
      </c>
      <c r="P53" s="72">
        <f t="shared" si="4"/>
        <v>10</v>
      </c>
      <c r="Q53" s="72">
        <f t="shared" si="5"/>
        <v>0</v>
      </c>
    </row>
    <row r="54" spans="2:17" x14ac:dyDescent="0.25">
      <c r="B54" s="72" t="s">
        <v>552</v>
      </c>
      <c r="C54" s="72">
        <v>0.8</v>
      </c>
      <c r="D54" s="72" t="s">
        <v>36</v>
      </c>
      <c r="E54" s="72" t="s">
        <v>37</v>
      </c>
      <c r="F54" s="72" t="s">
        <v>553</v>
      </c>
      <c r="G54" s="72" t="str">
        <f>IF(F54&lt;&gt;"",IF(LEFT(_xll.BDP($F54&amp;" Curncy","SW_PRIMARY_REF_OBLIGATION_ISIN")&amp;" Corp",1)="#","N/A",_xll.BDP($F54&amp;" Curncy","SW_PRIMARY_REF_OBLIGATION_ISIN")&amp;" Corp"),"")</f>
        <v>US126650BU33 Corp</v>
      </c>
      <c r="H54" s="43">
        <f>IF(G54&lt;&gt;"",IF(LEFT(_xll.BDP($F54&amp;" Curncy",H$18),1)="#","N/A",_xll.BDP($F54&amp;" Curncy",H$18)),"")</f>
        <v>28</v>
      </c>
      <c r="I54" s="72" t="str">
        <f>IF(AND($G54&lt;&gt;"",$G54&lt;&gt;"N/A"),IF(LEFT(_xll.BDP($G54,"RTG_MOODY"),1)&lt;&gt;"#",_xll.BDP($G54,"RTG_MOODY"),""),"")</f>
        <v>Baa1</v>
      </c>
      <c r="J54" s="72" t="str">
        <f>IF(AND($G54&lt;&gt;"",$G54&lt;&gt;"N/A"),IF(LEFT(_xll.BDP($G54,"RTG_SP"),1)&lt;&gt;"#",_xll.BDP($G54,"RTG_SP"),""),"")</f>
        <v>BBB+</v>
      </c>
      <c r="K54" s="72" t="str">
        <f t="shared" si="1"/>
        <v/>
      </c>
      <c r="L54" s="72" t="str">
        <f t="shared" si="1"/>
        <v/>
      </c>
      <c r="M54" s="72" t="str">
        <f t="shared" si="2"/>
        <v>Baa1</v>
      </c>
      <c r="N54" s="72" t="str">
        <f t="shared" si="2"/>
        <v>BBB+</v>
      </c>
      <c r="O54" s="72">
        <f t="shared" si="3"/>
        <v>10</v>
      </c>
      <c r="P54" s="72">
        <f t="shared" si="4"/>
        <v>10</v>
      </c>
      <c r="Q54" s="72">
        <f t="shared" si="5"/>
        <v>0</v>
      </c>
    </row>
    <row r="55" spans="2:17" x14ac:dyDescent="0.25">
      <c r="B55" s="72" t="s">
        <v>554</v>
      </c>
      <c r="C55" s="72">
        <v>0.8</v>
      </c>
      <c r="D55" s="72" t="s">
        <v>36</v>
      </c>
      <c r="E55" s="72" t="s">
        <v>37</v>
      </c>
      <c r="F55" s="72" t="s">
        <v>555</v>
      </c>
      <c r="G55" s="72" t="str">
        <f>IF(F55&lt;&gt;"",IF(LEFT(_xll.BDP($F55&amp;" Curncy","SW_PRIMARY_REF_OBLIGATION_ISIN")&amp;" Corp",1)="#","N/A",_xll.BDP($F55&amp;" Curncy","SW_PRIMARY_REF_OBLIGATION_ISIN")&amp;" Corp"),"")</f>
        <v>US237194AH88 Corp</v>
      </c>
      <c r="H55" s="43">
        <f>IF(G55&lt;&gt;"",IF(LEFT(_xll.BDP($F55&amp;" Curncy",H$18),1)="#","N/A",_xll.BDP($F55&amp;" Curncy",H$18)),"")</f>
        <v>92</v>
      </c>
      <c r="I55" s="72" t="str">
        <f>IF(AND($G55&lt;&gt;"",$G55&lt;&gt;"N/A"),IF(LEFT(_xll.BDP($G55,"RTG_MOODY"),1)&lt;&gt;"#",_xll.BDP($G55,"RTG_MOODY"),""),"")</f>
        <v>Ba1</v>
      </c>
      <c r="J55" s="72" t="str">
        <f>IF(AND($G55&lt;&gt;"",$G55&lt;&gt;"N/A"),IF(LEFT(_xll.BDP($G55,"RTG_SP"),1)&lt;&gt;"#",_xll.BDP($G55,"RTG_SP"),""),"")</f>
        <v>BBB-</v>
      </c>
      <c r="K55" s="72" t="str">
        <f t="shared" si="1"/>
        <v/>
      </c>
      <c r="L55" s="72" t="str">
        <f t="shared" si="1"/>
        <v/>
      </c>
      <c r="M55" s="72" t="str">
        <f t="shared" si="2"/>
        <v>Ba1</v>
      </c>
      <c r="N55" s="72" t="str">
        <f t="shared" si="2"/>
        <v>BBB-</v>
      </c>
      <c r="O55" s="72">
        <f t="shared" si="3"/>
        <v>13</v>
      </c>
      <c r="P55" s="72">
        <f t="shared" si="4"/>
        <v>12</v>
      </c>
      <c r="Q55" s="72">
        <f t="shared" si="5"/>
        <v>0</v>
      </c>
    </row>
    <row r="56" spans="2:17" x14ac:dyDescent="0.25">
      <c r="B56" s="72" t="s">
        <v>556</v>
      </c>
      <c r="C56" s="72">
        <v>0.8</v>
      </c>
      <c r="D56" s="72" t="s">
        <v>36</v>
      </c>
      <c r="E56" s="72" t="s">
        <v>37</v>
      </c>
      <c r="F56" s="72" t="s">
        <v>557</v>
      </c>
      <c r="G56" s="72" t="str">
        <f>IF(F56&lt;&gt;"",IF(LEFT(_xll.BDP($F56&amp;" Curncy","SW_PRIMARY_REF_OBLIGATION_ISIN")&amp;" Corp",1)="#","N/A",_xll.BDP($F56&amp;" Curncy","SW_PRIMARY_REF_OBLIGATION_ISIN")&amp;" Corp"),"")</f>
        <v>US244199BC83 Corp</v>
      </c>
      <c r="H56" s="43">
        <f>IF(G56&lt;&gt;"",IF(LEFT(_xll.BDP($F56&amp;" Curncy",H$18),1)="#","N/A",_xll.BDP($F56&amp;" Curncy",H$18)),"")</f>
        <v>83</v>
      </c>
      <c r="I56" s="72" t="str">
        <f>IF(AND($G56&lt;&gt;"",$G56&lt;&gt;"N/A"),IF(LEFT(_xll.BDP($G56,"RTG_MOODY"),1)&lt;&gt;"#",_xll.BDP($G56,"RTG_MOODY"),""),"")</f>
        <v>A2</v>
      </c>
      <c r="J56" s="72" t="str">
        <f>IF(AND($G56&lt;&gt;"",$G56&lt;&gt;"N/A"),IF(LEFT(_xll.BDP($G56,"RTG_SP"),1)&lt;&gt;"#",_xll.BDP($G56,"RTG_SP"),""),"")</f>
        <v>A</v>
      </c>
      <c r="K56" s="72" t="str">
        <f t="shared" si="1"/>
        <v/>
      </c>
      <c r="L56" s="72" t="str">
        <f t="shared" si="1"/>
        <v/>
      </c>
      <c r="M56" s="72" t="str">
        <f t="shared" si="2"/>
        <v>A2</v>
      </c>
      <c r="N56" s="72" t="str">
        <f t="shared" si="2"/>
        <v>A</v>
      </c>
      <c r="O56" s="72">
        <f t="shared" si="3"/>
        <v>8</v>
      </c>
      <c r="P56" s="72">
        <f t="shared" si="4"/>
        <v>8</v>
      </c>
      <c r="Q56" s="72">
        <f t="shared" si="5"/>
        <v>0</v>
      </c>
    </row>
    <row r="57" spans="2:17" x14ac:dyDescent="0.25">
      <c r="B57" s="72" t="s">
        <v>558</v>
      </c>
      <c r="C57" s="72">
        <v>0.8</v>
      </c>
      <c r="D57" s="72" t="s">
        <v>36</v>
      </c>
      <c r="E57" s="72" t="s">
        <v>37</v>
      </c>
      <c r="F57" s="72" t="s">
        <v>559</v>
      </c>
      <c r="G57" s="72" t="str">
        <f>IF(F57&lt;&gt;"",IF(LEFT(_xll.BDP($F57&amp;" Curncy","SW_PRIMARY_REF_OBLIGATION_ISIN")&amp;" Corp",1)="#","N/A",_xll.BDP($F57&amp;" Curncy","SW_PRIMARY_REF_OBLIGATION_ISIN")&amp;" Corp"),"")</f>
        <v>US251799AA02 Corp</v>
      </c>
      <c r="H57" s="43">
        <f>IF(G57&lt;&gt;"",IF(LEFT(_xll.BDP($F57&amp;" Curncy",H$18),1)="#","N/A",_xll.BDP($F57&amp;" Curncy",H$18)),"")</f>
        <v>565</v>
      </c>
      <c r="I57" s="72" t="str">
        <f>IF(AND($G57&lt;&gt;"",$G57&lt;&gt;"N/A"),IF(LEFT(_xll.BDP($G57,"RTG_MOODY"),1)&lt;&gt;"#",_xll.BDP($G57,"RTG_MOODY"),""),"")</f>
        <v>Ba2</v>
      </c>
      <c r="J57" s="72" t="str">
        <f>IF(AND($G57&lt;&gt;"",$G57&lt;&gt;"N/A"),IF(LEFT(_xll.BDP($G57,"RTG_SP"),1)&lt;&gt;"#",_xll.BDP($G57,"RTG_SP"),""),"")</f>
        <v>BBB</v>
      </c>
      <c r="K57" s="72" t="str">
        <f t="shared" si="1"/>
        <v/>
      </c>
      <c r="L57" s="72" t="str">
        <f t="shared" si="1"/>
        <v/>
      </c>
      <c r="M57" s="72" t="str">
        <f t="shared" si="2"/>
        <v>Ba2</v>
      </c>
      <c r="N57" s="72" t="str">
        <f t="shared" si="2"/>
        <v>BBB</v>
      </c>
      <c r="O57" s="72">
        <f t="shared" si="3"/>
        <v>14</v>
      </c>
      <c r="P57" s="72">
        <f t="shared" si="4"/>
        <v>11</v>
      </c>
      <c r="Q57" s="72">
        <f t="shared" si="5"/>
        <v>0</v>
      </c>
    </row>
    <row r="58" spans="2:17" x14ac:dyDescent="0.25">
      <c r="B58" s="72" t="s">
        <v>562</v>
      </c>
      <c r="C58" s="72">
        <v>0.8</v>
      </c>
      <c r="D58" s="72" t="s">
        <v>36</v>
      </c>
      <c r="E58" s="72" t="s">
        <v>37</v>
      </c>
      <c r="F58" s="72" t="s">
        <v>563</v>
      </c>
      <c r="G58" s="72" t="str">
        <f>IF(F58&lt;&gt;"",IF(LEFT(_xll.BDP($F58&amp;" Curncy","SW_PRIMARY_REF_OBLIGATION_ISIN")&amp;" Corp",1)="#","N/A",_xll.BDP($F58&amp;" Curncy","SW_PRIMARY_REF_OBLIGATION_ISIN")&amp;" Corp"),"")</f>
        <v>US25746UBE82 Corp</v>
      </c>
      <c r="H58" s="43">
        <f>IF(G58&lt;&gt;"",IF(LEFT(_xll.BDP($F58&amp;" Curncy",H$18),1)="#","N/A",_xll.BDP($F58&amp;" Curncy",H$18)),"")</f>
        <v>18.2</v>
      </c>
      <c r="I58" s="72" t="str">
        <f>IF(AND($G58&lt;&gt;"",$G58&lt;&gt;"N/A"),IF(LEFT(_xll.BDP($G58,"RTG_MOODY"),1)&lt;&gt;"#",_xll.BDP($G58,"RTG_MOODY"),""),"")</f>
        <v>Baa2</v>
      </c>
      <c r="J58" s="72" t="str">
        <f>IF(AND($G58&lt;&gt;"",$G58&lt;&gt;"N/A"),IF(LEFT(_xll.BDP($G58,"RTG_SP"),1)&lt;&gt;"#",_xll.BDP($G58,"RTG_SP"),""),"")</f>
        <v>BBB</v>
      </c>
      <c r="K58" s="72" t="str">
        <f t="shared" si="1"/>
        <v/>
      </c>
      <c r="L58" s="72" t="str">
        <f t="shared" si="1"/>
        <v/>
      </c>
      <c r="M58" s="72" t="str">
        <f t="shared" si="2"/>
        <v>Baa2</v>
      </c>
      <c r="N58" s="72" t="str">
        <f t="shared" si="2"/>
        <v>BBB</v>
      </c>
      <c r="O58" s="72">
        <f t="shared" si="3"/>
        <v>11</v>
      </c>
      <c r="P58" s="72">
        <f t="shared" si="4"/>
        <v>11</v>
      </c>
      <c r="Q58" s="72">
        <f t="shared" si="5"/>
        <v>0</v>
      </c>
    </row>
    <row r="59" spans="2:17" x14ac:dyDescent="0.25">
      <c r="B59" s="72" t="s">
        <v>564</v>
      </c>
      <c r="C59" s="72">
        <v>0.8</v>
      </c>
      <c r="D59" s="72" t="s">
        <v>36</v>
      </c>
      <c r="E59" s="72" t="s">
        <v>37</v>
      </c>
      <c r="F59" s="72" t="s">
        <v>565</v>
      </c>
      <c r="G59" s="72" t="str">
        <f>IF(F59&lt;&gt;"",IF(LEFT(_xll.BDP($F59&amp;" Curncy","SW_PRIMARY_REF_OBLIGATION_ISIN")&amp;" Corp",1)="#","N/A",_xll.BDP($F59&amp;" Curncy","SW_PRIMARY_REF_OBLIGATION_ISIN")&amp;" Corp"),"")</f>
        <v>US257559AH77 Corp</v>
      </c>
      <c r="H59" s="43">
        <f>IF(G59&lt;&gt;"",IF(LEFT(_xll.BDP($F59&amp;" Curncy",H$18),1)="#","N/A",_xll.BDP($F59&amp;" Curncy",H$18)),"")</f>
        <v>200</v>
      </c>
      <c r="I59" s="72" t="str">
        <f>IF(AND($G59&lt;&gt;"",$G59&lt;&gt;"N/A"),IF(LEFT(_xll.BDP($G59,"RTG_MOODY"),1)&lt;&gt;"#",_xll.BDP($G59,"RTG_MOODY"),""),"")</f>
        <v>Baa3</v>
      </c>
      <c r="J59" s="72" t="str">
        <f>IF(AND($G59&lt;&gt;"",$G59&lt;&gt;"N/A"),IF(LEFT(_xll.BDP($G59,"RTG_SP"),1)&lt;&gt;"#",_xll.BDP($G59,"RTG_SP"),""),"")</f>
        <v>BBB-</v>
      </c>
      <c r="K59" s="72" t="str">
        <f t="shared" si="1"/>
        <v/>
      </c>
      <c r="L59" s="72" t="str">
        <f t="shared" si="1"/>
        <v/>
      </c>
      <c r="M59" s="72" t="str">
        <f t="shared" si="2"/>
        <v>Baa3</v>
      </c>
      <c r="N59" s="72" t="str">
        <f t="shared" si="2"/>
        <v>BBB-</v>
      </c>
      <c r="O59" s="72">
        <f t="shared" si="3"/>
        <v>12</v>
      </c>
      <c r="P59" s="72">
        <f t="shared" si="4"/>
        <v>12</v>
      </c>
      <c r="Q59" s="72">
        <f t="shared" si="5"/>
        <v>0</v>
      </c>
    </row>
    <row r="60" spans="2:17" x14ac:dyDescent="0.25">
      <c r="B60" s="72" t="s">
        <v>566</v>
      </c>
      <c r="C60" s="72">
        <v>0.8</v>
      </c>
      <c r="D60" s="72" t="s">
        <v>36</v>
      </c>
      <c r="E60" s="72" t="s">
        <v>37</v>
      </c>
      <c r="F60" s="72" t="s">
        <v>567</v>
      </c>
      <c r="G60" s="72" t="str">
        <f>IF(F60&lt;&gt;"",IF(LEFT(_xll.BDP($F60&amp;" Curncy","SW_PRIMARY_REF_OBLIGATION_ISIN")&amp;" Corp",1)="#","N/A",_xll.BDP($F60&amp;" Curncy","SW_PRIMARY_REF_OBLIGATION_ISIN")&amp;" Corp"),"")</f>
        <v>US26442CAA27 Corp</v>
      </c>
      <c r="H60" s="43">
        <f>IF(G60&lt;&gt;"",IF(LEFT(_xll.BDP($F60&amp;" Curncy",H$18),1)="#","N/A",_xll.BDP($F60&amp;" Curncy",H$18)),"")</f>
        <v>16</v>
      </c>
      <c r="I60" s="72" t="str">
        <f>IF(AND($G60&lt;&gt;"",$G60&lt;&gt;"N/A"),IF(LEFT(_xll.BDP($G60,"RTG_MOODY"),1)&lt;&gt;"#",_xll.BDP($G60,"RTG_MOODY"),""),"")</f>
        <v>A1</v>
      </c>
      <c r="J60" s="72" t="str">
        <f>IF(AND($G60&lt;&gt;"",$G60&lt;&gt;"N/A"),IF(LEFT(_xll.BDP($G60,"RTG_SP"),1)&lt;&gt;"#",_xll.BDP($G60,"RTG_SP"),""),"")</f>
        <v>A-</v>
      </c>
      <c r="K60" s="72" t="str">
        <f t="shared" si="1"/>
        <v/>
      </c>
      <c r="L60" s="72" t="str">
        <f t="shared" si="1"/>
        <v/>
      </c>
      <c r="M60" s="72" t="str">
        <f t="shared" si="2"/>
        <v>A1</v>
      </c>
      <c r="N60" s="72" t="str">
        <f t="shared" si="2"/>
        <v>A-</v>
      </c>
      <c r="O60" s="72">
        <f t="shared" si="3"/>
        <v>7</v>
      </c>
      <c r="P60" s="72">
        <f t="shared" si="4"/>
        <v>9</v>
      </c>
      <c r="Q60" s="72">
        <f t="shared" si="5"/>
        <v>0</v>
      </c>
    </row>
    <row r="61" spans="2:17" x14ac:dyDescent="0.25">
      <c r="B61" s="72" t="s">
        <v>568</v>
      </c>
      <c r="C61" s="72">
        <v>0.8</v>
      </c>
      <c r="D61" s="72" t="s">
        <v>36</v>
      </c>
      <c r="E61" s="72" t="s">
        <v>37</v>
      </c>
      <c r="F61" s="72" t="s">
        <v>569</v>
      </c>
      <c r="G61" s="72" t="str">
        <f>IF(F61&lt;&gt;"",IF(LEFT(_xll.BDP($F61&amp;" Curncy","SW_PRIMARY_REF_OBLIGATION_ISIN")&amp;" Corp",1)="#","N/A",_xll.BDP($F61&amp;" Curncy","SW_PRIMARY_REF_OBLIGATION_ISIN")&amp;" Corp"),"")</f>
        <v>US263534BT54 Corp</v>
      </c>
      <c r="H61" s="43">
        <f>IF(G61&lt;&gt;"",IF(LEFT(_xll.BDP($F61&amp;" Curncy",H$18),1)="#","N/A",_xll.BDP($F61&amp;" Curncy",H$18)),"")</f>
        <v>47</v>
      </c>
      <c r="I61" s="72" t="str">
        <f>IF(AND($G61&lt;&gt;"",$G61&lt;&gt;"N/A"),IF(LEFT(_xll.BDP($G61,"RTG_MOODY"),1)&lt;&gt;"#",_xll.BDP($G61,"RTG_MOODY"),""),"")</f>
        <v>A3</v>
      </c>
      <c r="J61" s="72" t="str">
        <f>IF(AND($G61&lt;&gt;"",$G61&lt;&gt;"N/A"),IF(LEFT(_xll.BDP($G61,"RTG_SP"),1)&lt;&gt;"#",_xll.BDP($G61,"RTG_SP"),""),"")</f>
        <v>A- /*-</v>
      </c>
      <c r="K61" s="72" t="str">
        <f t="shared" si="1"/>
        <v/>
      </c>
      <c r="L61" s="72">
        <f t="shared" si="1"/>
        <v>4</v>
      </c>
      <c r="M61" s="72" t="str">
        <f t="shared" si="2"/>
        <v>A3</v>
      </c>
      <c r="N61" s="72" t="str">
        <f t="shared" si="2"/>
        <v>A-</v>
      </c>
      <c r="O61" s="72">
        <f t="shared" si="3"/>
        <v>9</v>
      </c>
      <c r="P61" s="72">
        <f t="shared" si="4"/>
        <v>9</v>
      </c>
      <c r="Q61" s="72">
        <f t="shared" si="5"/>
        <v>0</v>
      </c>
    </row>
    <row r="62" spans="2:17" x14ac:dyDescent="0.25">
      <c r="B62" s="72" t="s">
        <v>570</v>
      </c>
      <c r="C62" s="72">
        <v>0.8</v>
      </c>
      <c r="D62" s="72" t="s">
        <v>36</v>
      </c>
      <c r="E62" s="72" t="s">
        <v>37</v>
      </c>
      <c r="F62" s="72" t="s">
        <v>571</v>
      </c>
      <c r="G62" s="72" t="str">
        <f>IF(F62&lt;&gt;"",IF(LEFT(_xll.BDP($F62&amp;" Curncy","SW_PRIMARY_REF_OBLIGATION_ISIN")&amp;" Corp",1)="#","N/A",_xll.BDP($F62&amp;" Curncy","SW_PRIMARY_REF_OBLIGATION_ISIN")&amp;" Corp"),"")</f>
        <v>US277432AD23 Corp</v>
      </c>
      <c r="H62" s="43">
        <f>IF(G62&lt;&gt;"",IF(LEFT(_xll.BDP($F62&amp;" Curncy",H$18),1)="#","N/A",_xll.BDP($F62&amp;" Curncy",H$18)),"")</f>
        <v>95.999999999999986</v>
      </c>
      <c r="I62" s="72" t="str">
        <f>IF(AND($G62&lt;&gt;"",$G62&lt;&gt;"N/A"),IF(LEFT(_xll.BDP($G62,"RTG_MOODY"),1)&lt;&gt;"#",_xll.BDP($G62,"RTG_MOODY"),""),"")</f>
        <v>Baa2</v>
      </c>
      <c r="J62" s="72" t="str">
        <f>IF(AND($G62&lt;&gt;"",$G62&lt;&gt;"N/A"),IF(LEFT(_xll.BDP($G62,"RTG_SP"),1)&lt;&gt;"#",_xll.BDP($G62,"RTG_SP"),""),"")</f>
        <v>BBB</v>
      </c>
      <c r="K62" s="72" t="str">
        <f t="shared" si="1"/>
        <v/>
      </c>
      <c r="L62" s="72" t="str">
        <f t="shared" si="1"/>
        <v/>
      </c>
      <c r="M62" s="72" t="str">
        <f t="shared" si="2"/>
        <v>Baa2</v>
      </c>
      <c r="N62" s="72" t="str">
        <f t="shared" si="2"/>
        <v>BBB</v>
      </c>
      <c r="O62" s="72">
        <f t="shared" si="3"/>
        <v>11</v>
      </c>
      <c r="P62" s="72">
        <f t="shared" si="4"/>
        <v>11</v>
      </c>
      <c r="Q62" s="72">
        <f t="shared" si="5"/>
        <v>0</v>
      </c>
    </row>
    <row r="63" spans="2:17" x14ac:dyDescent="0.25">
      <c r="B63" s="72" t="s">
        <v>572</v>
      </c>
      <c r="C63" s="72">
        <v>0.8</v>
      </c>
      <c r="D63" s="72" t="s">
        <v>36</v>
      </c>
      <c r="E63" s="72" t="s">
        <v>37</v>
      </c>
      <c r="F63" s="72" t="s">
        <v>573</v>
      </c>
      <c r="G63" s="72" t="str">
        <f>IF(F63&lt;&gt;"",IF(LEFT(_xll.BDP($F63&amp;" Curncy","SW_PRIMARY_REF_OBLIGATION_ISIN")&amp;" Corp",1)="#","N/A",_xll.BDP($F63&amp;" Curncy","SW_PRIMARY_REF_OBLIGATION_ISIN")&amp;" Corp"),"")</f>
        <v>US29250NAH89 Corp</v>
      </c>
      <c r="H63" s="43">
        <f>IF(G63&lt;&gt;"",IF(LEFT(_xll.BDP($F63&amp;" Curncy",H$18),1)="#","N/A",_xll.BDP($F63&amp;" Curncy",H$18)),"")</f>
        <v>375</v>
      </c>
      <c r="I63" s="72" t="str">
        <f>IF(AND($G63&lt;&gt;"",$G63&lt;&gt;"N/A"),IF(LEFT(_xll.BDP($G63,"RTG_MOODY"),1)&lt;&gt;"#",_xll.BDP($G63,"RTG_MOODY"),""),"")</f>
        <v>Baa2</v>
      </c>
      <c r="J63" s="72" t="str">
        <f>IF(AND($G63&lt;&gt;"",$G63&lt;&gt;"N/A"),IF(LEFT(_xll.BDP($G63,"RTG_SP"),1)&lt;&gt;"#",_xll.BDP($G63,"RTG_SP"),""),"")</f>
        <v>BBB+</v>
      </c>
      <c r="K63" s="72" t="str">
        <f t="shared" si="1"/>
        <v/>
      </c>
      <c r="L63" s="72" t="str">
        <f t="shared" si="1"/>
        <v/>
      </c>
      <c r="M63" s="72" t="str">
        <f t="shared" si="2"/>
        <v>Baa2</v>
      </c>
      <c r="N63" s="72" t="str">
        <f t="shared" si="2"/>
        <v>BBB+</v>
      </c>
      <c r="O63" s="72">
        <f t="shared" si="3"/>
        <v>11</v>
      </c>
      <c r="P63" s="72">
        <f t="shared" si="4"/>
        <v>10</v>
      </c>
      <c r="Q63" s="72">
        <f t="shared" si="5"/>
        <v>0</v>
      </c>
    </row>
    <row r="64" spans="2:17" x14ac:dyDescent="0.25">
      <c r="B64" s="72" t="s">
        <v>574</v>
      </c>
      <c r="C64" s="72">
        <v>0.8</v>
      </c>
      <c r="D64" s="72" t="s">
        <v>36</v>
      </c>
      <c r="E64" s="72" t="s">
        <v>37</v>
      </c>
      <c r="F64" s="72" t="s">
        <v>575</v>
      </c>
      <c r="G64" s="72" t="str">
        <f>IF(F64&lt;&gt;"",IF(LEFT(_xll.BDP($F64&amp;" Curncy","SW_PRIMARY_REF_OBLIGATION_ISIN")&amp;" Corp",1)="#","N/A",_xll.BDP($F64&amp;" Curncy","SW_PRIMARY_REF_OBLIGATION_ISIN")&amp;" Corp"),"")</f>
        <v>US26884AAX19 Corp</v>
      </c>
      <c r="H64" s="43">
        <f>IF(G64&lt;&gt;"",IF(LEFT(_xll.BDP($F64&amp;" Curncy",H$18),1)="#","N/A",_xll.BDP($F64&amp;" Curncy",H$18)),"")</f>
        <v>51.000000000000007</v>
      </c>
      <c r="I64" s="72" t="str">
        <f>IF(AND($G64&lt;&gt;"",$G64&lt;&gt;"N/A"),IF(LEFT(_xll.BDP($G64,"RTG_MOODY"),1)&lt;&gt;"#",_xll.BDP($G64,"RTG_MOODY"),""),"")</f>
        <v>Baa1</v>
      </c>
      <c r="J64" s="72" t="str">
        <f>IF(AND($G64&lt;&gt;"",$G64&lt;&gt;"N/A"),IF(LEFT(_xll.BDP($G64,"RTG_SP"),1)&lt;&gt;"#",_xll.BDP($G64,"RTG_SP"),""),"")</f>
        <v>A-</v>
      </c>
      <c r="K64" s="72" t="str">
        <f t="shared" si="1"/>
        <v/>
      </c>
      <c r="L64" s="72" t="str">
        <f t="shared" si="1"/>
        <v/>
      </c>
      <c r="M64" s="72" t="str">
        <f t="shared" si="2"/>
        <v>Baa1</v>
      </c>
      <c r="N64" s="72" t="str">
        <f t="shared" si="2"/>
        <v>A-</v>
      </c>
      <c r="O64" s="72">
        <f t="shared" si="3"/>
        <v>10</v>
      </c>
      <c r="P64" s="72">
        <f t="shared" si="4"/>
        <v>9</v>
      </c>
      <c r="Q64" s="72">
        <f t="shared" si="5"/>
        <v>0</v>
      </c>
    </row>
    <row r="65" spans="2:17" x14ac:dyDescent="0.25">
      <c r="B65" s="72" t="s">
        <v>576</v>
      </c>
      <c r="C65" s="72">
        <v>0.8</v>
      </c>
      <c r="D65" s="72" t="s">
        <v>36</v>
      </c>
      <c r="E65" s="72" t="s">
        <v>37</v>
      </c>
      <c r="F65" s="72" t="s">
        <v>577</v>
      </c>
      <c r="G65" s="72" t="str">
        <f>IF(F65&lt;&gt;"",IF(LEFT(_xll.BDP($F65&amp;" Curncy","SW_PRIMARY_REF_OBLIGATION_ISIN")&amp;" Corp",1)="#","N/A",_xll.BDP($F65&amp;" Curncy","SW_PRIMARY_REF_OBLIGATION_ISIN")&amp;" Corp"),"")</f>
        <v>US210371AL43 Corp</v>
      </c>
      <c r="H65" s="43">
        <f>IF(G65&lt;&gt;"",IF(LEFT(_xll.BDP($F65&amp;" Curncy",H$18),1)="#","N/A",_xll.BDP($F65&amp;" Curncy",H$18)),"")</f>
        <v>36</v>
      </c>
      <c r="I65" s="72" t="str">
        <f>IF(AND($G65&lt;&gt;"",$G65&lt;&gt;"N/A"),IF(LEFT(_xll.BDP($G65,"RTG_MOODY"),1)&lt;&gt;"#",_xll.BDP($G65,"RTG_MOODY"),""),"")</f>
        <v>Baa2</v>
      </c>
      <c r="J65" s="72" t="str">
        <f>IF(AND($G65&lt;&gt;"",$G65&lt;&gt;"N/A"),IF(LEFT(_xll.BDP($G65,"RTG_SP"),1)&lt;&gt;"#",_xll.BDP($G65,"RTG_SP"),""),"")</f>
        <v>BBB-</v>
      </c>
      <c r="K65" s="72" t="str">
        <f t="shared" si="1"/>
        <v/>
      </c>
      <c r="L65" s="72" t="str">
        <f t="shared" si="1"/>
        <v/>
      </c>
      <c r="M65" s="72" t="str">
        <f t="shared" si="2"/>
        <v>Baa2</v>
      </c>
      <c r="N65" s="72" t="str">
        <f t="shared" si="2"/>
        <v>BBB-</v>
      </c>
      <c r="O65" s="72">
        <f t="shared" si="3"/>
        <v>11</v>
      </c>
      <c r="P65" s="72">
        <f t="shared" si="4"/>
        <v>12</v>
      </c>
      <c r="Q65" s="72">
        <f t="shared" si="5"/>
        <v>0</v>
      </c>
    </row>
    <row r="66" spans="2:17" x14ac:dyDescent="0.25">
      <c r="B66" s="72" t="s">
        <v>578</v>
      </c>
      <c r="C66" s="72">
        <v>0.8</v>
      </c>
      <c r="D66" s="72" t="s">
        <v>36</v>
      </c>
      <c r="E66" s="72" t="s">
        <v>37</v>
      </c>
      <c r="F66" s="72" t="s">
        <v>579</v>
      </c>
      <c r="G66" s="72" t="str">
        <f>IF(F66&lt;&gt;"",IF(LEFT(_xll.BDP($F66&amp;" Curncy","SW_PRIMARY_REF_OBLIGATION_ISIN")&amp;" Corp",1)="#","N/A",_xll.BDP($F66&amp;" Curncy","SW_PRIMARY_REF_OBLIGATION_ISIN")&amp;" Corp"),"")</f>
        <v>US30212PAB13 Corp</v>
      </c>
      <c r="H66" s="43">
        <f>IF(G66&lt;&gt;"",IF(LEFT(_xll.BDP($F66&amp;" Curncy",H$18),1)="#","N/A",_xll.BDP($F66&amp;" Curncy",H$18)),"")</f>
        <v>138</v>
      </c>
      <c r="I66" s="72" t="str">
        <f>IF(AND($G66&lt;&gt;"",$G66&lt;&gt;"N/A"),IF(LEFT(_xll.BDP($G66,"RTG_MOODY"),1)&lt;&gt;"#",_xll.BDP($G66,"RTG_MOODY"),""),"")</f>
        <v>Ba1</v>
      </c>
      <c r="J66" s="72" t="str">
        <f>IF(AND($G66&lt;&gt;"",$G66&lt;&gt;"N/A"),IF(LEFT(_xll.BDP($G66,"RTG_SP"),1)&lt;&gt;"#",_xll.BDP($G66,"RTG_SP"),""),"")</f>
        <v>BBB-</v>
      </c>
      <c r="K66" s="72" t="str">
        <f t="shared" si="1"/>
        <v/>
      </c>
      <c r="L66" s="72" t="str">
        <f t="shared" si="1"/>
        <v/>
      </c>
      <c r="M66" s="72" t="str">
        <f t="shared" si="2"/>
        <v>Ba1</v>
      </c>
      <c r="N66" s="72" t="str">
        <f t="shared" si="2"/>
        <v>BBB-</v>
      </c>
      <c r="O66" s="72">
        <f t="shared" si="3"/>
        <v>13</v>
      </c>
      <c r="P66" s="72">
        <f t="shared" si="4"/>
        <v>12</v>
      </c>
      <c r="Q66" s="72">
        <f t="shared" si="5"/>
        <v>0</v>
      </c>
    </row>
    <row r="67" spans="2:17" x14ac:dyDescent="0.25">
      <c r="B67" s="72" t="s">
        <v>580</v>
      </c>
      <c r="C67" s="72">
        <v>0.8</v>
      </c>
      <c r="D67" s="72" t="s">
        <v>36</v>
      </c>
      <c r="E67" s="72" t="s">
        <v>37</v>
      </c>
      <c r="F67" s="72" t="s">
        <v>581</v>
      </c>
      <c r="G67" s="72" t="str">
        <f>IF(F67&lt;&gt;"",IF(LEFT(_xll.BDP($F67&amp;" Curncy","SW_PRIMARY_REF_OBLIGATION_ISIN")&amp;" Corp",1)="#","N/A",_xll.BDP($F67&amp;" Curncy","SW_PRIMARY_REF_OBLIGATION_ISIN")&amp;" Corp"),"")</f>
        <v>US337932AC13 Corp</v>
      </c>
      <c r="H67" s="43">
        <f>IF(G67&lt;&gt;"",IF(LEFT(_xll.BDP($F67&amp;" Curncy",H$18),1)="#","N/A",_xll.BDP($F67&amp;" Curncy",H$18)),"")</f>
        <v>87</v>
      </c>
      <c r="I67" s="72" t="str">
        <f>IF(AND($G67&lt;&gt;"",$G67&lt;&gt;"N/A"),IF(LEFT(_xll.BDP($G67,"RTG_MOODY"),1)&lt;&gt;"#",_xll.BDP($G67,"RTG_MOODY"),""),"")</f>
        <v>Baa3</v>
      </c>
      <c r="J67" s="72" t="str">
        <f>IF(AND($G67&lt;&gt;"",$G67&lt;&gt;"N/A"),IF(LEFT(_xll.BDP($G67,"RTG_SP"),1)&lt;&gt;"#",_xll.BDP($G67,"RTG_SP"),""),"")</f>
        <v>BB+</v>
      </c>
      <c r="K67" s="72" t="str">
        <f t="shared" si="1"/>
        <v/>
      </c>
      <c r="L67" s="72" t="str">
        <f t="shared" si="1"/>
        <v/>
      </c>
      <c r="M67" s="72" t="str">
        <f t="shared" si="2"/>
        <v>Baa3</v>
      </c>
      <c r="N67" s="72" t="str">
        <f t="shared" si="2"/>
        <v>BB+</v>
      </c>
      <c r="O67" s="72">
        <f t="shared" si="3"/>
        <v>12</v>
      </c>
      <c r="P67" s="72">
        <f t="shared" si="4"/>
        <v>13</v>
      </c>
      <c r="Q67" s="72">
        <f t="shared" si="5"/>
        <v>0</v>
      </c>
    </row>
    <row r="68" spans="2:17" x14ac:dyDescent="0.25">
      <c r="B68" s="72" t="s">
        <v>582</v>
      </c>
      <c r="C68" s="72">
        <v>0.8</v>
      </c>
      <c r="D68" s="72" t="s">
        <v>36</v>
      </c>
      <c r="E68" s="72" t="s">
        <v>37</v>
      </c>
      <c r="F68" s="72" t="s">
        <v>583</v>
      </c>
      <c r="G68" s="72" t="str">
        <f>IF(F68&lt;&gt;"",IF(LEFT(_xll.BDP($F68&amp;" Curncy","SW_PRIMARY_REF_OBLIGATION_ISIN")&amp;" Corp",1)="#","N/A",_xll.BDP($F68&amp;" Curncy","SW_PRIMARY_REF_OBLIGATION_ISIN")&amp;" Corp"),"")</f>
        <v>US345370BX76 Corp</v>
      </c>
      <c r="H68" s="43">
        <f>IF(G68&lt;&gt;"",IF(LEFT(_xll.BDP($F68&amp;" Curncy",H$18),1)="#","N/A",_xll.BDP($F68&amp;" Curncy",H$18)),"")</f>
        <v>162.99999999999997</v>
      </c>
      <c r="I68" s="72" t="str">
        <f>IF(AND($G68&lt;&gt;"",$G68&lt;&gt;"N/A"),IF(LEFT(_xll.BDP($G68,"RTG_MOODY"),1)&lt;&gt;"#",_xll.BDP($G68,"RTG_MOODY"),""),"")</f>
        <v>Baa2</v>
      </c>
      <c r="J68" s="72" t="str">
        <f>IF(AND($G68&lt;&gt;"",$G68&lt;&gt;"N/A"),IF(LEFT(_xll.BDP($G68,"RTG_SP"),1)&lt;&gt;"#",_xll.BDP($G68,"RTG_SP"),""),"")</f>
        <v>BBB</v>
      </c>
      <c r="K68" s="72" t="str">
        <f t="shared" si="1"/>
        <v/>
      </c>
      <c r="L68" s="72" t="str">
        <f t="shared" si="1"/>
        <v/>
      </c>
      <c r="M68" s="72" t="str">
        <f t="shared" si="2"/>
        <v>Baa2</v>
      </c>
      <c r="N68" s="72" t="str">
        <f t="shared" si="2"/>
        <v>BBB</v>
      </c>
      <c r="O68" s="72">
        <f t="shared" si="3"/>
        <v>11</v>
      </c>
      <c r="P68" s="72">
        <f t="shared" si="4"/>
        <v>11</v>
      </c>
      <c r="Q68" s="72">
        <f t="shared" si="5"/>
        <v>0</v>
      </c>
    </row>
    <row r="69" spans="2:17" x14ac:dyDescent="0.25">
      <c r="B69" s="72" t="s">
        <v>803</v>
      </c>
      <c r="C69" s="72">
        <v>0.8</v>
      </c>
      <c r="D69" s="72" t="s">
        <v>36</v>
      </c>
      <c r="E69" s="72" t="s">
        <v>37</v>
      </c>
      <c r="F69" s="72" t="s">
        <v>804</v>
      </c>
      <c r="G69" s="72" t="str">
        <f>IF(F69&lt;&gt;"",IF(LEFT(_xll.BDP($F69&amp;" Curncy","SW_PRIMARY_REF_OBLIGATION_ISIN")&amp;" Corp",1)="#","N/A",_xll.BDP($F69&amp;" Curncy","SW_PRIMARY_REF_OBLIGATION_ISIN")&amp;" Corp"),"")</f>
        <v>US36962G3H54 Corp</v>
      </c>
      <c r="H69" s="43">
        <f>IF(G69&lt;&gt;"",IF(LEFT(_xll.BDP($F69&amp;" Curncy",H$18),1)="#","N/A",_xll.BDP($F69&amp;" Curncy",H$18)),"")</f>
        <v>41</v>
      </c>
      <c r="I69" s="72" t="str">
        <f>IF(AND($G69&lt;&gt;"",$G69&lt;&gt;"N/A"),IF(LEFT(_xll.BDP($G69,"RTG_MOODY"),1)&lt;&gt;"#",_xll.BDP($G69,"RTG_MOODY"),""),"")</f>
        <v>A1</v>
      </c>
      <c r="J69" s="72" t="str">
        <f>IF(AND($G69&lt;&gt;"",$G69&lt;&gt;"N/A"),IF(LEFT(_xll.BDP($G69,"RTG_SP"),1)&lt;&gt;"#",_xll.BDP($G69,"RTG_SP"),""),"")</f>
        <v>AA+</v>
      </c>
      <c r="K69" s="72" t="str">
        <f t="shared" si="1"/>
        <v/>
      </c>
      <c r="L69" s="72" t="str">
        <f t="shared" si="1"/>
        <v/>
      </c>
      <c r="M69" s="72" t="str">
        <f t="shared" si="2"/>
        <v>A1</v>
      </c>
      <c r="N69" s="72" t="str">
        <f t="shared" si="2"/>
        <v>AA+</v>
      </c>
      <c r="O69" s="72">
        <f t="shared" si="3"/>
        <v>7</v>
      </c>
      <c r="P69" s="72">
        <f t="shared" si="4"/>
        <v>4</v>
      </c>
      <c r="Q69" s="72">
        <f t="shared" si="5"/>
        <v>0</v>
      </c>
    </row>
    <row r="70" spans="2:17" x14ac:dyDescent="0.25">
      <c r="B70" s="72" t="s">
        <v>588</v>
      </c>
      <c r="C70" s="72">
        <v>0.8</v>
      </c>
      <c r="D70" s="72" t="s">
        <v>36</v>
      </c>
      <c r="E70" s="72" t="s">
        <v>37</v>
      </c>
      <c r="F70" s="72" t="s">
        <v>589</v>
      </c>
      <c r="G70" s="72" t="str">
        <f>IF(F70&lt;&gt;"",IF(LEFT(_xll.BDP($F70&amp;" Curncy","SW_PRIMARY_REF_OBLIGATION_ISIN")&amp;" Corp",1)="#","N/A",_xll.BDP($F70&amp;" Curncy","SW_PRIMARY_REF_OBLIGATION_ISIN")&amp;" Corp"),"")</f>
        <v>US370334BM56 Corp</v>
      </c>
      <c r="H70" s="43">
        <f>IF(G70&lt;&gt;"",IF(LEFT(_xll.BDP($F70&amp;" Curncy",H$18),1)="#","N/A",_xll.BDP($F70&amp;" Curncy",H$18)),"")</f>
        <v>32</v>
      </c>
      <c r="I70" s="72" t="str">
        <f>IF(AND($G70&lt;&gt;"",$G70&lt;&gt;"N/A"),IF(LEFT(_xll.BDP($G70,"RTG_MOODY"),1)&lt;&gt;"#",_xll.BDP($G70,"RTG_MOODY"),""),"")</f>
        <v>A3</v>
      </c>
      <c r="J70" s="72" t="str">
        <f>IF(AND($G70&lt;&gt;"",$G70&lt;&gt;"N/A"),IF(LEFT(_xll.BDP($G70,"RTG_SP"),1)&lt;&gt;"#",_xll.BDP($G70,"RTG_SP"),""),"")</f>
        <v>BBB+</v>
      </c>
      <c r="K70" s="72" t="str">
        <f t="shared" si="1"/>
        <v/>
      </c>
      <c r="L70" s="72" t="str">
        <f t="shared" si="1"/>
        <v/>
      </c>
      <c r="M70" s="72" t="str">
        <f t="shared" si="2"/>
        <v>A3</v>
      </c>
      <c r="N70" s="72" t="str">
        <f t="shared" si="2"/>
        <v>BBB+</v>
      </c>
      <c r="O70" s="72">
        <f t="shared" si="3"/>
        <v>9</v>
      </c>
      <c r="P70" s="72">
        <f t="shared" si="4"/>
        <v>10</v>
      </c>
      <c r="Q70" s="72">
        <f t="shared" si="5"/>
        <v>0</v>
      </c>
    </row>
    <row r="71" spans="2:17" x14ac:dyDescent="0.25">
      <c r="B71" s="72" t="s">
        <v>148</v>
      </c>
      <c r="C71" s="72">
        <v>0.8</v>
      </c>
      <c r="D71" s="72" t="s">
        <v>36</v>
      </c>
      <c r="E71" s="72" t="s">
        <v>37</v>
      </c>
      <c r="F71" s="72" t="s">
        <v>149</v>
      </c>
      <c r="G71" s="72" t="str">
        <f>IF(F71&lt;&gt;"",IF(LEFT(_xll.BDP($F71&amp;" Curncy","SW_PRIMARY_REF_OBLIGATION_ISIN")&amp;" Corp",1)="#","N/A",_xll.BDP($F71&amp;" Curncy","SW_PRIMARY_REF_OBLIGATION_ISIN")&amp;" Corp"),"")</f>
        <v>US37045VAD29 Corp</v>
      </c>
      <c r="H71" s="43">
        <f>IF(G71&lt;&gt;"",IF(LEFT(_xll.BDP($F71&amp;" Curncy",H$18),1)="#","N/A",_xll.BDP($F71&amp;" Curncy",H$18)),"")</f>
        <v>223</v>
      </c>
      <c r="I71" s="72" t="str">
        <f>IF(AND($G71&lt;&gt;"",$G71&lt;&gt;"N/A"),IF(LEFT(_xll.BDP($G71,"RTG_MOODY"),1)&lt;&gt;"#",_xll.BDP($G71,"RTG_MOODY"),""),"")</f>
        <v>Ba1</v>
      </c>
      <c r="J71" s="72" t="str">
        <f>IF(AND($G71&lt;&gt;"",$G71&lt;&gt;"N/A"),IF(LEFT(_xll.BDP($G71,"RTG_SP"),1)&lt;&gt;"#",_xll.BDP($G71,"RTG_SP"),""),"")</f>
        <v>BBB-</v>
      </c>
      <c r="K71" s="72" t="str">
        <f t="shared" si="1"/>
        <v/>
      </c>
      <c r="L71" s="72" t="str">
        <f t="shared" si="1"/>
        <v/>
      </c>
      <c r="M71" s="72" t="str">
        <f t="shared" si="2"/>
        <v>Ba1</v>
      </c>
      <c r="N71" s="72" t="str">
        <f t="shared" si="2"/>
        <v>BBB-</v>
      </c>
      <c r="O71" s="72">
        <f t="shared" si="3"/>
        <v>13</v>
      </c>
      <c r="P71" s="72">
        <f t="shared" si="4"/>
        <v>12</v>
      </c>
      <c r="Q71" s="72">
        <f t="shared" si="5"/>
        <v>0</v>
      </c>
    </row>
    <row r="72" spans="2:17" x14ac:dyDescent="0.25">
      <c r="B72" s="72" t="s">
        <v>590</v>
      </c>
      <c r="C72" s="72">
        <v>0.8</v>
      </c>
      <c r="D72" s="72" t="s">
        <v>36</v>
      </c>
      <c r="E72" s="72" t="s">
        <v>37</v>
      </c>
      <c r="F72" s="72" t="s">
        <v>591</v>
      </c>
      <c r="G72" s="72" t="str">
        <f>IF(F72&lt;&gt;"",IF(LEFT(_xll.BDP($F72&amp;" Curncy","SW_PRIMARY_REF_OBLIGATION_ISIN")&amp;" Corp",1)="#","N/A",_xll.BDP($F72&amp;" Curncy","SW_PRIMARY_REF_OBLIGATION_ISIN")&amp;" Corp"),"")</f>
        <v>US406216AH42 Corp</v>
      </c>
      <c r="H72" s="43">
        <f>IF(G72&lt;&gt;"",IF(LEFT(_xll.BDP($F72&amp;" Curncy",H$18),1)="#","N/A",_xll.BDP($F72&amp;" Curncy",H$18)),"")</f>
        <v>135</v>
      </c>
      <c r="I72" s="72" t="str">
        <f>IF(AND($G72&lt;&gt;"",$G72&lt;&gt;"N/A"),IF(LEFT(_xll.BDP($G72,"RTG_MOODY"),1)&lt;&gt;"#",_xll.BDP($G72,"RTG_MOODY"),""),"")</f>
        <v>A2 /*-</v>
      </c>
      <c r="J72" s="72" t="str">
        <f>IF(AND($G72&lt;&gt;"",$G72&lt;&gt;"N/A"),IF(LEFT(_xll.BDP($G72,"RTG_SP"),1)&lt;&gt;"#",_xll.BDP($G72,"RTG_SP"),""),"")</f>
        <v>A</v>
      </c>
      <c r="K72" s="72">
        <f t="shared" si="1"/>
        <v>4</v>
      </c>
      <c r="L72" s="72" t="str">
        <f t="shared" si="1"/>
        <v/>
      </c>
      <c r="M72" s="72" t="str">
        <f t="shared" si="2"/>
        <v>A2</v>
      </c>
      <c r="N72" s="72" t="str">
        <f t="shared" si="2"/>
        <v>A</v>
      </c>
      <c r="O72" s="72">
        <f t="shared" si="3"/>
        <v>8</v>
      </c>
      <c r="P72" s="72">
        <f t="shared" si="4"/>
        <v>8</v>
      </c>
      <c r="Q72" s="72">
        <f t="shared" si="5"/>
        <v>0</v>
      </c>
    </row>
    <row r="73" spans="2:17" x14ac:dyDescent="0.25">
      <c r="B73" s="72" t="s">
        <v>805</v>
      </c>
      <c r="C73" s="72">
        <v>0.8</v>
      </c>
      <c r="D73" s="72" t="s">
        <v>36</v>
      </c>
      <c r="E73" s="72" t="s">
        <v>37</v>
      </c>
      <c r="F73" s="72" t="s">
        <v>806</v>
      </c>
      <c r="G73" s="72" t="str">
        <f>IF(F73&lt;&gt;"",IF(LEFT(_xll.BDP($F73&amp;" Curncy","SW_PRIMARY_REF_OBLIGATION_ISIN")&amp;" Corp",1)="#","N/A",_xll.BDP($F73&amp;" Curncy","SW_PRIMARY_REF_OBLIGATION_ISIN")&amp;" Corp"),"")</f>
        <v>US42809HAB33 Corp</v>
      </c>
      <c r="H73" s="43">
        <f>IF(G73&lt;&gt;"",IF(LEFT(_xll.BDP($F73&amp;" Curncy",H$18),1)="#","N/A",_xll.BDP($F73&amp;" Curncy",H$18)),"")</f>
        <v>320</v>
      </c>
      <c r="I73" s="72" t="str">
        <f>IF(AND($G73&lt;&gt;"",$G73&lt;&gt;"N/A"),IF(LEFT(_xll.BDP($G73,"RTG_MOODY"),1)&lt;&gt;"#",_xll.BDP($G73,"RTG_MOODY"),""),"")</f>
        <v>Ba1</v>
      </c>
      <c r="J73" s="72" t="str">
        <f>IF(AND($G73&lt;&gt;"",$G73&lt;&gt;"N/A"),IF(LEFT(_xll.BDP($G73,"RTG_SP"),1)&lt;&gt;"#",_xll.BDP($G73,"RTG_SP"),""),"")</f>
        <v>BBB-</v>
      </c>
      <c r="K73" s="72" t="str">
        <f t="shared" si="1"/>
        <v/>
      </c>
      <c r="L73" s="72" t="str">
        <f t="shared" si="1"/>
        <v/>
      </c>
      <c r="M73" s="72" t="str">
        <f t="shared" si="2"/>
        <v>Ba1</v>
      </c>
      <c r="N73" s="72" t="str">
        <f t="shared" si="2"/>
        <v>BBB-</v>
      </c>
      <c r="O73" s="72">
        <f t="shared" si="3"/>
        <v>13</v>
      </c>
      <c r="P73" s="72">
        <f t="shared" si="4"/>
        <v>12</v>
      </c>
      <c r="Q73" s="72">
        <f t="shared" si="5"/>
        <v>0</v>
      </c>
    </row>
    <row r="74" spans="2:17" x14ac:dyDescent="0.25">
      <c r="B74" s="72" t="s">
        <v>593</v>
      </c>
      <c r="C74" s="72">
        <v>0.8</v>
      </c>
      <c r="D74" s="72" t="s">
        <v>36</v>
      </c>
      <c r="E74" s="72" t="s">
        <v>37</v>
      </c>
      <c r="F74" s="72" t="s">
        <v>594</v>
      </c>
      <c r="G74" s="72" t="str">
        <f>IF(F74&lt;&gt;"",IF(LEFT(_xll.BDP($F74&amp;" Curncy","SW_PRIMARY_REF_OBLIGATION_ISIN")&amp;" Corp",1)="#","N/A",_xll.BDP($F74&amp;" Curncy","SW_PRIMARY_REF_OBLIGATION_ISIN")&amp;" Corp"),"")</f>
        <v>US438516AR73 Corp</v>
      </c>
      <c r="H74" s="43">
        <f>IF(G74&lt;&gt;"",IF(LEFT(_xll.BDP($F74&amp;" Curncy",H$18),1)="#","N/A",_xll.BDP($F74&amp;" Curncy",H$18)),"")</f>
        <v>25</v>
      </c>
      <c r="I74" s="72" t="str">
        <f>IF(AND($G74&lt;&gt;"",$G74&lt;&gt;"N/A"),IF(LEFT(_xll.BDP($G74,"RTG_MOODY"),1)&lt;&gt;"#",_xll.BDP($G74,"RTG_MOODY"),""),"")</f>
        <v>A2</v>
      </c>
      <c r="J74" s="72" t="str">
        <f>IF(AND($G74&lt;&gt;"",$G74&lt;&gt;"N/A"),IF(LEFT(_xll.BDP($G74,"RTG_SP"),1)&lt;&gt;"#",_xll.BDP($G74,"RTG_SP"),""),"")</f>
        <v>A</v>
      </c>
      <c r="K74" s="72" t="str">
        <f t="shared" si="1"/>
        <v/>
      </c>
      <c r="L74" s="72" t="str">
        <f t="shared" si="1"/>
        <v/>
      </c>
      <c r="M74" s="72" t="str">
        <f t="shared" si="2"/>
        <v>A2</v>
      </c>
      <c r="N74" s="72" t="str">
        <f t="shared" si="2"/>
        <v>A</v>
      </c>
      <c r="O74" s="72">
        <f t="shared" si="3"/>
        <v>8</v>
      </c>
      <c r="P74" s="72">
        <f t="shared" si="4"/>
        <v>8</v>
      </c>
      <c r="Q74" s="72">
        <f t="shared" si="5"/>
        <v>0</v>
      </c>
    </row>
    <row r="75" spans="2:17" x14ac:dyDescent="0.25">
      <c r="B75" s="72" t="s">
        <v>807</v>
      </c>
      <c r="C75" s="72">
        <v>0.8</v>
      </c>
      <c r="D75" s="72" t="s">
        <v>36</v>
      </c>
      <c r="E75" s="72" t="s">
        <v>37</v>
      </c>
      <c r="F75" s="72" t="s">
        <v>808</v>
      </c>
      <c r="G75" s="72" t="str">
        <f>IF(F75&lt;&gt;"",IF(LEFT(_xll.BDP($F75&amp;" Curncy","SW_PRIMARY_REF_OBLIGATION_ISIN")&amp;" Corp",1)="#","N/A",_xll.BDP($F75&amp;" Curncy","SW_PRIMARY_REF_OBLIGATION_ISIN")&amp;" Corp"),"")</f>
        <v>US44107TAT34 Corp</v>
      </c>
      <c r="H75" s="43">
        <f>IF(G75&lt;&gt;"",IF(LEFT(_xll.BDP($F75&amp;" Curncy",H$18),1)="#","N/A",_xll.BDP($F75&amp;" Curncy",H$18)),"")</f>
        <v>122.00000000000001</v>
      </c>
      <c r="I75" s="72" t="str">
        <f>IF(AND($G75&lt;&gt;"",$G75&lt;&gt;"N/A"),IF(LEFT(_xll.BDP($G75,"RTG_MOODY"),1)&lt;&gt;"#",_xll.BDP($G75,"RTG_MOODY"),""),"")</f>
        <v>Baa2</v>
      </c>
      <c r="J75" s="72" t="str">
        <f>IF(AND($G75&lt;&gt;"",$G75&lt;&gt;"N/A"),IF(LEFT(_xll.BDP($G75,"RTG_SP"),1)&lt;&gt;"#",_xll.BDP($G75,"RTG_SP"),""),"")</f>
        <v>BBB</v>
      </c>
      <c r="K75" s="72" t="str">
        <f t="shared" si="1"/>
        <v/>
      </c>
      <c r="L75" s="72" t="str">
        <f t="shared" si="1"/>
        <v/>
      </c>
      <c r="M75" s="72" t="str">
        <f t="shared" si="2"/>
        <v>Baa2</v>
      </c>
      <c r="N75" s="72" t="str">
        <f t="shared" si="2"/>
        <v>BBB</v>
      </c>
      <c r="O75" s="72">
        <f t="shared" si="3"/>
        <v>11</v>
      </c>
      <c r="P75" s="72">
        <f t="shared" si="4"/>
        <v>11</v>
      </c>
      <c r="Q75" s="72">
        <f t="shared" si="5"/>
        <v>0</v>
      </c>
    </row>
    <row r="76" spans="2:17" x14ac:dyDescent="0.25">
      <c r="B76" s="72" t="s">
        <v>791</v>
      </c>
      <c r="C76" s="72">
        <v>0.8</v>
      </c>
      <c r="D76" s="72" t="s">
        <v>36</v>
      </c>
      <c r="E76" s="72" t="s">
        <v>37</v>
      </c>
      <c r="F76" s="72" t="s">
        <v>592</v>
      </c>
      <c r="G76" s="72" t="str">
        <f>IF(F76&lt;&gt;"",IF(LEFT(_xll.BDP($F76&amp;" Curncy","SW_PRIMARY_REF_OBLIGATION_ISIN")&amp;" Corp",1)="#","N/A",_xll.BDP($F76&amp;" Curncy","SW_PRIMARY_REF_OBLIGATION_ISIN")&amp;" Corp"),"")</f>
        <v>US428236BV43 Corp</v>
      </c>
      <c r="H76" s="43">
        <f>IF(G76&lt;&gt;"",IF(LEFT(_xll.BDP($F76&amp;" Curncy",H$18),1)="#","N/A",_xll.BDP($F76&amp;" Curncy",H$18)),"")</f>
        <v>162</v>
      </c>
      <c r="I76" s="72" t="str">
        <f>IF(AND($G76&lt;&gt;"",$G76&lt;&gt;"N/A"),IF(LEFT(_xll.BDP($G76,"RTG_MOODY"),1)&lt;&gt;"#",_xll.BDP($G76,"RTG_MOODY"),""),"")</f>
        <v>Baa2</v>
      </c>
      <c r="J76" s="72" t="str">
        <f>IF(AND($G76&lt;&gt;"",$G76&lt;&gt;"N/A"),IF(LEFT(_xll.BDP($G76,"RTG_SP"),1)&lt;&gt;"#",_xll.BDP($G76,"RTG_SP"),""),"")</f>
        <v>BBB</v>
      </c>
      <c r="K76" s="72" t="str">
        <f t="shared" si="1"/>
        <v/>
      </c>
      <c r="L76" s="72" t="str">
        <f t="shared" si="1"/>
        <v/>
      </c>
      <c r="M76" s="72" t="str">
        <f t="shared" si="2"/>
        <v>Baa2</v>
      </c>
      <c r="N76" s="72" t="str">
        <f t="shared" si="2"/>
        <v>BBB</v>
      </c>
      <c r="O76" s="72">
        <f t="shared" si="3"/>
        <v>11</v>
      </c>
      <c r="P76" s="72">
        <f t="shared" si="4"/>
        <v>11</v>
      </c>
      <c r="Q76" s="72">
        <f t="shared" si="5"/>
        <v>0</v>
      </c>
    </row>
    <row r="77" spans="2:17" x14ac:dyDescent="0.25">
      <c r="B77" s="72" t="s">
        <v>595</v>
      </c>
      <c r="C77" s="72">
        <v>0.8</v>
      </c>
      <c r="D77" s="72" t="s">
        <v>36</v>
      </c>
      <c r="E77" s="72" t="s">
        <v>37</v>
      </c>
      <c r="F77" s="72" t="s">
        <v>596</v>
      </c>
      <c r="G77" s="72" t="str">
        <f>IF(F77&lt;&gt;"",IF(LEFT(_xll.BDP($F77&amp;" Curncy","SW_PRIMARY_REF_OBLIGATION_ISIN")&amp;" Corp",1)="#","N/A",_xll.BDP($F77&amp;" Curncy","SW_PRIMARY_REF_OBLIGATION_ISIN")&amp;" Corp"),"")</f>
        <v>US456866AG74 Corp</v>
      </c>
      <c r="H77" s="43">
        <f>IF(G77&lt;&gt;"",IF(LEFT(_xll.BDP($F77&amp;" Curncy",H$18),1)="#","N/A",_xll.BDP($F77&amp;" Curncy",H$18)),"")</f>
        <v>40</v>
      </c>
      <c r="I77" s="72" t="str">
        <f>IF(AND($G77&lt;&gt;"",$G77&lt;&gt;"N/A"),IF(LEFT(_xll.BDP($G77,"RTG_MOODY"),1)&lt;&gt;"#",_xll.BDP($G77,"RTG_MOODY"),""),"")</f>
        <v>Baa2</v>
      </c>
      <c r="J77" s="72" t="str">
        <f>IF(AND($G77&lt;&gt;"",$G77&lt;&gt;"N/A"),IF(LEFT(_xll.BDP($G77,"RTG_SP"),1)&lt;&gt;"#",_xll.BDP($G77,"RTG_SP"),""),"")</f>
        <v>BBB</v>
      </c>
      <c r="K77" s="72" t="str">
        <f t="shared" si="1"/>
        <v/>
      </c>
      <c r="L77" s="72" t="str">
        <f t="shared" si="1"/>
        <v/>
      </c>
      <c r="M77" s="72" t="str">
        <f t="shared" si="2"/>
        <v>Baa2</v>
      </c>
      <c r="N77" s="72" t="str">
        <f t="shared" si="2"/>
        <v>BBB</v>
      </c>
      <c r="O77" s="72">
        <f t="shared" si="3"/>
        <v>11</v>
      </c>
      <c r="P77" s="72">
        <f t="shared" si="4"/>
        <v>11</v>
      </c>
      <c r="Q77" s="72">
        <f t="shared" si="5"/>
        <v>0</v>
      </c>
    </row>
    <row r="78" spans="2:17" x14ac:dyDescent="0.25">
      <c r="B78" s="72" t="s">
        <v>597</v>
      </c>
      <c r="C78" s="72">
        <v>0.8</v>
      </c>
      <c r="D78" s="72" t="s">
        <v>36</v>
      </c>
      <c r="E78" s="72" t="s">
        <v>37</v>
      </c>
      <c r="F78" s="72" t="s">
        <v>598</v>
      </c>
      <c r="G78" s="72" t="str">
        <f>IF(F78&lt;&gt;"",IF(LEFT(_xll.BDP($F78&amp;" Curncy","SW_PRIMARY_REF_OBLIGATION_ISIN")&amp;" Corp",1)="#","N/A",_xll.BDP($F78&amp;" Curncy","SW_PRIMARY_REF_OBLIGATION_ISIN")&amp;" Corp"),"")</f>
        <v>US459200GJ41 Corp</v>
      </c>
      <c r="H78" s="43">
        <f>IF(G78&lt;&gt;"",IF(LEFT(_xll.BDP($F78&amp;" Curncy",H$18),1)="#","N/A",_xll.BDP($F78&amp;" Curncy",H$18)),"")</f>
        <v>50</v>
      </c>
      <c r="I78" s="72" t="str">
        <f>IF(AND($G78&lt;&gt;"",$G78&lt;&gt;"N/A"),IF(LEFT(_xll.BDP($G78,"RTG_MOODY"),1)&lt;&gt;"#",_xll.BDP($G78,"RTG_MOODY"),""),"")</f>
        <v>Aa3</v>
      </c>
      <c r="J78" s="72" t="str">
        <f>IF(AND($G78&lt;&gt;"",$G78&lt;&gt;"N/A"),IF(LEFT(_xll.BDP($G78,"RTG_SP"),1)&lt;&gt;"#",_xll.BDP($G78,"RTG_SP"),""),"")</f>
        <v>AA-</v>
      </c>
      <c r="K78" s="72" t="str">
        <f t="shared" si="1"/>
        <v/>
      </c>
      <c r="L78" s="72" t="str">
        <f t="shared" si="1"/>
        <v/>
      </c>
      <c r="M78" s="72" t="str">
        <f t="shared" si="2"/>
        <v>Aa3</v>
      </c>
      <c r="N78" s="72" t="str">
        <f t="shared" si="2"/>
        <v>AA-</v>
      </c>
      <c r="O78" s="72">
        <f t="shared" si="3"/>
        <v>6</v>
      </c>
      <c r="P78" s="72">
        <f t="shared" si="4"/>
        <v>6</v>
      </c>
      <c r="Q78" s="72">
        <f t="shared" si="5"/>
        <v>0</v>
      </c>
    </row>
    <row r="79" spans="2:17" x14ac:dyDescent="0.25">
      <c r="B79" s="72" t="s">
        <v>599</v>
      </c>
      <c r="C79" s="72">
        <v>0.8</v>
      </c>
      <c r="D79" s="72" t="s">
        <v>36</v>
      </c>
      <c r="E79" s="72" t="s">
        <v>37</v>
      </c>
      <c r="F79" s="72" t="s">
        <v>600</v>
      </c>
      <c r="G79" s="72" t="str">
        <f>IF(F79&lt;&gt;"",IF(LEFT(_xll.BDP($F79&amp;" Curncy","SW_PRIMARY_REF_OBLIGATION_ISIN")&amp;" Corp",1)="#","N/A",_xll.BDP($F79&amp;" Curncy","SW_PRIMARY_REF_OBLIGATION_ISIN")&amp;" Corp"),"")</f>
        <v>US460146CE11 Corp</v>
      </c>
      <c r="H79" s="43">
        <f>IF(G79&lt;&gt;"",IF(LEFT(_xll.BDP($F79&amp;" Curncy",H$18),1)="#","N/A",_xll.BDP($F79&amp;" Curncy",H$18)),"")</f>
        <v>97</v>
      </c>
      <c r="I79" s="72" t="str">
        <f>IF(AND($G79&lt;&gt;"",$G79&lt;&gt;"N/A"),IF(LEFT(_xll.BDP($G79,"RTG_MOODY"),1)&lt;&gt;"#",_xll.BDP($G79,"RTG_MOODY"),""),"")</f>
        <v>Baa2</v>
      </c>
      <c r="J79" s="72" t="str">
        <f>IF(AND($G79&lt;&gt;"",$G79&lt;&gt;"N/A"),IF(LEFT(_xll.BDP($G79,"RTG_SP"),1)&lt;&gt;"#",_xll.BDP($G79,"RTG_SP"),""),"")</f>
        <v>BBB</v>
      </c>
      <c r="K79" s="72" t="str">
        <f t="shared" si="1"/>
        <v/>
      </c>
      <c r="L79" s="72" t="str">
        <f t="shared" si="1"/>
        <v/>
      </c>
      <c r="M79" s="72" t="str">
        <f t="shared" si="2"/>
        <v>Baa2</v>
      </c>
      <c r="N79" s="72" t="str">
        <f t="shared" si="2"/>
        <v>BBB</v>
      </c>
      <c r="O79" s="72">
        <f t="shared" si="3"/>
        <v>11</v>
      </c>
      <c r="P79" s="72">
        <f t="shared" si="4"/>
        <v>11</v>
      </c>
      <c r="Q79" s="72">
        <f t="shared" si="5"/>
        <v>0</v>
      </c>
    </row>
    <row r="80" spans="2:17" x14ac:dyDescent="0.25">
      <c r="B80" s="72" t="s">
        <v>809</v>
      </c>
      <c r="C80" s="72">
        <v>0.8</v>
      </c>
      <c r="D80" s="72" t="s">
        <v>36</v>
      </c>
      <c r="E80" s="72" t="s">
        <v>37</v>
      </c>
      <c r="F80" s="72" t="s">
        <v>810</v>
      </c>
      <c r="G80" s="72" t="str">
        <f>IF(F80&lt;&gt;"",IF(LEFT(_xll.BDP($F80&amp;" Curncy","SW_PRIMARY_REF_OBLIGATION_ISIN")&amp;" Corp",1)="#","N/A",_xll.BDP($F80&amp;" Curncy","SW_PRIMARY_REF_OBLIGATION_ISIN")&amp;" Corp"),"")</f>
        <v>US478160BS27 Corp</v>
      </c>
      <c r="H80" s="43">
        <f>IF(G80&lt;&gt;"",IF(LEFT(_xll.BDP($F80&amp;" Curncy",H$18),1)="#","N/A",_xll.BDP($F80&amp;" Curncy",H$18)),"")</f>
        <v>17</v>
      </c>
      <c r="I80" s="72" t="str">
        <f>IF(AND($G80&lt;&gt;"",$G80&lt;&gt;"N/A"),IF(LEFT(_xll.BDP($G80,"RTG_MOODY"),1)&lt;&gt;"#",_xll.BDP($G80,"RTG_MOODY"),""),"")</f>
        <v>Aaa</v>
      </c>
      <c r="J80" s="72" t="str">
        <f>IF(AND($G80&lt;&gt;"",$G80&lt;&gt;"N/A"),IF(LEFT(_xll.BDP($G80,"RTG_SP"),1)&lt;&gt;"#",_xll.BDP($G80,"RTG_SP"),""),"")</f>
        <v>AAA</v>
      </c>
      <c r="K80" s="72" t="str">
        <f t="shared" si="1"/>
        <v/>
      </c>
      <c r="L80" s="72" t="str">
        <f t="shared" si="1"/>
        <v/>
      </c>
      <c r="M80" s="72" t="str">
        <f t="shared" si="2"/>
        <v>Aaa</v>
      </c>
      <c r="N80" s="72" t="str">
        <f t="shared" si="2"/>
        <v>AAA</v>
      </c>
      <c r="O80" s="72">
        <f t="shared" si="3"/>
        <v>3</v>
      </c>
      <c r="P80" s="72">
        <f t="shared" si="4"/>
        <v>3</v>
      </c>
      <c r="Q80" s="72">
        <f t="shared" si="5"/>
        <v>0</v>
      </c>
    </row>
    <row r="81" spans="2:17" x14ac:dyDescent="0.25">
      <c r="B81" s="72" t="s">
        <v>601</v>
      </c>
      <c r="C81" s="72">
        <v>0.8</v>
      </c>
      <c r="D81" s="72" t="s">
        <v>36</v>
      </c>
      <c r="E81" s="72" t="s">
        <v>37</v>
      </c>
      <c r="F81" s="72" t="s">
        <v>602</v>
      </c>
      <c r="G81" s="72" t="str">
        <f>IF(F81&lt;&gt;"",IF(LEFT(_xll.BDP($F81&amp;" Curncy","SW_PRIMARY_REF_OBLIGATION_ISIN")&amp;" Corp",1)="#","N/A",_xll.BDP($F81&amp;" Curncy","SW_PRIMARY_REF_OBLIGATION_ISIN")&amp;" Corp"),"")</f>
        <v>US478366AG24 Corp</v>
      </c>
      <c r="H81" s="43">
        <f>IF(G81&lt;&gt;"",IF(LEFT(_xll.BDP($F81&amp;" Curncy",H$18),1)="#","N/A",_xll.BDP($F81&amp;" Curncy",H$18)),"")</f>
        <v>30</v>
      </c>
      <c r="I81" s="72" t="str">
        <f>IF(AND($G81&lt;&gt;"",$G81&lt;&gt;"N/A"),IF(LEFT(_xll.BDP($G81,"RTG_MOODY"),1)&lt;&gt;"#",_xll.BDP($G81,"RTG_MOODY"),""),"")</f>
        <v>Baa2</v>
      </c>
      <c r="J81" s="72" t="str">
        <f>IF(AND($G81&lt;&gt;"",$G81&lt;&gt;"N/A"),IF(LEFT(_xll.BDP($G81,"RTG_SP"),1)&lt;&gt;"#",_xll.BDP($G81,"RTG_SP"),""),"")</f>
        <v>BBB+ /*</v>
      </c>
      <c r="K81" s="72" t="str">
        <f t="shared" si="1"/>
        <v/>
      </c>
      <c r="L81" s="72">
        <f t="shared" si="1"/>
        <v>6</v>
      </c>
      <c r="M81" s="72" t="str">
        <f t="shared" si="2"/>
        <v>Baa2</v>
      </c>
      <c r="N81" s="72" t="str">
        <f t="shared" si="2"/>
        <v>BBB+</v>
      </c>
      <c r="O81" s="72">
        <f t="shared" si="3"/>
        <v>11</v>
      </c>
      <c r="P81" s="72">
        <f t="shared" si="4"/>
        <v>10</v>
      </c>
      <c r="Q81" s="72">
        <f t="shared" si="5"/>
        <v>0</v>
      </c>
    </row>
    <row r="82" spans="2:17" x14ac:dyDescent="0.25">
      <c r="B82" s="72" t="s">
        <v>603</v>
      </c>
      <c r="C82" s="72">
        <v>0.8</v>
      </c>
      <c r="D82" s="72" t="s">
        <v>36</v>
      </c>
      <c r="E82" s="72" t="s">
        <v>37</v>
      </c>
      <c r="F82" s="72" t="s">
        <v>604</v>
      </c>
      <c r="G82" s="72" t="str">
        <f>IF(F82&lt;&gt;"",IF(LEFT(_xll.BDP($F82&amp;" Curncy","SW_PRIMARY_REF_OBLIGATION_ISIN")&amp;" Corp",1)="#","N/A",_xll.BDP($F82&amp;" Curncy","SW_PRIMARY_REF_OBLIGATION_ISIN")&amp;" Corp"),"")</f>
        <v>US494550BL94 Corp</v>
      </c>
      <c r="H82" s="43">
        <f>IF(G82&lt;&gt;"",IF(LEFT(_xll.BDP($F82&amp;" Curncy",H$18),1)="#","N/A",_xll.BDP($F82&amp;" Curncy",H$18)),"")</f>
        <v>270</v>
      </c>
      <c r="I82" s="72" t="str">
        <f>IF(AND($G82&lt;&gt;"",$G82&lt;&gt;"N/A"),IF(LEFT(_xll.BDP($G82,"RTG_MOODY"),1)&lt;&gt;"#",_xll.BDP($G82,"RTG_MOODY"),""),"")</f>
        <v>Baa3</v>
      </c>
      <c r="J82" s="72" t="str">
        <f>IF(AND($G82&lt;&gt;"",$G82&lt;&gt;"N/A"),IF(LEFT(_xll.BDP($G82,"RTG_SP"),1)&lt;&gt;"#",_xll.BDP($G82,"RTG_SP"),""),"")</f>
        <v>BBB-</v>
      </c>
      <c r="K82" s="72" t="str">
        <f t="shared" si="1"/>
        <v/>
      </c>
      <c r="L82" s="72" t="str">
        <f t="shared" si="1"/>
        <v/>
      </c>
      <c r="M82" s="72" t="str">
        <f t="shared" si="2"/>
        <v>Baa3</v>
      </c>
      <c r="N82" s="72" t="str">
        <f t="shared" si="2"/>
        <v>BBB-</v>
      </c>
      <c r="O82" s="72">
        <f t="shared" si="3"/>
        <v>12</v>
      </c>
      <c r="P82" s="72">
        <f t="shared" si="4"/>
        <v>12</v>
      </c>
      <c r="Q82" s="72">
        <f t="shared" si="5"/>
        <v>0</v>
      </c>
    </row>
    <row r="83" spans="2:17" x14ac:dyDescent="0.25">
      <c r="B83" s="72" t="s">
        <v>605</v>
      </c>
      <c r="C83" s="72">
        <v>0.8</v>
      </c>
      <c r="D83" s="72" t="s">
        <v>36</v>
      </c>
      <c r="E83" s="72" t="s">
        <v>37</v>
      </c>
      <c r="F83" s="72" t="s">
        <v>606</v>
      </c>
      <c r="G83" s="72" t="str">
        <f>IF(F83&lt;&gt;"",IF(LEFT(_xll.BDP($F83&amp;" Curncy","SW_PRIMARY_REF_OBLIGATION_ISIN")&amp;" Corp",1)="#","N/A",_xll.BDP($F83&amp;" Curncy","SW_PRIMARY_REF_OBLIGATION_ISIN")&amp;" Corp"),"")</f>
        <v>US500255AR59 Corp</v>
      </c>
      <c r="H83" s="43">
        <f>IF(G83&lt;&gt;"",IF(LEFT(_xll.BDP($F83&amp;" Curncy",H$18),1)="#","N/A",_xll.BDP($F83&amp;" Curncy",H$18)),"")</f>
        <v>200</v>
      </c>
      <c r="I83" s="72" t="str">
        <f>IF(AND($G83&lt;&gt;"",$G83&lt;&gt;"N/A"),IF(LEFT(_xll.BDP($G83,"RTG_MOODY"),1)&lt;&gt;"#",_xll.BDP($G83,"RTG_MOODY"),""),"")</f>
        <v>Baa1 /*-</v>
      </c>
      <c r="J83" s="72" t="str">
        <f>IF(AND($G83&lt;&gt;"",$G83&lt;&gt;"N/A"),IF(LEFT(_xll.BDP($G83,"RTG_SP"),1)&lt;&gt;"#",_xll.BDP($G83,"RTG_SP"),""),"")</f>
        <v>BBB</v>
      </c>
      <c r="K83" s="72">
        <f t="shared" si="1"/>
        <v>6</v>
      </c>
      <c r="L83" s="72" t="str">
        <f t="shared" si="1"/>
        <v/>
      </c>
      <c r="M83" s="72" t="str">
        <f t="shared" si="2"/>
        <v>Baa1</v>
      </c>
      <c r="N83" s="72" t="str">
        <f t="shared" si="2"/>
        <v>BBB</v>
      </c>
      <c r="O83" s="72">
        <f t="shared" si="3"/>
        <v>10</v>
      </c>
      <c r="P83" s="72">
        <f t="shared" si="4"/>
        <v>11</v>
      </c>
      <c r="Q83" s="72">
        <f t="shared" si="5"/>
        <v>0</v>
      </c>
    </row>
    <row r="84" spans="2:17" x14ac:dyDescent="0.25">
      <c r="B84" s="72" t="s">
        <v>751</v>
      </c>
      <c r="C84" s="72">
        <v>0.8</v>
      </c>
      <c r="D84" s="72" t="s">
        <v>36</v>
      </c>
      <c r="E84" s="72" t="s">
        <v>37</v>
      </c>
      <c r="F84" s="72" t="s">
        <v>150</v>
      </c>
      <c r="G84" s="72" t="str">
        <f>IF(F84&lt;&gt;"",IF(LEFT(_xll.BDP($F84&amp;" Curncy","SW_PRIMARY_REF_OBLIGATION_ISIN")&amp;" Corp",1)="#","N/A",_xll.BDP($F84&amp;" Curncy","SW_PRIMARY_REF_OBLIGATION_ISIN")&amp;" Corp"),"")</f>
        <v>US423074AF08 Corp</v>
      </c>
      <c r="H84" s="43">
        <f>IF(G84&lt;&gt;"",IF(LEFT(_xll.BDP($F84&amp;" Curncy",H$18),1)="#","N/A",_xll.BDP($F84&amp;" Curncy",H$18)),"")</f>
        <v>49</v>
      </c>
      <c r="I84" s="72" t="str">
        <f>IF(AND($G84&lt;&gt;"",$G84&lt;&gt;"N/A"),IF(LEFT(_xll.BDP($G84,"RTG_MOODY"),1)&lt;&gt;"#",_xll.BDP($G84,"RTG_MOODY"),""),"")</f>
        <v>Baa3</v>
      </c>
      <c r="J84" s="72" t="str">
        <f>IF(AND($G84&lt;&gt;"",$G84&lt;&gt;"N/A"),IF(LEFT(_xll.BDP($G84,"RTG_SP"),1)&lt;&gt;"#",_xll.BDP($G84,"RTG_SP"),""),"")</f>
        <v>BBB-</v>
      </c>
      <c r="K84" s="72" t="str">
        <f t="shared" ref="K84:L147" si="6">IFERROR(FIND("/",I84,1),"")</f>
        <v/>
      </c>
      <c r="L84" s="72" t="str">
        <f t="shared" si="6"/>
        <v/>
      </c>
      <c r="M84" s="72" t="str">
        <f t="shared" ref="M84:N147" si="7">IF(K84&lt;&gt;"",MID(I84,1,K84-2),I84)</f>
        <v>Baa3</v>
      </c>
      <c r="N84" s="72" t="str">
        <f t="shared" si="7"/>
        <v>BBB-</v>
      </c>
      <c r="O84" s="72">
        <f t="shared" ref="O84:O147" si="8">IFERROR(VLOOKUP(M84,$S$19:$U$44,3,0),"")</f>
        <v>12</v>
      </c>
      <c r="P84" s="72">
        <f t="shared" ref="P84:P147" si="9">IFERROR(VLOOKUP(N84,$T$19:$U$44,2,0),"")</f>
        <v>12</v>
      </c>
      <c r="Q84" s="72">
        <f t="shared" ref="Q84:Q143" si="10">IF(O84&gt;=19,1,0)</f>
        <v>0</v>
      </c>
    </row>
    <row r="85" spans="2:17" x14ac:dyDescent="0.25">
      <c r="B85" s="72" t="s">
        <v>811</v>
      </c>
      <c r="C85" s="72">
        <v>0.8</v>
      </c>
      <c r="D85" s="72" t="s">
        <v>36</v>
      </c>
      <c r="E85" s="72" t="s">
        <v>37</v>
      </c>
      <c r="F85" s="72" t="s">
        <v>812</v>
      </c>
      <c r="G85" s="72" t="str">
        <f>IF(F85&lt;&gt;"",IF(LEFT(_xll.BDP($F85&amp;" Curncy","SW_PRIMARY_REF_OBLIGATION_ISIN")&amp;" Corp",1)="#","N/A",_xll.BDP($F85&amp;" Curncy","SW_PRIMARY_REF_OBLIGATION_ISIN")&amp;" Corp"),"")</f>
        <v>US534187AX79 Corp</v>
      </c>
      <c r="H85" s="43">
        <f>IF(G85&lt;&gt;"",IF(LEFT(_xll.BDP($F85&amp;" Curncy",H$18),1)="#","N/A",_xll.BDP($F85&amp;" Curncy",H$18)),"")</f>
        <v>175.00000000000003</v>
      </c>
      <c r="I85" s="72" t="str">
        <f>IF(AND($G85&lt;&gt;"",$G85&lt;&gt;"N/A"),IF(LEFT(_xll.BDP($G85,"RTG_MOODY"),1)&lt;&gt;"#",_xll.BDP($G85,"RTG_MOODY"),""),"")</f>
        <v>Baa1</v>
      </c>
      <c r="J85" s="72" t="str">
        <f>IF(AND($G85&lt;&gt;"",$G85&lt;&gt;"N/A"),IF(LEFT(_xll.BDP($G85,"RTG_SP"),1)&lt;&gt;"#",_xll.BDP($G85,"RTG_SP"),""),"")</f>
        <v>A-</v>
      </c>
      <c r="K85" s="72" t="str">
        <f t="shared" si="6"/>
        <v/>
      </c>
      <c r="L85" s="72" t="str">
        <f t="shared" si="6"/>
        <v/>
      </c>
      <c r="M85" s="72" t="str">
        <f t="shared" si="7"/>
        <v>Baa1</v>
      </c>
      <c r="N85" s="72" t="str">
        <f t="shared" si="7"/>
        <v>A-</v>
      </c>
      <c r="O85" s="72">
        <f t="shared" si="8"/>
        <v>10</v>
      </c>
      <c r="P85" s="72">
        <f t="shared" si="9"/>
        <v>9</v>
      </c>
      <c r="Q85" s="72">
        <f t="shared" si="10"/>
        <v>0</v>
      </c>
    </row>
    <row r="86" spans="2:17" x14ac:dyDescent="0.25">
      <c r="B86" s="72" t="s">
        <v>607</v>
      </c>
      <c r="C86" s="72">
        <v>0.8</v>
      </c>
      <c r="D86" s="72" t="s">
        <v>36</v>
      </c>
      <c r="E86" s="72" t="s">
        <v>37</v>
      </c>
      <c r="F86" s="72" t="s">
        <v>608</v>
      </c>
      <c r="G86" s="72" t="str">
        <f>IF(F86&lt;&gt;"",IF(LEFT(_xll.BDP($F86&amp;" Curncy","SW_PRIMARY_REF_OBLIGATION_ISIN")&amp;" Corp",1)="#","N/A",_xll.BDP($F86&amp;" Curncy","SW_PRIMARY_REF_OBLIGATION_ISIN")&amp;" Corp"),"")</f>
        <v>US539830AT67 Corp</v>
      </c>
      <c r="H86" s="43">
        <f>IF(G86&lt;&gt;"",IF(LEFT(_xll.BDP($F86&amp;" Curncy",H$18),1)="#","N/A",_xll.BDP($F86&amp;" Curncy",H$18)),"")</f>
        <v>28</v>
      </c>
      <c r="I86" s="72" t="str">
        <f>IF(AND($G86&lt;&gt;"",$G86&lt;&gt;"N/A"),IF(LEFT(_xll.BDP($G86,"RTG_MOODY"),1)&lt;&gt;"#",_xll.BDP($G86,"RTG_MOODY"),""),"")</f>
        <v>Baa1</v>
      </c>
      <c r="J86" s="72" t="str">
        <f>IF(AND($G86&lt;&gt;"",$G86&lt;&gt;"N/A"),IF(LEFT(_xll.BDP($G86,"RTG_SP"),1)&lt;&gt;"#",_xll.BDP($G86,"RTG_SP"),""),"")</f>
        <v>BBB+</v>
      </c>
      <c r="K86" s="72" t="str">
        <f t="shared" si="6"/>
        <v/>
      </c>
      <c r="L86" s="72" t="str">
        <f t="shared" si="6"/>
        <v/>
      </c>
      <c r="M86" s="72" t="str">
        <f t="shared" si="7"/>
        <v>Baa1</v>
      </c>
      <c r="N86" s="72" t="str">
        <f t="shared" si="7"/>
        <v>BBB+</v>
      </c>
      <c r="O86" s="72">
        <f t="shared" si="8"/>
        <v>10</v>
      </c>
      <c r="P86" s="72">
        <f t="shared" si="9"/>
        <v>10</v>
      </c>
      <c r="Q86" s="72">
        <f t="shared" si="10"/>
        <v>0</v>
      </c>
    </row>
    <row r="87" spans="2:17" x14ac:dyDescent="0.25">
      <c r="B87" s="72" t="s">
        <v>609</v>
      </c>
      <c r="C87" s="72">
        <v>0.8</v>
      </c>
      <c r="D87" s="72" t="s">
        <v>36</v>
      </c>
      <c r="E87" s="72" t="s">
        <v>37</v>
      </c>
      <c r="F87" s="72" t="s">
        <v>610</v>
      </c>
      <c r="G87" s="72" t="str">
        <f>IF(F87&lt;&gt;"",IF(LEFT(_xll.BDP($F87&amp;" Curncy","SW_PRIMARY_REF_OBLIGATION_ISIN")&amp;" Corp",1)="#","N/A",_xll.BDP($F87&amp;" Curncy","SW_PRIMARY_REF_OBLIGATION_ISIN")&amp;" Corp"),"")</f>
        <v>US540424AP38 Corp</v>
      </c>
      <c r="H87" s="43">
        <f>IF(G87&lt;&gt;"",IF(LEFT(_xll.BDP($F87&amp;" Curncy",H$18),1)="#","N/A",_xll.BDP($F87&amp;" Curncy",H$18)),"")</f>
        <v>38</v>
      </c>
      <c r="I87" s="72" t="str">
        <f>IF(AND($G87&lt;&gt;"",$G87&lt;&gt;"N/A"),IF(LEFT(_xll.BDP($G87,"RTG_MOODY"),1)&lt;&gt;"#",_xll.BDP($G87,"RTG_MOODY"),""),"")</f>
        <v>A3</v>
      </c>
      <c r="J87" s="72" t="str">
        <f>IF(AND($G87&lt;&gt;"",$G87&lt;&gt;"N/A"),IF(LEFT(_xll.BDP($G87,"RTG_SP"),1)&lt;&gt;"#",_xll.BDP($G87,"RTG_SP"),""),"")</f>
        <v>A+</v>
      </c>
      <c r="K87" s="72" t="str">
        <f t="shared" si="6"/>
        <v/>
      </c>
      <c r="L87" s="72" t="str">
        <f t="shared" si="6"/>
        <v/>
      </c>
      <c r="M87" s="72" t="str">
        <f t="shared" si="7"/>
        <v>A3</v>
      </c>
      <c r="N87" s="72" t="str">
        <f t="shared" si="7"/>
        <v>A+</v>
      </c>
      <c r="O87" s="72">
        <f t="shared" si="8"/>
        <v>9</v>
      </c>
      <c r="P87" s="72">
        <f t="shared" si="9"/>
        <v>7</v>
      </c>
      <c r="Q87" s="72">
        <f t="shared" si="10"/>
        <v>0</v>
      </c>
    </row>
    <row r="88" spans="2:17" x14ac:dyDescent="0.25">
      <c r="B88" s="72" t="s">
        <v>611</v>
      </c>
      <c r="C88" s="72">
        <v>0.8</v>
      </c>
      <c r="D88" s="72" t="s">
        <v>36</v>
      </c>
      <c r="E88" s="72" t="s">
        <v>37</v>
      </c>
      <c r="F88" s="72" t="s">
        <v>612</v>
      </c>
      <c r="G88" s="72" t="str">
        <f>IF(F88&lt;&gt;"",IF(LEFT(_xll.BDP($F88&amp;" Curncy","SW_PRIMARY_REF_OBLIGATION_ISIN")&amp;" Corp",1)="#","N/A",_xll.BDP($F88&amp;" Curncy","SW_PRIMARY_REF_OBLIGATION_ISIN")&amp;" Corp"),"")</f>
        <v>US548661CQ89 Corp</v>
      </c>
      <c r="H88" s="43">
        <f>IF(G88&lt;&gt;"",IF(LEFT(_xll.BDP($F88&amp;" Curncy",H$18),1)="#","N/A",_xll.BDP($F88&amp;" Curncy",H$18)),"")</f>
        <v>27</v>
      </c>
      <c r="I88" s="72" t="str">
        <f>IF(AND($G88&lt;&gt;"",$G88&lt;&gt;"N/A"),IF(LEFT(_xll.BDP($G88,"RTG_MOODY"),1)&lt;&gt;"#",_xll.BDP($G88,"RTG_MOODY"),""),"")</f>
        <v>A3</v>
      </c>
      <c r="J88" s="72" t="str">
        <f>IF(AND($G88&lt;&gt;"",$G88&lt;&gt;"N/A"),IF(LEFT(_xll.BDP($G88,"RTG_SP"),1)&lt;&gt;"#",_xll.BDP($G88,"RTG_SP"),""),"")</f>
        <v>A-</v>
      </c>
      <c r="K88" s="72" t="str">
        <f t="shared" si="6"/>
        <v/>
      </c>
      <c r="L88" s="72" t="str">
        <f t="shared" si="6"/>
        <v/>
      </c>
      <c r="M88" s="72" t="str">
        <f t="shared" si="7"/>
        <v>A3</v>
      </c>
      <c r="N88" s="72" t="str">
        <f t="shared" si="7"/>
        <v>A-</v>
      </c>
      <c r="O88" s="72">
        <f t="shared" si="8"/>
        <v>9</v>
      </c>
      <c r="P88" s="72">
        <f t="shared" si="9"/>
        <v>9</v>
      </c>
      <c r="Q88" s="72">
        <f t="shared" si="10"/>
        <v>0</v>
      </c>
    </row>
    <row r="89" spans="2:17" x14ac:dyDescent="0.25">
      <c r="B89" s="72" t="s">
        <v>613</v>
      </c>
      <c r="C89" s="72">
        <v>0.8</v>
      </c>
      <c r="D89" s="72" t="s">
        <v>36</v>
      </c>
      <c r="E89" s="72" t="s">
        <v>37</v>
      </c>
      <c r="F89" s="72" t="s">
        <v>614</v>
      </c>
      <c r="G89" s="72" t="str">
        <f>IF(F89&lt;&gt;"",IF(LEFT(_xll.BDP($F89&amp;" Curncy","SW_PRIMARY_REF_OBLIGATION_ISIN")&amp;" Corp",1)="#","N/A",_xll.BDP($F89&amp;" Curncy","SW_PRIMARY_REF_OBLIGATION_ISIN")&amp;" Corp"),"")</f>
        <v>US55616XAA54 Corp</v>
      </c>
      <c r="H89" s="43">
        <f>IF(G89&lt;&gt;"",IF(LEFT(_xll.BDP($F89&amp;" Curncy",H$18),1)="#","N/A",_xll.BDP($F89&amp;" Curncy",H$18)),"")</f>
        <v>183</v>
      </c>
      <c r="I89" s="72" t="str">
        <f>IF(AND($G89&lt;&gt;"",$G89&lt;&gt;"N/A"),IF(LEFT(_xll.BDP($G89,"RTG_MOODY"),1)&lt;&gt;"#",_xll.BDP($G89,"RTG_MOODY"),""),"")</f>
        <v>Baa2</v>
      </c>
      <c r="J89" s="72" t="str">
        <f>IF(AND($G89&lt;&gt;"",$G89&lt;&gt;"N/A"),IF(LEFT(_xll.BDP($G89,"RTG_SP"),1)&lt;&gt;"#",_xll.BDP($G89,"RTG_SP"),""),"")</f>
        <v>BBB</v>
      </c>
      <c r="K89" s="72" t="str">
        <f t="shared" si="6"/>
        <v/>
      </c>
      <c r="L89" s="72" t="str">
        <f t="shared" si="6"/>
        <v/>
      </c>
      <c r="M89" s="72" t="str">
        <f t="shared" si="7"/>
        <v>Baa2</v>
      </c>
      <c r="N89" s="72" t="str">
        <f t="shared" si="7"/>
        <v>BBB</v>
      </c>
      <c r="O89" s="72">
        <f t="shared" si="8"/>
        <v>11</v>
      </c>
      <c r="P89" s="72">
        <f t="shared" si="9"/>
        <v>11</v>
      </c>
      <c r="Q89" s="72">
        <f t="shared" si="10"/>
        <v>0</v>
      </c>
    </row>
    <row r="90" spans="2:17" x14ac:dyDescent="0.25">
      <c r="B90" s="72" t="s">
        <v>615</v>
      </c>
      <c r="C90" s="72">
        <v>0.8</v>
      </c>
      <c r="D90" s="72" t="s">
        <v>36</v>
      </c>
      <c r="E90" s="72" t="s">
        <v>37</v>
      </c>
      <c r="F90" s="72" t="s">
        <v>616</v>
      </c>
      <c r="G90" s="72" t="str">
        <f>IF(F90&lt;&gt;"",IF(LEFT(_xll.BDP($F90&amp;" Curncy","SW_PRIMARY_REF_OBLIGATION_ISIN")&amp;" Corp",1)="#","N/A",_xll.BDP($F90&amp;" Curncy","SW_PRIMARY_REF_OBLIGATION_ISIN")&amp;" Corp"),"")</f>
        <v>US571903AJ23 Corp</v>
      </c>
      <c r="H90" s="43">
        <f>IF(G90&lt;&gt;"",IF(LEFT(_xll.BDP($F90&amp;" Curncy",H$18),1)="#","N/A",_xll.BDP($F90&amp;" Curncy",H$18)),"")</f>
        <v>67</v>
      </c>
      <c r="I90" s="72" t="str">
        <f>IF(AND($G90&lt;&gt;"",$G90&lt;&gt;"N/A"),IF(LEFT(_xll.BDP($G90,"RTG_MOODY"),1)&lt;&gt;"#",_xll.BDP($G90,"RTG_MOODY"),""),"")</f>
        <v>Baa2</v>
      </c>
      <c r="J90" s="72" t="str">
        <f>IF(AND($G90&lt;&gt;"",$G90&lt;&gt;"N/A"),IF(LEFT(_xll.BDP($G90,"RTG_SP"),1)&lt;&gt;"#",_xll.BDP($G90,"RTG_SP"),""),"")</f>
        <v>BBB</v>
      </c>
      <c r="K90" s="72" t="str">
        <f t="shared" si="6"/>
        <v/>
      </c>
      <c r="L90" s="72" t="str">
        <f t="shared" si="6"/>
        <v/>
      </c>
      <c r="M90" s="72" t="str">
        <f t="shared" si="7"/>
        <v>Baa2</v>
      </c>
      <c r="N90" s="72" t="str">
        <f t="shared" si="7"/>
        <v>BBB</v>
      </c>
      <c r="O90" s="72">
        <f t="shared" si="8"/>
        <v>11</v>
      </c>
      <c r="P90" s="72">
        <f t="shared" si="9"/>
        <v>11</v>
      </c>
      <c r="Q90" s="72">
        <f t="shared" si="10"/>
        <v>0</v>
      </c>
    </row>
    <row r="91" spans="2:17" x14ac:dyDescent="0.25">
      <c r="B91" s="72" t="s">
        <v>617</v>
      </c>
      <c r="C91" s="72">
        <v>0.8</v>
      </c>
      <c r="D91" s="72" t="s">
        <v>36</v>
      </c>
      <c r="E91" s="72" t="s">
        <v>37</v>
      </c>
      <c r="F91" s="72" t="s">
        <v>618</v>
      </c>
      <c r="G91" s="72" t="str">
        <f>IF(F91&lt;&gt;"",IF(LEFT(_xll.BDP($F91&amp;" Curncy","SW_PRIMARY_REF_OBLIGATION_ISIN")&amp;" Corp",1)="#","N/A",_xll.BDP($F91&amp;" Curncy","SW_PRIMARY_REF_OBLIGATION_ISIN")&amp;" Corp"),"")</f>
        <v>US571748AK86 Corp</v>
      </c>
      <c r="H91" s="43">
        <f>IF(G91&lt;&gt;"",IF(LEFT(_xll.BDP($F91&amp;" Curncy",H$18),1)="#","N/A",_xll.BDP($F91&amp;" Curncy",H$18)),"")</f>
        <v>33</v>
      </c>
      <c r="I91" s="72" t="str">
        <f>IF(AND($G91&lt;&gt;"",$G91&lt;&gt;"N/A"),IF(LEFT(_xll.BDP($G91,"RTG_MOODY"),1)&lt;&gt;"#",_xll.BDP($G91,"RTG_MOODY"),""),"")</f>
        <v>Baa1</v>
      </c>
      <c r="J91" s="72" t="str">
        <f>IF(AND($G91&lt;&gt;"",$G91&lt;&gt;"N/A"),IF(LEFT(_xll.BDP($G91,"RTG_SP"),1)&lt;&gt;"#",_xll.BDP($G91,"RTG_SP"),""),"")</f>
        <v>A-</v>
      </c>
      <c r="K91" s="72" t="str">
        <f t="shared" si="6"/>
        <v/>
      </c>
      <c r="L91" s="72" t="str">
        <f t="shared" si="6"/>
        <v/>
      </c>
      <c r="M91" s="72" t="str">
        <f t="shared" si="7"/>
        <v>Baa1</v>
      </c>
      <c r="N91" s="72" t="str">
        <f t="shared" si="7"/>
        <v>A-</v>
      </c>
      <c r="O91" s="72">
        <f t="shared" si="8"/>
        <v>10</v>
      </c>
      <c r="P91" s="72">
        <f t="shared" si="9"/>
        <v>9</v>
      </c>
      <c r="Q91" s="72">
        <f t="shared" si="10"/>
        <v>0</v>
      </c>
    </row>
    <row r="92" spans="2:17" x14ac:dyDescent="0.25">
      <c r="B92" s="72" t="s">
        <v>619</v>
      </c>
      <c r="C92" s="72">
        <v>0.8</v>
      </c>
      <c r="D92" s="72" t="s">
        <v>36</v>
      </c>
      <c r="E92" s="72" t="s">
        <v>37</v>
      </c>
      <c r="F92" s="72" t="s">
        <v>620</v>
      </c>
      <c r="G92" s="72" t="str">
        <f>IF(F92&lt;&gt;"",IF(LEFT(_xll.BDP($F92&amp;" Curncy","SW_PRIMARY_REF_OBLIGATION_ISIN")&amp;" Corp",1)="#","N/A",_xll.BDP($F92&amp;" Curncy","SW_PRIMARY_REF_OBLIGATION_ISIN")&amp;" Corp"),"")</f>
        <v>US58013MEB63 Corp</v>
      </c>
      <c r="H92" s="43">
        <f>IF(G92&lt;&gt;"",IF(LEFT(_xll.BDP($F92&amp;" Curncy",H$18),1)="#","N/A",_xll.BDP($F92&amp;" Curncy",H$18)),"")</f>
        <v>36</v>
      </c>
      <c r="I92" s="72" t="str">
        <f>IF(AND($G92&lt;&gt;"",$G92&lt;&gt;"N/A"),IF(LEFT(_xll.BDP($G92,"RTG_MOODY"),1)&lt;&gt;"#",_xll.BDP($G92,"RTG_MOODY"),""),"")</f>
        <v>Baa1</v>
      </c>
      <c r="J92" s="72" t="str">
        <f>IF(AND($G92&lt;&gt;"",$G92&lt;&gt;"N/A"),IF(LEFT(_xll.BDP($G92,"RTG_SP"),1)&lt;&gt;"#",_xll.BDP($G92,"RTG_SP"),""),"")</f>
        <v>BBB+</v>
      </c>
      <c r="K92" s="72" t="str">
        <f t="shared" si="6"/>
        <v/>
      </c>
      <c r="L92" s="72" t="str">
        <f t="shared" si="6"/>
        <v/>
      </c>
      <c r="M92" s="72" t="str">
        <f t="shared" si="7"/>
        <v>Baa1</v>
      </c>
      <c r="N92" s="72" t="str">
        <f t="shared" si="7"/>
        <v>BBB+</v>
      </c>
      <c r="O92" s="72">
        <f t="shared" si="8"/>
        <v>10</v>
      </c>
      <c r="P92" s="72">
        <f t="shared" si="9"/>
        <v>10</v>
      </c>
      <c r="Q92" s="72">
        <f t="shared" si="10"/>
        <v>0</v>
      </c>
    </row>
    <row r="93" spans="2:17" x14ac:dyDescent="0.25">
      <c r="B93" s="72" t="s">
        <v>621</v>
      </c>
      <c r="C93" s="72">
        <v>0.8</v>
      </c>
      <c r="D93" s="72" t="s">
        <v>36</v>
      </c>
      <c r="E93" s="72" t="s">
        <v>37</v>
      </c>
      <c r="F93" s="72" t="s">
        <v>622</v>
      </c>
      <c r="G93" s="72" t="str">
        <f>IF(F93&lt;&gt;"",IF(LEFT(_xll.BDP($F93&amp;" Curncy","SW_PRIMARY_REF_OBLIGATION_ISIN")&amp;" Corp",1)="#","N/A",_xll.BDP($F93&amp;" Curncy","SW_PRIMARY_REF_OBLIGATION_ISIN")&amp;" Corp"),"")</f>
        <v>US581557AM75 Corp</v>
      </c>
      <c r="H93" s="43">
        <f>IF(G93&lt;&gt;"",IF(LEFT(_xll.BDP($F93&amp;" Curncy",H$18),1)="#","N/A",_xll.BDP($F93&amp;" Curncy",H$18)),"")</f>
        <v>33</v>
      </c>
      <c r="I93" s="72" t="str">
        <f>IF(AND($G93&lt;&gt;"",$G93&lt;&gt;"N/A"),IF(LEFT(_xll.BDP($G93,"RTG_MOODY"),1)&lt;&gt;"#",_xll.BDP($G93,"RTG_MOODY"),""),"")</f>
        <v>Baa2</v>
      </c>
      <c r="J93" s="72" t="str">
        <f>IF(AND($G93&lt;&gt;"",$G93&lt;&gt;"N/A"),IF(LEFT(_xll.BDP($G93,"RTG_SP"),1)&lt;&gt;"#",_xll.BDP($G93,"RTG_SP"),""),"")</f>
        <v>BBB+</v>
      </c>
      <c r="K93" s="72" t="str">
        <f t="shared" si="6"/>
        <v/>
      </c>
      <c r="L93" s="72" t="str">
        <f t="shared" si="6"/>
        <v/>
      </c>
      <c r="M93" s="72" t="str">
        <f t="shared" si="7"/>
        <v>Baa2</v>
      </c>
      <c r="N93" s="72" t="str">
        <f t="shared" si="7"/>
        <v>BBB+</v>
      </c>
      <c r="O93" s="72">
        <f t="shared" si="8"/>
        <v>11</v>
      </c>
      <c r="P93" s="72">
        <f t="shared" si="9"/>
        <v>10</v>
      </c>
      <c r="Q93" s="72">
        <f t="shared" si="10"/>
        <v>0</v>
      </c>
    </row>
    <row r="94" spans="2:17" x14ac:dyDescent="0.25">
      <c r="B94" s="72" t="s">
        <v>624</v>
      </c>
      <c r="C94" s="72">
        <v>0.8</v>
      </c>
      <c r="D94" s="72" t="s">
        <v>36</v>
      </c>
      <c r="E94" s="72" t="s">
        <v>37</v>
      </c>
      <c r="F94" s="72" t="s">
        <v>625</v>
      </c>
      <c r="G94" s="72" t="str">
        <f>IF(F94&lt;&gt;"",IF(LEFT(_xll.BDP($F94&amp;" Curncy","SW_PRIMARY_REF_OBLIGATION_ISIN")&amp;" Corp",1)="#","N/A",_xll.BDP($F94&amp;" Curncy","SW_PRIMARY_REF_OBLIGATION_ISIN")&amp;" Corp"),"")</f>
        <v>US59156RAX61 Corp</v>
      </c>
      <c r="H94" s="43">
        <f>IF(G94&lt;&gt;"",IF(LEFT(_xll.BDP($F94&amp;" Curncy",H$18),1)="#","N/A",_xll.BDP($F94&amp;" Curncy",H$18)),"")</f>
        <v>140</v>
      </c>
      <c r="I94" s="72" t="str">
        <f>IF(AND($G94&lt;&gt;"",$G94&lt;&gt;"N/A"),IF(LEFT(_xll.BDP($G94,"RTG_MOODY"),1)&lt;&gt;"#",_xll.BDP($G94,"RTG_MOODY"),""),"")</f>
        <v>A3 /*-</v>
      </c>
      <c r="J94" s="72" t="str">
        <f>IF(AND($G94&lt;&gt;"",$G94&lt;&gt;"N/A"),IF(LEFT(_xll.BDP($G94,"RTG_SP"),1)&lt;&gt;"#",_xll.BDP($G94,"RTG_SP"),""),"")</f>
        <v>A-</v>
      </c>
      <c r="K94" s="72">
        <f t="shared" si="6"/>
        <v>4</v>
      </c>
      <c r="L94" s="72" t="str">
        <f t="shared" si="6"/>
        <v/>
      </c>
      <c r="M94" s="72" t="str">
        <f t="shared" si="7"/>
        <v>A3</v>
      </c>
      <c r="N94" s="72" t="str">
        <f t="shared" si="7"/>
        <v>A-</v>
      </c>
      <c r="O94" s="72">
        <f t="shared" si="8"/>
        <v>9</v>
      </c>
      <c r="P94" s="72">
        <f t="shared" si="9"/>
        <v>9</v>
      </c>
      <c r="Q94" s="72">
        <f t="shared" si="10"/>
        <v>0</v>
      </c>
    </row>
    <row r="95" spans="2:17" x14ac:dyDescent="0.25">
      <c r="B95" s="72" t="s">
        <v>626</v>
      </c>
      <c r="C95" s="72">
        <v>0.8</v>
      </c>
      <c r="D95" s="72" t="s">
        <v>36</v>
      </c>
      <c r="E95" s="72" t="s">
        <v>37</v>
      </c>
      <c r="F95" s="72" t="s">
        <v>627</v>
      </c>
      <c r="G95" s="72" t="str">
        <f>IF(F95&lt;&gt;"",IF(LEFT(_xll.BDP($F95&amp;" Curncy","SW_PRIMARY_REF_OBLIGATION_ISIN")&amp;" Corp",1)="#","N/A",_xll.BDP($F95&amp;" Curncy","SW_PRIMARY_REF_OBLIGATION_ISIN")&amp;" Corp"),"")</f>
        <v>US50075NAS36 Corp</v>
      </c>
      <c r="H95" s="43">
        <f>IF(G95&lt;&gt;"",IF(LEFT(_xll.BDP($F95&amp;" Curncy",H$18),1)="#","N/A",_xll.BDP($F95&amp;" Curncy",H$18)),"")</f>
        <v>47</v>
      </c>
      <c r="I95" s="72" t="str">
        <f>IF(AND($G95&lt;&gt;"",$G95&lt;&gt;"N/A"),IF(LEFT(_xll.BDP($G95,"RTG_MOODY"),1)&lt;&gt;"#",_xll.BDP($G95,"RTG_MOODY"),""),"")</f>
        <v>Baa1</v>
      </c>
      <c r="J95" s="72" t="str">
        <f>IF(AND($G95&lt;&gt;"",$G95&lt;&gt;"N/A"),IF(LEFT(_xll.BDP($G95,"RTG_SP"),1)&lt;&gt;"#",_xll.BDP($G95,"RTG_SP"),""),"")</f>
        <v>BBB</v>
      </c>
      <c r="K95" s="72" t="str">
        <f t="shared" si="6"/>
        <v/>
      </c>
      <c r="L95" s="72" t="str">
        <f t="shared" si="6"/>
        <v/>
      </c>
      <c r="M95" s="72" t="str">
        <f t="shared" si="7"/>
        <v>Baa1</v>
      </c>
      <c r="N95" s="72" t="str">
        <f t="shared" si="7"/>
        <v>BBB</v>
      </c>
      <c r="O95" s="72">
        <f t="shared" si="8"/>
        <v>10</v>
      </c>
      <c r="P95" s="72">
        <f t="shared" si="9"/>
        <v>11</v>
      </c>
      <c r="Q95" s="72">
        <f t="shared" si="10"/>
        <v>0</v>
      </c>
    </row>
    <row r="96" spans="2:17" x14ac:dyDescent="0.25">
      <c r="B96" s="72" t="s">
        <v>628</v>
      </c>
      <c r="C96" s="72">
        <v>0.8</v>
      </c>
      <c r="D96" s="72" t="s">
        <v>36</v>
      </c>
      <c r="E96" s="72" t="s">
        <v>37</v>
      </c>
      <c r="F96" s="72" t="s">
        <v>629</v>
      </c>
      <c r="G96" s="72" t="str">
        <f>IF(F96&lt;&gt;"",IF(LEFT(_xll.BDP($F96&amp;" Curncy","SW_PRIMARY_REF_OBLIGATION_ISIN")&amp;" Corp",1)="#","N/A",_xll.BDP($F96&amp;" Curncy","SW_PRIMARY_REF_OBLIGATION_ISIN")&amp;" Corp"),"")</f>
        <v>US620076AH21 Corp</v>
      </c>
      <c r="H96" s="43">
        <f>IF(G96&lt;&gt;"",IF(LEFT(_xll.BDP($F96&amp;" Curncy",H$18),1)="#","N/A",_xll.BDP($F96&amp;" Curncy",H$18)),"")</f>
        <v>138</v>
      </c>
      <c r="I96" s="72" t="str">
        <f>IF(AND($G96&lt;&gt;"",$G96&lt;&gt;"N/A"),IF(LEFT(_xll.BDP($G96,"RTG_MOODY"),1)&lt;&gt;"#",_xll.BDP($G96,"RTG_MOODY"),""),"")</f>
        <v>Baa3</v>
      </c>
      <c r="J96" s="72" t="str">
        <f>IF(AND($G96&lt;&gt;"",$G96&lt;&gt;"N/A"),IF(LEFT(_xll.BDP($G96,"RTG_SP"),1)&lt;&gt;"#",_xll.BDP($G96,"RTG_SP"),""),"")</f>
        <v>BBB-</v>
      </c>
      <c r="K96" s="72" t="str">
        <f t="shared" si="6"/>
        <v/>
      </c>
      <c r="L96" s="72" t="str">
        <f t="shared" si="6"/>
        <v/>
      </c>
      <c r="M96" s="72" t="str">
        <f t="shared" si="7"/>
        <v>Baa3</v>
      </c>
      <c r="N96" s="72" t="str">
        <f t="shared" si="7"/>
        <v>BBB-</v>
      </c>
      <c r="O96" s="72">
        <f t="shared" si="8"/>
        <v>12</v>
      </c>
      <c r="P96" s="72">
        <f t="shared" si="9"/>
        <v>12</v>
      </c>
      <c r="Q96" s="72">
        <f t="shared" si="10"/>
        <v>0</v>
      </c>
    </row>
    <row r="97" spans="2:17" x14ac:dyDescent="0.25">
      <c r="B97" s="72" t="s">
        <v>630</v>
      </c>
      <c r="C97" s="72">
        <v>0.8</v>
      </c>
      <c r="D97" s="72" t="s">
        <v>36</v>
      </c>
      <c r="E97" s="72" t="s">
        <v>37</v>
      </c>
      <c r="F97" s="72" t="s">
        <v>631</v>
      </c>
      <c r="G97" s="72" t="str">
        <f>IF(F97&lt;&gt;"",IF(LEFT(_xll.BDP($F97&amp;" Curncy","SW_PRIMARY_REF_OBLIGATION_ISIN")&amp;" Corp",1)="#","N/A",_xll.BDP($F97&amp;" Curncy","SW_PRIMARY_REF_OBLIGATION_ISIN")&amp;" Corp"),"")</f>
        <v>US629568AQ91 Corp</v>
      </c>
      <c r="H97" s="43">
        <f>IF(G97&lt;&gt;"",IF(LEFT(_xll.BDP($F97&amp;" Curncy",H$18),1)="#","N/A",_xll.BDP($F97&amp;" Curncy",H$18)),"")</f>
        <v>620</v>
      </c>
      <c r="I97" s="72" t="str">
        <f>IF(AND($G97&lt;&gt;"",$G97&lt;&gt;"N/A"),IF(LEFT(_xll.BDP($G97,"RTG_MOODY"),1)&lt;&gt;"#",_xll.BDP($G97,"RTG_MOODY"),""),"")</f>
        <v>Ba2</v>
      </c>
      <c r="J97" s="72" t="str">
        <f>IF(AND($G97&lt;&gt;"",$G97&lt;&gt;"N/A"),IF(LEFT(_xll.BDP($G97,"RTG_SP"),1)&lt;&gt;"#",_xll.BDP($G97,"RTG_SP"),""),"")</f>
        <v>BBB-</v>
      </c>
      <c r="K97" s="72" t="str">
        <f t="shared" si="6"/>
        <v/>
      </c>
      <c r="L97" s="72" t="str">
        <f t="shared" si="6"/>
        <v/>
      </c>
      <c r="M97" s="72" t="str">
        <f t="shared" si="7"/>
        <v>Ba2</v>
      </c>
      <c r="N97" s="72" t="str">
        <f t="shared" si="7"/>
        <v>BBB-</v>
      </c>
      <c r="O97" s="72">
        <f t="shared" si="8"/>
        <v>14</v>
      </c>
      <c r="P97" s="72">
        <f t="shared" si="9"/>
        <v>12</v>
      </c>
      <c r="Q97" s="72">
        <f t="shared" si="10"/>
        <v>0</v>
      </c>
    </row>
    <row r="98" spans="2:17" x14ac:dyDescent="0.25">
      <c r="B98" s="72" t="s">
        <v>632</v>
      </c>
      <c r="C98" s="72">
        <v>0.8</v>
      </c>
      <c r="D98" s="72" t="s">
        <v>36</v>
      </c>
      <c r="E98" s="72" t="s">
        <v>37</v>
      </c>
      <c r="F98" s="72" t="s">
        <v>633</v>
      </c>
      <c r="G98" s="72" t="str">
        <f>IF(F98&lt;&gt;"",IF(LEFT(_xll.BDP($F98&amp;" Curncy","SW_PRIMARY_REF_OBLIGATION_ISIN")&amp;" Corp",1)="#","N/A",_xll.BDP($F98&amp;" Curncy","SW_PRIMARY_REF_OBLIGATION_ISIN")&amp;" Corp"),"")</f>
        <v>US637432CT02 Corp</v>
      </c>
      <c r="H98" s="43">
        <f>IF(G98&lt;&gt;"",IF(LEFT(_xll.BDP($F98&amp;" Curncy",H$18),1)="#","N/A",_xll.BDP($F98&amp;" Curncy",H$18)),"")</f>
        <v>37</v>
      </c>
      <c r="I98" s="72" t="str">
        <f>IF(AND($G98&lt;&gt;"",$G98&lt;&gt;"N/A"),IF(LEFT(_xll.BDP($G98,"RTG_MOODY"),1)&lt;&gt;"#",_xll.BDP($G98,"RTG_MOODY"),""),"")</f>
        <v>A2</v>
      </c>
      <c r="J98" s="72" t="str">
        <f>IF(AND($G98&lt;&gt;"",$G98&lt;&gt;"N/A"),IF(LEFT(_xll.BDP($G98,"RTG_SP"),1)&lt;&gt;"#",_xll.BDP($G98,"RTG_SP"),""),"")</f>
        <v>A</v>
      </c>
      <c r="K98" s="72" t="str">
        <f t="shared" si="6"/>
        <v/>
      </c>
      <c r="L98" s="72" t="str">
        <f t="shared" si="6"/>
        <v/>
      </c>
      <c r="M98" s="72" t="str">
        <f t="shared" si="7"/>
        <v>A2</v>
      </c>
      <c r="N98" s="72" t="str">
        <f t="shared" si="7"/>
        <v>A</v>
      </c>
      <c r="O98" s="72">
        <f t="shared" si="8"/>
        <v>8</v>
      </c>
      <c r="P98" s="72">
        <f t="shared" si="9"/>
        <v>8</v>
      </c>
      <c r="Q98" s="72">
        <f t="shared" si="10"/>
        <v>0</v>
      </c>
    </row>
    <row r="99" spans="2:17" x14ac:dyDescent="0.25">
      <c r="B99" s="72" t="s">
        <v>634</v>
      </c>
      <c r="C99" s="72">
        <v>0.8</v>
      </c>
      <c r="D99" s="72" t="s">
        <v>36</v>
      </c>
      <c r="E99" s="72" t="s">
        <v>37</v>
      </c>
      <c r="F99" s="72" t="s">
        <v>635</v>
      </c>
      <c r="G99" s="72" t="str">
        <f>IF(F99&lt;&gt;"",IF(LEFT(_xll.BDP($F99&amp;" Curncy","SW_PRIMARY_REF_OBLIGATION_ISIN")&amp;" Corp",1)="#","N/A",_xll.BDP($F99&amp;" Curncy","SW_PRIMARY_REF_OBLIGATION_ISIN")&amp;" Corp"),"")</f>
        <v>US651229AG15 Corp</v>
      </c>
      <c r="H99" s="43">
        <f>IF(G99&lt;&gt;"",IF(LEFT(_xll.BDP($F99&amp;" Curncy",H$18),1)="#","N/A",_xll.BDP($F99&amp;" Curncy",H$18)),"")</f>
        <v>95</v>
      </c>
      <c r="I99" s="72" t="str">
        <f>IF(AND($G99&lt;&gt;"",$G99&lt;&gt;"N/A"),IF(LEFT(_xll.BDP($G99,"RTG_MOODY"),1)&lt;&gt;"#",_xll.BDP($G99,"RTG_MOODY"),""),"")</f>
        <v>Baa3</v>
      </c>
      <c r="J99" s="72" t="str">
        <f>IF(AND($G99&lt;&gt;"",$G99&lt;&gt;"N/A"),IF(LEFT(_xll.BDP($G99,"RTG_SP"),1)&lt;&gt;"#",_xll.BDP($G99,"RTG_SP"),""),"")</f>
        <v>BBB-</v>
      </c>
      <c r="K99" s="72" t="str">
        <f t="shared" si="6"/>
        <v/>
      </c>
      <c r="L99" s="72" t="str">
        <f t="shared" si="6"/>
        <v/>
      </c>
      <c r="M99" s="72" t="str">
        <f t="shared" si="7"/>
        <v>Baa3</v>
      </c>
      <c r="N99" s="72" t="str">
        <f t="shared" si="7"/>
        <v>BBB-</v>
      </c>
      <c r="O99" s="72">
        <f t="shared" si="8"/>
        <v>12</v>
      </c>
      <c r="P99" s="72">
        <f t="shared" si="9"/>
        <v>12</v>
      </c>
      <c r="Q99" s="72">
        <f t="shared" si="10"/>
        <v>0</v>
      </c>
    </row>
    <row r="100" spans="2:17" x14ac:dyDescent="0.25">
      <c r="B100" s="72" t="s">
        <v>636</v>
      </c>
      <c r="C100" s="72">
        <v>0.8</v>
      </c>
      <c r="D100" s="72" t="s">
        <v>36</v>
      </c>
      <c r="E100" s="72" t="s">
        <v>37</v>
      </c>
      <c r="F100" s="72" t="s">
        <v>637</v>
      </c>
      <c r="G100" s="72" t="str">
        <f>IF(F100&lt;&gt;"",IF(LEFT(_xll.BDP($F100&amp;" Curncy","SW_PRIMARY_REF_OBLIGATION_ISIN")&amp;" Corp",1)="#","N/A",_xll.BDP($F100&amp;" Curncy","SW_PRIMARY_REF_OBLIGATION_ISIN")&amp;" Corp"),"")</f>
        <v>US651639AE60 Corp</v>
      </c>
      <c r="H100" s="43">
        <f>IF(G100&lt;&gt;"",IF(LEFT(_xll.BDP($F100&amp;" Curncy",H$18),1)="#","N/A",_xll.BDP($F100&amp;" Curncy",H$18)),"")</f>
        <v>140</v>
      </c>
      <c r="I100" s="72" t="str">
        <f>IF(AND($G100&lt;&gt;"",$G100&lt;&gt;"N/A"),IF(LEFT(_xll.BDP($G100,"RTG_MOODY"),1)&lt;&gt;"#",_xll.BDP($G100,"RTG_MOODY"),""),"")</f>
        <v>Baa2</v>
      </c>
      <c r="J100" s="72" t="str">
        <f>IF(AND($G100&lt;&gt;"",$G100&lt;&gt;"N/A"),IF(LEFT(_xll.BDP($G100,"RTG_SP"),1)&lt;&gt;"#",_xll.BDP($G100,"RTG_SP"),""),"")</f>
        <v>BBB</v>
      </c>
      <c r="K100" s="72" t="str">
        <f t="shared" si="6"/>
        <v/>
      </c>
      <c r="L100" s="72" t="str">
        <f t="shared" si="6"/>
        <v/>
      </c>
      <c r="M100" s="72" t="str">
        <f t="shared" si="7"/>
        <v>Baa2</v>
      </c>
      <c r="N100" s="72" t="str">
        <f t="shared" si="7"/>
        <v>BBB</v>
      </c>
      <c r="O100" s="72">
        <f t="shared" si="8"/>
        <v>11</v>
      </c>
      <c r="P100" s="72">
        <f t="shared" si="9"/>
        <v>11</v>
      </c>
      <c r="Q100" s="72">
        <f t="shared" si="10"/>
        <v>0</v>
      </c>
    </row>
    <row r="101" spans="2:17" x14ac:dyDescent="0.25">
      <c r="B101" s="72" t="s">
        <v>638</v>
      </c>
      <c r="C101" s="72">
        <v>0.8</v>
      </c>
      <c r="D101" s="72" t="s">
        <v>36</v>
      </c>
      <c r="E101" s="72" t="s">
        <v>37</v>
      </c>
      <c r="F101" s="72" t="s">
        <v>639</v>
      </c>
      <c r="G101" s="72" t="str">
        <f>IF(F101&lt;&gt;"",IF(LEFT(_xll.BDP($F101&amp;" Curncy","SW_PRIMARY_REF_OBLIGATION_ISIN")&amp;" Corp",1)="#","N/A",_xll.BDP($F101&amp;" Curncy","SW_PRIMARY_REF_OBLIGATION_ISIN")&amp;" Corp"),"")</f>
        <v>US655664AH33 Corp</v>
      </c>
      <c r="H101" s="43">
        <f>IF(G101&lt;&gt;"",IF(LEFT(_xll.BDP($F101&amp;" Curncy",H$18),1)="#","N/A",_xll.BDP($F101&amp;" Curncy",H$18)),"")</f>
        <v>140</v>
      </c>
      <c r="I101" s="72" t="str">
        <f>IF(AND($G101&lt;&gt;"",$G101&lt;&gt;"N/A"),IF(LEFT(_xll.BDP($G101,"RTG_MOODY"),1)&lt;&gt;"#",_xll.BDP($G101,"RTG_MOODY"),""),"")</f>
        <v>Baa1</v>
      </c>
      <c r="J101" s="72" t="str">
        <f>IF(AND($G101&lt;&gt;"",$G101&lt;&gt;"N/A"),IF(LEFT(_xll.BDP($G101,"RTG_SP"),1)&lt;&gt;"#",_xll.BDP($G101,"RTG_SP"),""),"")</f>
        <v>BBB+</v>
      </c>
      <c r="K101" s="72" t="str">
        <f t="shared" si="6"/>
        <v/>
      </c>
      <c r="L101" s="72" t="str">
        <f t="shared" si="6"/>
        <v/>
      </c>
      <c r="M101" s="72" t="str">
        <f t="shared" si="7"/>
        <v>Baa1</v>
      </c>
      <c r="N101" s="72" t="str">
        <f t="shared" si="7"/>
        <v>BBB+</v>
      </c>
      <c r="O101" s="72">
        <f t="shared" si="8"/>
        <v>10</v>
      </c>
      <c r="P101" s="72">
        <f t="shared" si="9"/>
        <v>10</v>
      </c>
      <c r="Q101" s="72">
        <f t="shared" si="10"/>
        <v>0</v>
      </c>
    </row>
    <row r="102" spans="2:17" x14ac:dyDescent="0.25">
      <c r="B102" s="72" t="s">
        <v>640</v>
      </c>
      <c r="C102" s="72">
        <v>0.8</v>
      </c>
      <c r="D102" s="72" t="s">
        <v>36</v>
      </c>
      <c r="E102" s="72" t="s">
        <v>37</v>
      </c>
      <c r="F102" s="72" t="s">
        <v>641</v>
      </c>
      <c r="G102" s="72" t="str">
        <f>IF(F102&lt;&gt;"",IF(LEFT(_xll.BDP($F102&amp;" Curncy","SW_PRIMARY_REF_OBLIGATION_ISIN")&amp;" Corp",1)="#","N/A",_xll.BDP($F102&amp;" Curncy","SW_PRIMARY_REF_OBLIGATION_ISIN")&amp;" Corp"),"")</f>
        <v>US655844AE88 Corp</v>
      </c>
      <c r="H102" s="43">
        <f>IF(G102&lt;&gt;"",IF(LEFT(_xll.BDP($F102&amp;" Curncy",H$18),1)="#","N/A",_xll.BDP($F102&amp;" Curncy",H$18)),"")</f>
        <v>46</v>
      </c>
      <c r="I102" s="72" t="str">
        <f>IF(AND($G102&lt;&gt;"",$G102&lt;&gt;"N/A"),IF(LEFT(_xll.BDP($G102,"RTG_MOODY"),1)&lt;&gt;"#",_xll.BDP($G102,"RTG_MOODY"),""),"")</f>
        <v>Baa1</v>
      </c>
      <c r="J102" s="72" t="str">
        <f>IF(AND($G102&lt;&gt;"",$G102&lt;&gt;"N/A"),IF(LEFT(_xll.BDP($G102,"RTG_SP"),1)&lt;&gt;"#",_xll.BDP($G102,"RTG_SP"),""),"")</f>
        <v>BBB+</v>
      </c>
      <c r="K102" s="72" t="str">
        <f t="shared" si="6"/>
        <v/>
      </c>
      <c r="L102" s="72" t="str">
        <f t="shared" si="6"/>
        <v/>
      </c>
      <c r="M102" s="72" t="str">
        <f t="shared" si="7"/>
        <v>Baa1</v>
      </c>
      <c r="N102" s="72" t="str">
        <f t="shared" si="7"/>
        <v>BBB+</v>
      </c>
      <c r="O102" s="72">
        <f t="shared" si="8"/>
        <v>10</v>
      </c>
      <c r="P102" s="72">
        <f t="shared" si="9"/>
        <v>10</v>
      </c>
      <c r="Q102" s="72">
        <f t="shared" si="10"/>
        <v>0</v>
      </c>
    </row>
    <row r="103" spans="2:17" x14ac:dyDescent="0.25">
      <c r="B103" s="72" t="s">
        <v>642</v>
      </c>
      <c r="C103" s="72">
        <v>0.8</v>
      </c>
      <c r="D103" s="72" t="s">
        <v>36</v>
      </c>
      <c r="E103" s="72" t="s">
        <v>37</v>
      </c>
      <c r="F103" s="72" t="s">
        <v>643</v>
      </c>
      <c r="G103" s="72" t="str">
        <f>IF(F103&lt;&gt;"",IF(LEFT(_xll.BDP($F103&amp;" Curncy","SW_PRIMARY_REF_OBLIGATION_ISIN")&amp;" Corp",1)="#","N/A",_xll.BDP($F103&amp;" Curncy","SW_PRIMARY_REF_OBLIGATION_ISIN")&amp;" Corp"),"")</f>
        <v>US666807AW21 Corp</v>
      </c>
      <c r="H103" s="43">
        <f>IF(G103&lt;&gt;"",IF(LEFT(_xll.BDP($F103&amp;" Curncy",H$18),1)="#","N/A",_xll.BDP($F103&amp;" Curncy",H$18)),"")</f>
        <v>23.999999999999996</v>
      </c>
      <c r="I103" s="72" t="str">
        <f>IF(AND($G103&lt;&gt;"",$G103&lt;&gt;"N/A"),IF(LEFT(_xll.BDP($G103,"RTG_MOODY"),1)&lt;&gt;"#",_xll.BDP($G103,"RTG_MOODY"),""),"")</f>
        <v>Baa1</v>
      </c>
      <c r="J103" s="72" t="str">
        <f>IF(AND($G103&lt;&gt;"",$G103&lt;&gt;"N/A"),IF(LEFT(_xll.BDP($G103,"RTG_SP"),1)&lt;&gt;"#",_xll.BDP($G103,"RTG_SP"),""),"")</f>
        <v>BBB+</v>
      </c>
      <c r="K103" s="72" t="str">
        <f t="shared" si="6"/>
        <v/>
      </c>
      <c r="L103" s="72" t="str">
        <f t="shared" si="6"/>
        <v/>
      </c>
      <c r="M103" s="72" t="str">
        <f t="shared" si="7"/>
        <v>Baa1</v>
      </c>
      <c r="N103" s="72" t="str">
        <f t="shared" si="7"/>
        <v>BBB+</v>
      </c>
      <c r="O103" s="72">
        <f t="shared" si="8"/>
        <v>10</v>
      </c>
      <c r="P103" s="72">
        <f t="shared" si="9"/>
        <v>10</v>
      </c>
      <c r="Q103" s="72">
        <f t="shared" si="10"/>
        <v>0</v>
      </c>
    </row>
    <row r="104" spans="2:17" x14ac:dyDescent="0.25">
      <c r="B104" s="72" t="s">
        <v>644</v>
      </c>
      <c r="C104" s="72">
        <v>0.8</v>
      </c>
      <c r="D104" s="72" t="s">
        <v>36</v>
      </c>
      <c r="E104" s="72" t="s">
        <v>37</v>
      </c>
      <c r="F104" s="72" t="s">
        <v>645</v>
      </c>
      <c r="G104" s="72" t="str">
        <f>IF(F104&lt;&gt;"",IF(LEFT(_xll.BDP($F104&amp;" Curncy","SW_PRIMARY_REF_OBLIGATION_ISIN")&amp;" Corp",1)="#","N/A",_xll.BDP($F104&amp;" Curncy","SW_PRIMARY_REF_OBLIGATION_ISIN")&amp;" Corp"),"")</f>
        <v>US682134AC59 Corp</v>
      </c>
      <c r="H104" s="43">
        <f>IF(G104&lt;&gt;"",IF(LEFT(_xll.BDP($F104&amp;" Curncy",H$18),1)="#","N/A",_xll.BDP($F104&amp;" Curncy",H$18)),"")</f>
        <v>40</v>
      </c>
      <c r="I104" s="72" t="str">
        <f>IF(AND($G104&lt;&gt;"",$G104&lt;&gt;"N/A"),IF(LEFT(_xll.BDP($G104,"RTG_MOODY"),1)&lt;&gt;"#",_xll.BDP($G104,"RTG_MOODY"),""),"")</f>
        <v>Baa1</v>
      </c>
      <c r="J104" s="72" t="str">
        <f>IF(AND($G104&lt;&gt;"",$G104&lt;&gt;"N/A"),IF(LEFT(_xll.BDP($G104,"RTG_SP"),1)&lt;&gt;"#",_xll.BDP($G104,"RTG_SP"),""),"")</f>
        <v>BBB+</v>
      </c>
      <c r="K104" s="72" t="str">
        <f t="shared" si="6"/>
        <v/>
      </c>
      <c r="L104" s="72" t="str">
        <f t="shared" si="6"/>
        <v/>
      </c>
      <c r="M104" s="72" t="str">
        <f t="shared" si="7"/>
        <v>Baa1</v>
      </c>
      <c r="N104" s="72" t="str">
        <f t="shared" si="7"/>
        <v>BBB+</v>
      </c>
      <c r="O104" s="72">
        <f t="shared" si="8"/>
        <v>10</v>
      </c>
      <c r="P104" s="72">
        <f t="shared" si="9"/>
        <v>10</v>
      </c>
      <c r="Q104" s="72">
        <f t="shared" si="10"/>
        <v>0</v>
      </c>
    </row>
    <row r="105" spans="2:17" x14ac:dyDescent="0.25">
      <c r="B105" s="72" t="s">
        <v>813</v>
      </c>
      <c r="C105" s="72">
        <v>0.8</v>
      </c>
      <c r="D105" s="72" t="s">
        <v>36</v>
      </c>
      <c r="E105" s="72" t="s">
        <v>37</v>
      </c>
      <c r="F105" s="72" t="s">
        <v>814</v>
      </c>
      <c r="G105" s="72" t="str">
        <f>IF(F105&lt;&gt;"",IF(LEFT(_xll.BDP($F105&amp;" Curncy","SW_PRIMARY_REF_OBLIGATION_ISIN")&amp;" Corp",1)="#","N/A",_xll.BDP($F105&amp;" Curncy","SW_PRIMARY_REF_OBLIGATION_ISIN")&amp;" Corp"),"")</f>
        <v>US695156AP42 Corp</v>
      </c>
      <c r="H105" s="43">
        <f>IF(G105&lt;&gt;"",IF(LEFT(_xll.BDP($F105&amp;" Curncy",H$18),1)="#","N/A",_xll.BDP($F105&amp;" Curncy",H$18)),"")</f>
        <v>95</v>
      </c>
      <c r="I105" s="72" t="str">
        <f>IF(AND($G105&lt;&gt;"",$G105&lt;&gt;"N/A"),IF(LEFT(_xll.BDP($G105,"RTG_MOODY"),1)&lt;&gt;"#",_xll.BDP($G105,"RTG_MOODY"),""),"")</f>
        <v>Baa3</v>
      </c>
      <c r="J105" s="72" t="str">
        <f>IF(AND($G105&lt;&gt;"",$G105&lt;&gt;"N/A"),IF(LEFT(_xll.BDP($G105,"RTG_SP"),1)&lt;&gt;"#",_xll.BDP($G105,"RTG_SP"),""),"")</f>
        <v>BBB</v>
      </c>
      <c r="K105" s="72" t="str">
        <f t="shared" si="6"/>
        <v/>
      </c>
      <c r="L105" s="72" t="str">
        <f t="shared" si="6"/>
        <v/>
      </c>
      <c r="M105" s="72" t="str">
        <f t="shared" si="7"/>
        <v>Baa3</v>
      </c>
      <c r="N105" s="72" t="str">
        <f t="shared" si="7"/>
        <v>BBB</v>
      </c>
      <c r="O105" s="72">
        <f t="shared" si="8"/>
        <v>12</v>
      </c>
      <c r="P105" s="72">
        <f t="shared" si="9"/>
        <v>11</v>
      </c>
      <c r="Q105" s="72">
        <f t="shared" si="10"/>
        <v>0</v>
      </c>
    </row>
    <row r="106" spans="2:17" x14ac:dyDescent="0.25">
      <c r="B106" s="72" t="s">
        <v>646</v>
      </c>
      <c r="C106" s="72">
        <v>0.8</v>
      </c>
      <c r="D106" s="72" t="s">
        <v>36</v>
      </c>
      <c r="E106" s="72" t="s">
        <v>37</v>
      </c>
      <c r="F106" s="72" t="s">
        <v>647</v>
      </c>
      <c r="G106" s="72" t="str">
        <f>IF(F106&lt;&gt;"",IF(LEFT(_xll.BDP($F106&amp;" Curncy","SW_PRIMARY_REF_OBLIGATION_ISIN")&amp;" Corp",1)="#","N/A",_xll.BDP($F106&amp;" Curncy","SW_PRIMARY_REF_OBLIGATION_ISIN")&amp;" Corp"),"")</f>
        <v>US717081AQ68 Corp</v>
      </c>
      <c r="H106" s="43">
        <f>IF(G106&lt;&gt;"",IF(LEFT(_xll.BDP($F106&amp;" Curncy",H$18),1)="#","N/A",_xll.BDP($F106&amp;" Curncy",H$18)),"")</f>
        <v>26</v>
      </c>
      <c r="I106" s="72" t="str">
        <f>IF(AND($G106&lt;&gt;"",$G106&lt;&gt;"N/A"),IF(LEFT(_xll.BDP($G106,"RTG_MOODY"),1)&lt;&gt;"#",_xll.BDP($G106,"RTG_MOODY"),""),"")</f>
        <v>A1</v>
      </c>
      <c r="J106" s="72" t="str">
        <f>IF(AND($G106&lt;&gt;"",$G106&lt;&gt;"N/A"),IF(LEFT(_xll.BDP($G106,"RTG_SP"),1)&lt;&gt;"#",_xll.BDP($G106,"RTG_SP"),""),"")</f>
        <v>AA /*-</v>
      </c>
      <c r="K106" s="72" t="str">
        <f t="shared" si="6"/>
        <v/>
      </c>
      <c r="L106" s="72">
        <f t="shared" si="6"/>
        <v>4</v>
      </c>
      <c r="M106" s="72" t="str">
        <f t="shared" si="7"/>
        <v>A1</v>
      </c>
      <c r="N106" s="72" t="str">
        <f t="shared" si="7"/>
        <v>AA</v>
      </c>
      <c r="O106" s="72">
        <f t="shared" si="8"/>
        <v>7</v>
      </c>
      <c r="P106" s="72">
        <f t="shared" si="9"/>
        <v>5</v>
      </c>
      <c r="Q106" s="72">
        <f t="shared" si="10"/>
        <v>0</v>
      </c>
    </row>
    <row r="107" spans="2:17" x14ac:dyDescent="0.25">
      <c r="B107" s="72" t="s">
        <v>648</v>
      </c>
      <c r="C107" s="72">
        <v>0.8</v>
      </c>
      <c r="D107" s="72" t="s">
        <v>36</v>
      </c>
      <c r="E107" s="72" t="s">
        <v>37</v>
      </c>
      <c r="F107" s="72" t="s">
        <v>649</v>
      </c>
      <c r="G107" s="72" t="str">
        <f>IF(F107&lt;&gt;"",IF(LEFT(_xll.BDP($F107&amp;" Curncy","SW_PRIMARY_REF_OBLIGATION_ISIN")&amp;" Corp",1)="#","N/A",_xll.BDP($F107&amp;" Curncy","SW_PRIMARY_REF_OBLIGATION_ISIN")&amp;" Corp"),"")</f>
        <v>US724479AH32 Corp</v>
      </c>
      <c r="H107" s="43">
        <f>IF(G107&lt;&gt;"",IF(LEFT(_xll.BDP($F107&amp;" Curncy",H$18),1)="#","N/A",_xll.BDP($F107&amp;" Curncy",H$18)),"")</f>
        <v>135</v>
      </c>
      <c r="I107" s="72" t="str">
        <f>IF(AND($G107&lt;&gt;"",$G107&lt;&gt;"N/A"),IF(LEFT(_xll.BDP($G107,"RTG_MOODY"),1)&lt;&gt;"#",_xll.BDP($G107,"RTG_MOODY"),""),"")</f>
        <v>Baa2</v>
      </c>
      <c r="J107" s="72" t="str">
        <f>IF(AND($G107&lt;&gt;"",$G107&lt;&gt;"N/A"),IF(LEFT(_xll.BDP($G107,"RTG_SP"),1)&lt;&gt;"#",_xll.BDP($G107,"RTG_SP"),""),"")</f>
        <v>BBB</v>
      </c>
      <c r="K107" s="72" t="str">
        <f t="shared" si="6"/>
        <v/>
      </c>
      <c r="L107" s="72" t="str">
        <f t="shared" si="6"/>
        <v/>
      </c>
      <c r="M107" s="72" t="str">
        <f t="shared" si="7"/>
        <v>Baa2</v>
      </c>
      <c r="N107" s="72" t="str">
        <f t="shared" si="7"/>
        <v>BBB</v>
      </c>
      <c r="O107" s="72">
        <f t="shared" si="8"/>
        <v>11</v>
      </c>
      <c r="P107" s="72">
        <f t="shared" si="9"/>
        <v>11</v>
      </c>
      <c r="Q107" s="72">
        <f t="shared" si="10"/>
        <v>0</v>
      </c>
    </row>
    <row r="108" spans="2:17" x14ac:dyDescent="0.25">
      <c r="B108" s="72" t="s">
        <v>650</v>
      </c>
      <c r="C108" s="72">
        <v>0.8</v>
      </c>
      <c r="D108" s="72" t="s">
        <v>36</v>
      </c>
      <c r="E108" s="72" t="s">
        <v>37</v>
      </c>
      <c r="F108" s="72" t="s">
        <v>651</v>
      </c>
      <c r="G108" s="72" t="str">
        <f>IF(F108&lt;&gt;"",IF(LEFT(_xll.BDP($F108&amp;" Curncy","SW_PRIMARY_REF_OBLIGATION_ISIN")&amp;" Corp",1)="#","N/A",_xll.BDP($F108&amp;" Curncy","SW_PRIMARY_REF_OBLIGATION_ISIN")&amp;" Corp"),"")</f>
        <v>US74432QAY17 Corp</v>
      </c>
      <c r="H108" s="43">
        <f>IF(G108&lt;&gt;"",IF(LEFT(_xll.BDP($F108&amp;" Curncy",H$18),1)="#","N/A",_xll.BDP($F108&amp;" Curncy",H$18)),"")</f>
        <v>132</v>
      </c>
      <c r="I108" s="72" t="str">
        <f>IF(AND($G108&lt;&gt;"",$G108&lt;&gt;"N/A"),IF(LEFT(_xll.BDP($G108,"RTG_MOODY"),1)&lt;&gt;"#",_xll.BDP($G108,"RTG_MOODY"),""),"")</f>
        <v>Baa1</v>
      </c>
      <c r="J108" s="72" t="str">
        <f>IF(AND($G108&lt;&gt;"",$G108&lt;&gt;"N/A"),IF(LEFT(_xll.BDP($G108,"RTG_SP"),1)&lt;&gt;"#",_xll.BDP($G108,"RTG_SP"),""),"")</f>
        <v>A</v>
      </c>
      <c r="K108" s="72" t="str">
        <f t="shared" si="6"/>
        <v/>
      </c>
      <c r="L108" s="72" t="str">
        <f t="shared" si="6"/>
        <v/>
      </c>
      <c r="M108" s="72" t="str">
        <f t="shared" si="7"/>
        <v>Baa1</v>
      </c>
      <c r="N108" s="72" t="str">
        <f t="shared" si="7"/>
        <v>A</v>
      </c>
      <c r="O108" s="72">
        <f t="shared" si="8"/>
        <v>10</v>
      </c>
      <c r="P108" s="72">
        <f t="shared" si="9"/>
        <v>8</v>
      </c>
      <c r="Q108" s="72">
        <f t="shared" si="10"/>
        <v>0</v>
      </c>
    </row>
    <row r="109" spans="2:17" x14ac:dyDescent="0.25">
      <c r="B109" s="72" t="s">
        <v>652</v>
      </c>
      <c r="C109" s="72">
        <v>0.8</v>
      </c>
      <c r="D109" s="72" t="s">
        <v>36</v>
      </c>
      <c r="E109" s="72" t="s">
        <v>37</v>
      </c>
      <c r="F109" s="72" t="s">
        <v>653</v>
      </c>
      <c r="G109" s="72" t="str">
        <f>IF(F109&lt;&gt;"",IF(LEFT(_xll.BDP($F109&amp;" Curncy","SW_PRIMARY_REF_OBLIGATION_ISIN")&amp;" Corp",1)="#","N/A",_xll.BDP($F109&amp;" Curncy","SW_PRIMARY_REF_OBLIGATION_ISIN")&amp;" Corp"),"")</f>
        <v>US74834LAN01 Corp</v>
      </c>
      <c r="H109" s="43">
        <f>IF(G109&lt;&gt;"",IF(LEFT(_xll.BDP($F109&amp;" Curncy",H$18),1)="#","N/A",_xll.BDP($F109&amp;" Curncy",H$18)),"")</f>
        <v>62</v>
      </c>
      <c r="I109" s="72" t="str">
        <f>IF(AND($G109&lt;&gt;"",$G109&lt;&gt;"N/A"),IF(LEFT(_xll.BDP($G109,"RTG_MOODY"),1)&lt;&gt;"#",_xll.BDP($G109,"RTG_MOODY"),""),"")</f>
        <v>Baa2</v>
      </c>
      <c r="J109" s="72" t="str">
        <f>IF(AND($G109&lt;&gt;"",$G109&lt;&gt;"N/A"),IF(LEFT(_xll.BDP($G109,"RTG_SP"),1)&lt;&gt;"#",_xll.BDP($G109,"RTG_SP"),""),"")</f>
        <v>BBB+</v>
      </c>
      <c r="K109" s="72" t="str">
        <f t="shared" si="6"/>
        <v/>
      </c>
      <c r="L109" s="72" t="str">
        <f t="shared" si="6"/>
        <v/>
      </c>
      <c r="M109" s="72" t="str">
        <f t="shared" si="7"/>
        <v>Baa2</v>
      </c>
      <c r="N109" s="72" t="str">
        <f t="shared" si="7"/>
        <v>BBB+</v>
      </c>
      <c r="O109" s="72">
        <f t="shared" si="8"/>
        <v>11</v>
      </c>
      <c r="P109" s="72">
        <f t="shared" si="9"/>
        <v>10</v>
      </c>
      <c r="Q109" s="72">
        <f t="shared" si="10"/>
        <v>0</v>
      </c>
    </row>
    <row r="110" spans="2:17" x14ac:dyDescent="0.25">
      <c r="B110" s="72" t="s">
        <v>654</v>
      </c>
      <c r="C110" s="72">
        <v>0.8</v>
      </c>
      <c r="D110" s="72" t="s">
        <v>36</v>
      </c>
      <c r="E110" s="72" t="s">
        <v>37</v>
      </c>
      <c r="F110" s="72" t="s">
        <v>655</v>
      </c>
      <c r="G110" s="72" t="str">
        <f>IF(F110&lt;&gt;"",IF(LEFT(_xll.BDP($F110&amp;" Curncy","SW_PRIMARY_REF_OBLIGATION_ISIN")&amp;" Corp",1)="#","N/A",_xll.BDP($F110&amp;" Curncy","SW_PRIMARY_REF_OBLIGATION_ISIN")&amp;" Corp"),"")</f>
        <v>US755111AF81 Corp</v>
      </c>
      <c r="H110" s="43">
        <f>IF(G110&lt;&gt;"",IF(LEFT(_xll.BDP($F110&amp;" Curncy",H$18),1)="#","N/A",_xll.BDP($F110&amp;" Curncy",H$18)),"")</f>
        <v>23.999999999999996</v>
      </c>
      <c r="I110" s="72" t="str">
        <f>IF(AND($G110&lt;&gt;"",$G110&lt;&gt;"N/A"),IF(LEFT(_xll.BDP($G110,"RTG_MOODY"),1)&lt;&gt;"#",_xll.BDP($G110,"RTG_MOODY"),""),"")</f>
        <v>A3</v>
      </c>
      <c r="J110" s="72" t="str">
        <f>IF(AND($G110&lt;&gt;"",$G110&lt;&gt;"N/A"),IF(LEFT(_xll.BDP($G110,"RTG_SP"),1)&lt;&gt;"#",_xll.BDP($G110,"RTG_SP"),""),"")</f>
        <v>A</v>
      </c>
      <c r="K110" s="72" t="str">
        <f t="shared" si="6"/>
        <v/>
      </c>
      <c r="L110" s="72" t="str">
        <f t="shared" si="6"/>
        <v/>
      </c>
      <c r="M110" s="72" t="str">
        <f t="shared" si="7"/>
        <v>A3</v>
      </c>
      <c r="N110" s="72" t="str">
        <f t="shared" si="7"/>
        <v>A</v>
      </c>
      <c r="O110" s="72">
        <f t="shared" si="8"/>
        <v>9</v>
      </c>
      <c r="P110" s="72">
        <f t="shared" si="9"/>
        <v>8</v>
      </c>
      <c r="Q110" s="72">
        <f t="shared" si="10"/>
        <v>0</v>
      </c>
    </row>
    <row r="111" spans="2:17" x14ac:dyDescent="0.25">
      <c r="B111" s="72" t="s">
        <v>656</v>
      </c>
      <c r="C111" s="72">
        <v>0.8</v>
      </c>
      <c r="D111" s="72" t="s">
        <v>36</v>
      </c>
      <c r="E111" s="72" t="s">
        <v>37</v>
      </c>
      <c r="F111" s="72" t="s">
        <v>657</v>
      </c>
      <c r="G111" s="72" t="str">
        <f>IF(F111&lt;&gt;"",IF(LEFT(_xll.BDP($F111&amp;" Curncy","SW_PRIMARY_REF_OBLIGATION_ISIN")&amp;" Corp",1)="#","N/A",_xll.BDP($F111&amp;" Curncy","SW_PRIMARY_REF_OBLIGATION_ISIN")&amp;" Corp"),"")</f>
        <v>US761713AX48 Corp</v>
      </c>
      <c r="H111" s="43">
        <f>IF(G111&lt;&gt;"",IF(LEFT(_xll.BDP($F111&amp;" Curncy",H$18),1)="#","N/A",_xll.BDP($F111&amp;" Curncy",H$18)),"")</f>
        <v>43</v>
      </c>
      <c r="I111" s="72" t="str">
        <f>IF(AND($G111&lt;&gt;"",$G111&lt;&gt;"N/A"),IF(LEFT(_xll.BDP($G111,"RTG_MOODY"),1)&lt;&gt;"#",_xll.BDP($G111,"RTG_MOODY"),""),"")</f>
        <v>Baa3</v>
      </c>
      <c r="J111" s="72" t="str">
        <f>IF(AND($G111&lt;&gt;"",$G111&lt;&gt;"N/A"),IF(LEFT(_xll.BDP($G111,"RTG_SP"),1)&lt;&gt;"#",_xll.BDP($G111,"RTG_SP"),""),"")</f>
        <v>BBB-</v>
      </c>
      <c r="K111" s="72" t="str">
        <f t="shared" si="6"/>
        <v/>
      </c>
      <c r="L111" s="72" t="str">
        <f t="shared" si="6"/>
        <v/>
      </c>
      <c r="M111" s="72" t="str">
        <f t="shared" si="7"/>
        <v>Baa3</v>
      </c>
      <c r="N111" s="72" t="str">
        <f t="shared" si="7"/>
        <v>BBB-</v>
      </c>
      <c r="O111" s="72">
        <f t="shared" si="8"/>
        <v>12</v>
      </c>
      <c r="P111" s="72">
        <f t="shared" si="9"/>
        <v>12</v>
      </c>
      <c r="Q111" s="72">
        <f t="shared" si="10"/>
        <v>0</v>
      </c>
    </row>
    <row r="112" spans="2:17" x14ac:dyDescent="0.25">
      <c r="B112" s="72" t="s">
        <v>658</v>
      </c>
      <c r="C112" s="72">
        <v>0.8</v>
      </c>
      <c r="D112" s="72" t="s">
        <v>36</v>
      </c>
      <c r="E112" s="72" t="s">
        <v>37</v>
      </c>
      <c r="F112" s="72" t="s">
        <v>659</v>
      </c>
      <c r="G112" s="72" t="str">
        <f>IF(F112&lt;&gt;"",IF(LEFT(_xll.BDP($F112&amp;" Curncy","SW_PRIMARY_REF_OBLIGATION_ISIN")&amp;" Corp",1)="#","N/A",_xll.BDP($F112&amp;" Curncy","SW_PRIMARY_REF_OBLIGATION_ISIN")&amp;" Corp"),"")</f>
        <v>US78355HJW07 Corp</v>
      </c>
      <c r="H112" s="43">
        <f>IF(G112&lt;&gt;"",IF(LEFT(_xll.BDP($F112&amp;" Curncy",H$18),1)="#","N/A",_xll.BDP($F112&amp;" Curncy",H$18)),"")</f>
        <v>120</v>
      </c>
      <c r="I112" s="72" t="str">
        <f>IF(AND($G112&lt;&gt;"",$G112&lt;&gt;"N/A"),IF(LEFT(_xll.BDP($G112,"RTG_MOODY"),1)&lt;&gt;"#",_xll.BDP($G112,"RTG_MOODY"),""),"")</f>
        <v>Baa1</v>
      </c>
      <c r="J112" s="72" t="str">
        <f>IF(AND($G112&lt;&gt;"",$G112&lt;&gt;"N/A"),IF(LEFT(_xll.BDP($G112,"RTG_SP"),1)&lt;&gt;"#",_xll.BDP($G112,"RTG_SP"),""),"")</f>
        <v>BBB</v>
      </c>
      <c r="K112" s="72" t="str">
        <f t="shared" si="6"/>
        <v/>
      </c>
      <c r="L112" s="72" t="str">
        <f t="shared" si="6"/>
        <v/>
      </c>
      <c r="M112" s="72" t="str">
        <f t="shared" si="7"/>
        <v>Baa1</v>
      </c>
      <c r="N112" s="72" t="str">
        <f t="shared" si="7"/>
        <v>BBB</v>
      </c>
      <c r="O112" s="72">
        <f t="shared" si="8"/>
        <v>10</v>
      </c>
      <c r="P112" s="72">
        <f t="shared" si="9"/>
        <v>11</v>
      </c>
      <c r="Q112" s="72">
        <f t="shared" si="10"/>
        <v>0</v>
      </c>
    </row>
    <row r="113" spans="2:17" x14ac:dyDescent="0.25">
      <c r="B113" s="72" t="s">
        <v>660</v>
      </c>
      <c r="C113" s="72">
        <v>0.8</v>
      </c>
      <c r="D113" s="72" t="s">
        <v>36</v>
      </c>
      <c r="E113" s="72" t="s">
        <v>37</v>
      </c>
      <c r="F113" s="72" t="s">
        <v>661</v>
      </c>
      <c r="G113" s="72" t="str">
        <f>IF(F113&lt;&gt;"",IF(LEFT(_xll.BDP($F113&amp;" Curncy","SW_PRIMARY_REF_OBLIGATION_ISIN")&amp;" Corp",1)="#","N/A",_xll.BDP($F113&amp;" Curncy","SW_PRIMARY_REF_OBLIGATION_ISIN")&amp;" Corp"),"")</f>
        <v>US816851AJ81 Corp</v>
      </c>
      <c r="H113" s="43">
        <f>IF(G113&lt;&gt;"",IF(LEFT(_xll.BDP($F113&amp;" Curncy",H$18),1)="#","N/A",_xll.BDP($F113&amp;" Curncy",H$18)),"")</f>
        <v>43</v>
      </c>
      <c r="I113" s="72" t="str">
        <f>IF(AND($G113&lt;&gt;"",$G113&lt;&gt;"N/A"),IF(LEFT(_xll.BDP($G113,"RTG_MOODY"),1)&lt;&gt;"#",_xll.BDP($G113,"RTG_MOODY"),""),"")</f>
        <v>Baa1</v>
      </c>
      <c r="J113" s="72" t="str">
        <f>IF(AND($G113&lt;&gt;"",$G113&lt;&gt;"N/A"),IF(LEFT(_xll.BDP($G113,"RTG_SP"),1)&lt;&gt;"#",_xll.BDP($G113,"RTG_SP"),""),"")</f>
        <v>BBB+</v>
      </c>
      <c r="K113" s="72" t="str">
        <f t="shared" si="6"/>
        <v/>
      </c>
      <c r="L113" s="72" t="str">
        <f t="shared" si="6"/>
        <v/>
      </c>
      <c r="M113" s="72" t="str">
        <f t="shared" si="7"/>
        <v>Baa1</v>
      </c>
      <c r="N113" s="72" t="str">
        <f t="shared" si="7"/>
        <v>BBB+</v>
      </c>
      <c r="O113" s="72">
        <f t="shared" si="8"/>
        <v>10</v>
      </c>
      <c r="P113" s="72">
        <f t="shared" si="9"/>
        <v>10</v>
      </c>
      <c r="Q113" s="72">
        <f t="shared" si="10"/>
        <v>0</v>
      </c>
    </row>
    <row r="114" spans="2:17" x14ac:dyDescent="0.25">
      <c r="B114" s="72" t="s">
        <v>662</v>
      </c>
      <c r="C114" s="72">
        <v>0.8</v>
      </c>
      <c r="D114" s="72" t="s">
        <v>36</v>
      </c>
      <c r="E114" s="72" t="s">
        <v>37</v>
      </c>
      <c r="F114" s="72" t="s">
        <v>663</v>
      </c>
      <c r="G114" s="72" t="str">
        <f>IF(F114&lt;&gt;"",IF(LEFT(_xll.BDP($F114&amp;" Curncy","SW_PRIMARY_REF_OBLIGATION_ISIN")&amp;" Corp",1)="#","N/A",_xll.BDP($F114&amp;" Curncy","SW_PRIMARY_REF_OBLIGATION_ISIN")&amp;" Corp"),"")</f>
        <v>US828807CF26 Corp</v>
      </c>
      <c r="H114" s="43">
        <f>IF(G114&lt;&gt;"",IF(LEFT(_xll.BDP($F114&amp;" Curncy",H$18),1)="#","N/A",_xll.BDP($F114&amp;" Curncy",H$18)),"")</f>
        <v>77</v>
      </c>
      <c r="I114" s="72" t="str">
        <f>IF(AND($G114&lt;&gt;"",$G114&lt;&gt;"N/A"),IF(LEFT(_xll.BDP($G114,"RTG_MOODY"),1)&lt;&gt;"#",_xll.BDP($G114,"RTG_MOODY"),""),"")</f>
        <v>A2</v>
      </c>
      <c r="J114" s="72" t="str">
        <f>IF(AND($G114&lt;&gt;"",$G114&lt;&gt;"N/A"),IF(LEFT(_xll.BDP($G114,"RTG_SP"),1)&lt;&gt;"#",_xll.BDP($G114,"RTG_SP"),""),"")</f>
        <v>A</v>
      </c>
      <c r="K114" s="72" t="str">
        <f t="shared" si="6"/>
        <v/>
      </c>
      <c r="L114" s="72" t="str">
        <f t="shared" si="6"/>
        <v/>
      </c>
      <c r="M114" s="72" t="str">
        <f t="shared" si="7"/>
        <v>A2</v>
      </c>
      <c r="N114" s="72" t="str">
        <f t="shared" si="7"/>
        <v>A</v>
      </c>
      <c r="O114" s="72">
        <f t="shared" si="8"/>
        <v>8</v>
      </c>
      <c r="P114" s="72">
        <f t="shared" si="9"/>
        <v>8</v>
      </c>
      <c r="Q114" s="72">
        <f t="shared" si="10"/>
        <v>0</v>
      </c>
    </row>
    <row r="115" spans="2:17" x14ac:dyDescent="0.25">
      <c r="B115" s="72" t="s">
        <v>664</v>
      </c>
      <c r="C115" s="72">
        <v>0.8</v>
      </c>
      <c r="D115" s="72" t="s">
        <v>36</v>
      </c>
      <c r="E115" s="72" t="s">
        <v>37</v>
      </c>
      <c r="F115" s="72" t="s">
        <v>665</v>
      </c>
      <c r="G115" s="72" t="str">
        <f>IF(F115&lt;&gt;"",IF(LEFT(_xll.BDP($F115&amp;" Curncy","SW_PRIMARY_REF_OBLIGATION_ISIN")&amp;" Corp",1)="#","N/A",_xll.BDP($F115&amp;" Curncy","SW_PRIMARY_REF_OBLIGATION_ISIN")&amp;" Corp"),"")</f>
        <v>US844741BB35 Corp</v>
      </c>
      <c r="H115" s="43">
        <f>IF(G115&lt;&gt;"",IF(LEFT(_xll.BDP($F115&amp;" Curncy",H$18),1)="#","N/A",_xll.BDP($F115&amp;" Curncy",H$18)),"")</f>
        <v>61.000000000000007</v>
      </c>
      <c r="I115" s="72" t="str">
        <f>IF(AND($G115&lt;&gt;"",$G115&lt;&gt;"N/A"),IF(LEFT(_xll.BDP($G115,"RTG_MOODY"),1)&lt;&gt;"#",_xll.BDP($G115,"RTG_MOODY"),""),"")</f>
        <v>Baa1</v>
      </c>
      <c r="J115" s="72" t="str">
        <f>IF(AND($G115&lt;&gt;"",$G115&lt;&gt;"N/A"),IF(LEFT(_xll.BDP($G115,"RTG_SP"),1)&lt;&gt;"#",_xll.BDP($G115,"RTG_SP"),""),"")</f>
        <v>BBB</v>
      </c>
      <c r="K115" s="72" t="str">
        <f t="shared" si="6"/>
        <v/>
      </c>
      <c r="L115" s="72" t="str">
        <f t="shared" si="6"/>
        <v/>
      </c>
      <c r="M115" s="72" t="str">
        <f t="shared" si="7"/>
        <v>Baa1</v>
      </c>
      <c r="N115" s="72" t="str">
        <f t="shared" si="7"/>
        <v>BBB</v>
      </c>
      <c r="O115" s="72">
        <f t="shared" si="8"/>
        <v>10</v>
      </c>
      <c r="P115" s="72">
        <f t="shared" si="9"/>
        <v>11</v>
      </c>
      <c r="Q115" s="72">
        <f t="shared" si="10"/>
        <v>0</v>
      </c>
    </row>
    <row r="116" spans="2:17" x14ac:dyDescent="0.25">
      <c r="B116" s="72" t="s">
        <v>666</v>
      </c>
      <c r="C116" s="72">
        <v>0.8</v>
      </c>
      <c r="D116" s="72" t="s">
        <v>36</v>
      </c>
      <c r="E116" s="72" t="s">
        <v>37</v>
      </c>
      <c r="F116" s="72" t="s">
        <v>667</v>
      </c>
      <c r="G116" s="72" t="str">
        <f>IF(F116&lt;&gt;"",IF(LEFT(_xll.BDP($F116&amp;" Curncy","SW_PRIMARY_REF_OBLIGATION_ISIN")&amp;" Corp",1)="#","N/A",_xll.BDP($F116&amp;" Curncy","SW_PRIMARY_REF_OBLIGATION_ISIN")&amp;" Corp"),"")</f>
        <v>US855030AL63 Corp</v>
      </c>
      <c r="H116" s="43">
        <f>IF(G116&lt;&gt;"",IF(LEFT(_xll.BDP($F116&amp;" Curncy",H$18),1)="#","N/A",_xll.BDP($F116&amp;" Curncy",H$18)),"")</f>
        <v>254.99999999999997</v>
      </c>
      <c r="I116" s="72" t="str">
        <f>IF(AND($G116&lt;&gt;"",$G116&lt;&gt;"N/A"),IF(LEFT(_xll.BDP($G116,"RTG_MOODY"),1)&lt;&gt;"#",_xll.BDP($G116,"RTG_MOODY"),""),"")</f>
        <v>Baa2 /*-</v>
      </c>
      <c r="J116" s="72" t="str">
        <f>IF(AND($G116&lt;&gt;"",$G116&lt;&gt;"N/A"),IF(LEFT(_xll.BDP($G116,"RTG_SP"),1)&lt;&gt;"#",_xll.BDP($G116,"RTG_SP"),""),"")</f>
        <v>BBB- /*-</v>
      </c>
      <c r="K116" s="72">
        <f t="shared" si="6"/>
        <v>6</v>
      </c>
      <c r="L116" s="72">
        <f t="shared" si="6"/>
        <v>6</v>
      </c>
      <c r="M116" s="72" t="str">
        <f t="shared" si="7"/>
        <v>Baa2</v>
      </c>
      <c r="N116" s="72" t="str">
        <f t="shared" si="7"/>
        <v>BBB-</v>
      </c>
      <c r="O116" s="72">
        <f t="shared" si="8"/>
        <v>11</v>
      </c>
      <c r="P116" s="72">
        <f t="shared" si="9"/>
        <v>12</v>
      </c>
      <c r="Q116" s="72">
        <f t="shared" si="10"/>
        <v>0</v>
      </c>
    </row>
    <row r="117" spans="2:17" x14ac:dyDescent="0.25">
      <c r="B117" s="72" t="s">
        <v>668</v>
      </c>
      <c r="C117" s="72">
        <v>0.8</v>
      </c>
      <c r="D117" s="72" t="s">
        <v>36</v>
      </c>
      <c r="E117" s="72" t="s">
        <v>37</v>
      </c>
      <c r="F117" s="72" t="s">
        <v>669</v>
      </c>
      <c r="G117" s="72" t="str">
        <f>IF(F117&lt;&gt;"",IF(LEFT(_xll.BDP($F117&amp;" Curncy","SW_PRIMARY_REF_OBLIGATION_ISIN")&amp;" Corp",1)="#","N/A",_xll.BDP($F117&amp;" Curncy","SW_PRIMARY_REF_OBLIGATION_ISIN")&amp;" Corp"),"")</f>
        <v>US85590AAL89 Corp</v>
      </c>
      <c r="H117" s="43">
        <f>IF(G117&lt;&gt;"",IF(LEFT(_xll.BDP($F117&amp;" Curncy",H$18),1)="#","N/A",_xll.BDP($F117&amp;" Curncy",H$18)),"")</f>
        <v>38</v>
      </c>
      <c r="I117" s="72" t="str">
        <f>IF(AND($G117&lt;&gt;"",$G117&lt;&gt;"N/A"),IF(LEFT(_xll.BDP($G117,"RTG_MOODY"),1)&lt;&gt;"#",_xll.BDP($G117,"RTG_MOODY"),""),"")</f>
        <v>Baa2</v>
      </c>
      <c r="J117" s="72" t="str">
        <f>IF(AND($G117&lt;&gt;"",$G117&lt;&gt;"N/A"),IF(LEFT(_xll.BDP($G117,"RTG_SP"),1)&lt;&gt;"#",_xll.BDP($G117,"RTG_SP"),""),"")</f>
        <v>BBB</v>
      </c>
      <c r="K117" s="72" t="str">
        <f t="shared" si="6"/>
        <v/>
      </c>
      <c r="L117" s="72" t="str">
        <f t="shared" si="6"/>
        <v/>
      </c>
      <c r="M117" s="72" t="str">
        <f t="shared" si="7"/>
        <v>Baa2</v>
      </c>
      <c r="N117" s="72" t="str">
        <f t="shared" si="7"/>
        <v>BBB</v>
      </c>
      <c r="O117" s="72">
        <f t="shared" si="8"/>
        <v>11</v>
      </c>
      <c r="P117" s="72">
        <f t="shared" si="9"/>
        <v>11</v>
      </c>
      <c r="Q117" s="72">
        <f t="shared" si="10"/>
        <v>0</v>
      </c>
    </row>
    <row r="118" spans="2:17" x14ac:dyDescent="0.25">
      <c r="B118" s="72" t="s">
        <v>670</v>
      </c>
      <c r="C118" s="72">
        <v>0.8</v>
      </c>
      <c r="D118" s="72" t="s">
        <v>36</v>
      </c>
      <c r="E118" s="72" t="s">
        <v>37</v>
      </c>
      <c r="F118" s="72" t="s">
        <v>671</v>
      </c>
      <c r="G118" s="72" t="str">
        <f>IF(F118&lt;&gt;"",IF(LEFT(_xll.BDP($F118&amp;" Curncy","SW_PRIMARY_REF_OBLIGATION_ISIN")&amp;" Corp",1)="#","N/A",_xll.BDP($F118&amp;" Curncy","SW_PRIMARY_REF_OBLIGATION_ISIN")&amp;" Corp"),"")</f>
        <v>US87612EAP16 Corp</v>
      </c>
      <c r="H118" s="43">
        <f>IF(G118&lt;&gt;"",IF(LEFT(_xll.BDP($F118&amp;" Curncy",H$18),1)="#","N/A",_xll.BDP($F118&amp;" Curncy",H$18)),"")</f>
        <v>28</v>
      </c>
      <c r="I118" s="72" t="str">
        <f>IF(AND($G118&lt;&gt;"",$G118&lt;&gt;"N/A"),IF(LEFT(_xll.BDP($G118,"RTG_MOODY"),1)&lt;&gt;"#",_xll.BDP($G118,"RTG_MOODY"),""),"")</f>
        <v>A2</v>
      </c>
      <c r="J118" s="72" t="str">
        <f>IF(AND($G118&lt;&gt;"",$G118&lt;&gt;"N/A"),IF(LEFT(_xll.BDP($G118,"RTG_SP"),1)&lt;&gt;"#",_xll.BDP($G118,"RTG_SP"),""),"")</f>
        <v>A</v>
      </c>
      <c r="K118" s="72" t="str">
        <f t="shared" si="6"/>
        <v/>
      </c>
      <c r="L118" s="72" t="str">
        <f t="shared" si="6"/>
        <v/>
      </c>
      <c r="M118" s="72" t="str">
        <f t="shared" si="7"/>
        <v>A2</v>
      </c>
      <c r="N118" s="72" t="str">
        <f t="shared" si="7"/>
        <v>A</v>
      </c>
      <c r="O118" s="72">
        <f t="shared" si="8"/>
        <v>8</v>
      </c>
      <c r="P118" s="72">
        <f t="shared" si="9"/>
        <v>8</v>
      </c>
      <c r="Q118" s="72">
        <f t="shared" si="10"/>
        <v>0</v>
      </c>
    </row>
    <row r="119" spans="2:17" x14ac:dyDescent="0.25">
      <c r="B119" s="72" t="s">
        <v>674</v>
      </c>
      <c r="C119" s="72">
        <v>0.8</v>
      </c>
      <c r="D119" s="72" t="s">
        <v>36</v>
      </c>
      <c r="E119" s="72" t="s">
        <v>37</v>
      </c>
      <c r="F119" s="72" t="s">
        <v>675</v>
      </c>
      <c r="G119" s="72" t="str">
        <f>IF(F119&lt;&gt;"",IF(LEFT(_xll.BDP($F119&amp;" Curncy","SW_PRIMARY_REF_OBLIGATION_ISIN")&amp;" Corp",1)="#","N/A",_xll.BDP($F119&amp;" Curncy","SW_PRIMARY_REF_OBLIGATION_ISIN")&amp;" Corp"),"")</f>
        <v>US020002AH49 Corp</v>
      </c>
      <c r="H119" s="43">
        <f>IF(G119&lt;&gt;"",IF(LEFT(_xll.BDP($F119&amp;" Curncy",H$18),1)="#","N/A",_xll.BDP($F119&amp;" Curncy",H$18)),"")</f>
        <v>32</v>
      </c>
      <c r="I119" s="72" t="str">
        <f>IF(AND($G119&lt;&gt;"",$G119&lt;&gt;"N/A"),IF(LEFT(_xll.BDP($G119,"RTG_MOODY"),1)&lt;&gt;"#",_xll.BDP($G119,"RTG_MOODY"),""),"")</f>
        <v>A3</v>
      </c>
      <c r="J119" s="72" t="str">
        <f>IF(AND($G119&lt;&gt;"",$G119&lt;&gt;"N/A"),IF(LEFT(_xll.BDP($G119,"RTG_SP"),1)&lt;&gt;"#",_xll.BDP($G119,"RTG_SP"),""),"")</f>
        <v>A-</v>
      </c>
      <c r="K119" s="72" t="str">
        <f t="shared" si="6"/>
        <v/>
      </c>
      <c r="L119" s="72" t="str">
        <f t="shared" si="6"/>
        <v/>
      </c>
      <c r="M119" s="72" t="str">
        <f t="shared" si="7"/>
        <v>A3</v>
      </c>
      <c r="N119" s="72" t="str">
        <f t="shared" si="7"/>
        <v>A-</v>
      </c>
      <c r="O119" s="72">
        <f t="shared" si="8"/>
        <v>9</v>
      </c>
      <c r="P119" s="72">
        <f t="shared" si="9"/>
        <v>9</v>
      </c>
      <c r="Q119" s="72">
        <f t="shared" si="10"/>
        <v>0</v>
      </c>
    </row>
    <row r="120" spans="2:17" x14ac:dyDescent="0.25">
      <c r="B120" s="72" t="s">
        <v>676</v>
      </c>
      <c r="C120" s="72">
        <v>0.8</v>
      </c>
      <c r="D120" s="72" t="s">
        <v>36</v>
      </c>
      <c r="E120" s="72" t="s">
        <v>37</v>
      </c>
      <c r="F120" s="72" t="s">
        <v>677</v>
      </c>
      <c r="G120" s="72" t="str">
        <f>IF(F120&lt;&gt;"",IF(LEFT(_xll.BDP($F120&amp;" Curncy","SW_PRIMARY_REF_OBLIGATION_ISIN")&amp;" Corp",1)="#","N/A",_xll.BDP($F120&amp;" Curncy","SW_PRIMARY_REF_OBLIGATION_ISIN")&amp;" Corp"),"")</f>
        <v>US097023AD79 Corp</v>
      </c>
      <c r="H120" s="43">
        <f>IF(G120&lt;&gt;"",IF(LEFT(_xll.BDP($F120&amp;" Curncy",H$18),1)="#","N/A",_xll.BDP($F120&amp;" Curncy",H$18)),"")</f>
        <v>41</v>
      </c>
      <c r="I120" s="72" t="str">
        <f>IF(AND($G120&lt;&gt;"",$G120&lt;&gt;"N/A"),IF(LEFT(_xll.BDP($G120,"RTG_MOODY"),1)&lt;&gt;"#",_xll.BDP($G120,"RTG_MOODY"),""),"")</f>
        <v>A2</v>
      </c>
      <c r="J120" s="72" t="str">
        <f>IF(AND($G120&lt;&gt;"",$G120&lt;&gt;"N/A"),IF(LEFT(_xll.BDP($G120,"RTG_SP"),1)&lt;&gt;"#",_xll.BDP($G120,"RTG_SP"),""),"")</f>
        <v>A</v>
      </c>
      <c r="K120" s="72" t="str">
        <f t="shared" si="6"/>
        <v/>
      </c>
      <c r="L120" s="72" t="str">
        <f t="shared" si="6"/>
        <v/>
      </c>
      <c r="M120" s="72" t="str">
        <f t="shared" si="7"/>
        <v>A2</v>
      </c>
      <c r="N120" s="72" t="str">
        <f t="shared" si="7"/>
        <v>A</v>
      </c>
      <c r="O120" s="72">
        <f t="shared" si="8"/>
        <v>8</v>
      </c>
      <c r="P120" s="72">
        <f t="shared" si="9"/>
        <v>8</v>
      </c>
      <c r="Q120" s="72">
        <f t="shared" si="10"/>
        <v>0</v>
      </c>
    </row>
    <row r="121" spans="2:17" x14ac:dyDescent="0.25">
      <c r="B121" s="72" t="s">
        <v>680</v>
      </c>
      <c r="C121" s="72">
        <v>0.8</v>
      </c>
      <c r="D121" s="72" t="s">
        <v>36</v>
      </c>
      <c r="E121" s="72" t="s">
        <v>37</v>
      </c>
      <c r="F121" s="72" t="s">
        <v>681</v>
      </c>
      <c r="G121" s="72" t="str">
        <f>IF(F121&lt;&gt;"",IF(LEFT(_xll.BDP($F121&amp;" Curncy","SW_PRIMARY_REF_OBLIGATION_ISIN")&amp;" Corp",1)="#","N/A",_xll.BDP($F121&amp;" Curncy","SW_PRIMARY_REF_OBLIGATION_ISIN")&amp;" Corp"),"")</f>
        <v>US260543BJ10 Corp</v>
      </c>
      <c r="H121" s="43">
        <f>IF(G121&lt;&gt;"",IF(LEFT(_xll.BDP($F121&amp;" Curncy",H$18),1)="#","N/A",_xll.BDP($F121&amp;" Curncy",H$18)),"")</f>
        <v>69</v>
      </c>
      <c r="I121" s="72" t="str">
        <f>IF(AND($G121&lt;&gt;"",$G121&lt;&gt;"N/A"),IF(LEFT(_xll.BDP($G121,"RTG_MOODY"),1)&lt;&gt;"#",_xll.BDP($G121,"RTG_MOODY"),""),"")</f>
        <v>Baa2</v>
      </c>
      <c r="J121" s="72" t="str">
        <f>IF(AND($G121&lt;&gt;"",$G121&lt;&gt;"N/A"),IF(LEFT(_xll.BDP($G121,"RTG_SP"),1)&lt;&gt;"#",_xll.BDP($G121,"RTG_SP"),""),"")</f>
        <v>BBB /*</v>
      </c>
      <c r="K121" s="72" t="str">
        <f t="shared" si="6"/>
        <v/>
      </c>
      <c r="L121" s="72">
        <f t="shared" si="6"/>
        <v>5</v>
      </c>
      <c r="M121" s="72" t="str">
        <f t="shared" si="7"/>
        <v>Baa2</v>
      </c>
      <c r="N121" s="72" t="str">
        <f t="shared" si="7"/>
        <v>BBB</v>
      </c>
      <c r="O121" s="72">
        <f t="shared" si="8"/>
        <v>11</v>
      </c>
      <c r="P121" s="72">
        <f t="shared" si="9"/>
        <v>11</v>
      </c>
      <c r="Q121" s="72">
        <f t="shared" si="10"/>
        <v>0</v>
      </c>
    </row>
    <row r="122" spans="2:17" x14ac:dyDescent="0.25">
      <c r="B122" s="72" t="s">
        <v>682</v>
      </c>
      <c r="C122" s="72">
        <v>0.8</v>
      </c>
      <c r="D122" s="72" t="s">
        <v>36</v>
      </c>
      <c r="E122" s="72" t="s">
        <v>37</v>
      </c>
      <c r="F122" s="72" t="s">
        <v>683</v>
      </c>
      <c r="G122" s="72" t="str">
        <f>IF(F122&lt;&gt;"",IF(LEFT(_xll.BDP($F122&amp;" Curncy","SW_PRIMARY_REF_OBLIGATION_ISIN")&amp;" Corp",1)="#","N/A",_xll.BDP($F122&amp;" Curncy","SW_PRIMARY_REF_OBLIGATION_ISIN")&amp;" Corp"),"")</f>
        <v>US364760AK48 Corp</v>
      </c>
      <c r="H122" s="43">
        <f>IF(G122&lt;&gt;"",IF(LEFT(_xll.BDP($F122&amp;" Curncy",H$18),1)="#","N/A",_xll.BDP($F122&amp;" Curncy",H$18)),"")</f>
        <v>250</v>
      </c>
      <c r="I122" s="72" t="str">
        <f>IF(AND($G122&lt;&gt;"",$G122&lt;&gt;"N/A"),IF(LEFT(_xll.BDP($G122,"RTG_MOODY"),1)&lt;&gt;"#",_xll.BDP($G122,"RTG_MOODY"),""),"")</f>
        <v>Baa2</v>
      </c>
      <c r="J122" s="72" t="str">
        <f>IF(AND($G122&lt;&gt;"",$G122&lt;&gt;"N/A"),IF(LEFT(_xll.BDP($G122,"RTG_SP"),1)&lt;&gt;"#",_xll.BDP($G122,"RTG_SP"),""),"")</f>
        <v>BBB-</v>
      </c>
      <c r="K122" s="72" t="str">
        <f t="shared" si="6"/>
        <v/>
      </c>
      <c r="L122" s="72" t="str">
        <f t="shared" si="6"/>
        <v/>
      </c>
      <c r="M122" s="72" t="str">
        <f t="shared" si="7"/>
        <v>Baa2</v>
      </c>
      <c r="N122" s="72" t="str">
        <f t="shared" si="7"/>
        <v>BBB-</v>
      </c>
      <c r="O122" s="72">
        <f t="shared" si="8"/>
        <v>11</v>
      </c>
      <c r="P122" s="72">
        <f t="shared" si="9"/>
        <v>12</v>
      </c>
      <c r="Q122" s="72">
        <f t="shared" si="10"/>
        <v>0</v>
      </c>
    </row>
    <row r="123" spans="2:17" x14ac:dyDescent="0.25">
      <c r="B123" s="72" t="s">
        <v>684</v>
      </c>
      <c r="C123" s="72">
        <v>0.8</v>
      </c>
      <c r="D123" s="72" t="s">
        <v>36</v>
      </c>
      <c r="E123" s="72" t="s">
        <v>37</v>
      </c>
      <c r="F123" s="72" t="s">
        <v>685</v>
      </c>
      <c r="G123" s="72" t="str">
        <f>IF(F123&lt;&gt;"",IF(LEFT(_xll.BDP($F123&amp;" Curncy","SW_PRIMARY_REF_OBLIGATION_ISIN")&amp;" Corp",1)="#","N/A",_xll.BDP($F123&amp;" Curncy","SW_PRIMARY_REF_OBLIGATION_ISIN")&amp;" Corp"),"")</f>
        <v>US416515AV66 Corp</v>
      </c>
      <c r="H123" s="43">
        <f>IF(G123&lt;&gt;"",IF(LEFT(_xll.BDP($F123&amp;" Curncy",H$18),1)="#","N/A",_xll.BDP($F123&amp;" Curncy",H$18)),"")</f>
        <v>52</v>
      </c>
      <c r="I123" s="72" t="str">
        <f>IF(AND($G123&lt;&gt;"",$G123&lt;&gt;"N/A"),IF(LEFT(_xll.BDP($G123,"RTG_MOODY"),1)&lt;&gt;"#",_xll.BDP($G123,"RTG_MOODY"),""),"")</f>
        <v>Baa2</v>
      </c>
      <c r="J123" s="72" t="str">
        <f>IF(AND($G123&lt;&gt;"",$G123&lt;&gt;"N/A"),IF(LEFT(_xll.BDP($G123,"RTG_SP"),1)&lt;&gt;"#",_xll.BDP($G123,"RTG_SP"),""),"")</f>
        <v>BBB+</v>
      </c>
      <c r="K123" s="72" t="str">
        <f t="shared" si="6"/>
        <v/>
      </c>
      <c r="L123" s="72" t="str">
        <f t="shared" si="6"/>
        <v/>
      </c>
      <c r="M123" s="72" t="str">
        <f t="shared" si="7"/>
        <v>Baa2</v>
      </c>
      <c r="N123" s="72" t="str">
        <f t="shared" si="7"/>
        <v>BBB+</v>
      </c>
      <c r="O123" s="72">
        <f t="shared" si="8"/>
        <v>11</v>
      </c>
      <c r="P123" s="72">
        <f t="shared" si="9"/>
        <v>10</v>
      </c>
      <c r="Q123" s="72">
        <f t="shared" si="10"/>
        <v>0</v>
      </c>
    </row>
    <row r="124" spans="2:17" x14ac:dyDescent="0.25">
      <c r="B124" s="72" t="s">
        <v>686</v>
      </c>
      <c r="C124" s="72">
        <v>0.8</v>
      </c>
      <c r="D124" s="72" t="s">
        <v>36</v>
      </c>
      <c r="E124" s="72" t="s">
        <v>37</v>
      </c>
      <c r="F124" s="72" t="s">
        <v>687</v>
      </c>
      <c r="G124" s="72" t="str">
        <f>IF(F124&lt;&gt;"",IF(LEFT(_xll.BDP($F124&amp;" Curncy","SW_PRIMARY_REF_OBLIGATION_ISIN")&amp;" Corp",1)="#","N/A",_xll.BDP($F124&amp;" Curncy","SW_PRIMARY_REF_OBLIGATION_ISIN")&amp;" Corp"),"")</f>
        <v>US437076AS19 Corp</v>
      </c>
      <c r="H124" s="43">
        <f>IF(G124&lt;&gt;"",IF(LEFT(_xll.BDP($F124&amp;" Curncy",H$18),1)="#","N/A",_xll.BDP($F124&amp;" Curncy",H$18)),"")</f>
        <v>28</v>
      </c>
      <c r="I124" s="72" t="str">
        <f>IF(AND($G124&lt;&gt;"",$G124&lt;&gt;"N/A"),IF(LEFT(_xll.BDP($G124,"RTG_MOODY"),1)&lt;&gt;"#",_xll.BDP($G124,"RTG_MOODY"),""),"")</f>
        <v>A2</v>
      </c>
      <c r="J124" s="72" t="str">
        <f>IF(AND($G124&lt;&gt;"",$G124&lt;&gt;"N/A"),IF(LEFT(_xll.BDP($G124,"RTG_SP"),1)&lt;&gt;"#",_xll.BDP($G124,"RTG_SP"),""),"")</f>
        <v>A</v>
      </c>
      <c r="K124" s="72" t="str">
        <f t="shared" si="6"/>
        <v/>
      </c>
      <c r="L124" s="72" t="str">
        <f t="shared" si="6"/>
        <v/>
      </c>
      <c r="M124" s="72" t="str">
        <f t="shared" si="7"/>
        <v>A2</v>
      </c>
      <c r="N124" s="72" t="str">
        <f t="shared" si="7"/>
        <v>A</v>
      </c>
      <c r="O124" s="72">
        <f t="shared" si="8"/>
        <v>8</v>
      </c>
      <c r="P124" s="72">
        <f t="shared" si="9"/>
        <v>8</v>
      </c>
      <c r="Q124" s="72">
        <f t="shared" si="10"/>
        <v>0</v>
      </c>
    </row>
    <row r="125" spans="2:17" x14ac:dyDescent="0.25">
      <c r="B125" s="72" t="s">
        <v>688</v>
      </c>
      <c r="C125" s="72">
        <v>0.8</v>
      </c>
      <c r="D125" s="72" t="s">
        <v>36</v>
      </c>
      <c r="E125" s="72" t="s">
        <v>37</v>
      </c>
      <c r="F125" s="72" t="s">
        <v>689</v>
      </c>
      <c r="G125" s="72" t="str">
        <f>IF(F125&lt;&gt;"",IF(LEFT(_xll.BDP($F125&amp;" Curncy","SW_PRIMARY_REF_OBLIGATION_ISIN")&amp;" Corp",1)="#","N/A",_xll.BDP($F125&amp;" Curncy","SW_PRIMARY_REF_OBLIGATION_ISIN")&amp;" Corp"),"")</f>
        <v>US501044CH20 Corp</v>
      </c>
      <c r="H125" s="43">
        <f>IF(G125&lt;&gt;"",IF(LEFT(_xll.BDP($F125&amp;" Curncy",H$18),1)="#","N/A",_xll.BDP($F125&amp;" Curncy",H$18)),"")</f>
        <v>64</v>
      </c>
      <c r="I125" s="72" t="str">
        <f>IF(AND($G125&lt;&gt;"",$G125&lt;&gt;"N/A"),IF(LEFT(_xll.BDP($G125,"RTG_MOODY"),1)&lt;&gt;"#",_xll.BDP($G125,"RTG_MOODY"),""),"")</f>
        <v>Baa2</v>
      </c>
      <c r="J125" s="72" t="str">
        <f>IF(AND($G125&lt;&gt;"",$G125&lt;&gt;"N/A"),IF(LEFT(_xll.BDP($G125,"RTG_SP"),1)&lt;&gt;"#",_xll.BDP($G125,"RTG_SP"),""),"")</f>
        <v>BBB</v>
      </c>
      <c r="K125" s="72" t="str">
        <f t="shared" si="6"/>
        <v/>
      </c>
      <c r="L125" s="72" t="str">
        <f t="shared" si="6"/>
        <v/>
      </c>
      <c r="M125" s="72" t="str">
        <f t="shared" si="7"/>
        <v>Baa2</v>
      </c>
      <c r="N125" s="72" t="str">
        <f t="shared" si="7"/>
        <v>BBB</v>
      </c>
      <c r="O125" s="72">
        <f t="shared" si="8"/>
        <v>11</v>
      </c>
      <c r="P125" s="72">
        <f t="shared" si="9"/>
        <v>11</v>
      </c>
      <c r="Q125" s="72">
        <f t="shared" si="10"/>
        <v>0</v>
      </c>
    </row>
    <row r="126" spans="2:17" x14ac:dyDescent="0.25">
      <c r="B126" s="72" t="s">
        <v>690</v>
      </c>
      <c r="C126" s="72">
        <v>0.8</v>
      </c>
      <c r="D126" s="72" t="s">
        <v>36</v>
      </c>
      <c r="E126" s="72" t="s">
        <v>37</v>
      </c>
      <c r="F126" s="72" t="s">
        <v>691</v>
      </c>
      <c r="G126" s="72" t="str">
        <f>IF(F126&lt;&gt;"",IF(LEFT(_xll.BDP($F126&amp;" Curncy","SW_PRIMARY_REF_OBLIGATION_ISIN")&amp;" Corp",1)="#","N/A",_xll.BDP($F126&amp;" Curncy","SW_PRIMARY_REF_OBLIGATION_ISIN")&amp;" Corp"),"")</f>
        <v>US742718EE59 Corp</v>
      </c>
      <c r="H126" s="43">
        <f>IF(G126&lt;&gt;"",IF(LEFT(_xll.BDP($F126&amp;" Curncy",H$18),1)="#","N/A",_xll.BDP($F126&amp;" Curncy",H$18)),"")</f>
        <v>19</v>
      </c>
      <c r="I126" s="72" t="str">
        <f>IF(AND($G126&lt;&gt;"",$G126&lt;&gt;"N/A"),IF(LEFT(_xll.BDP($G126,"RTG_MOODY"),1)&lt;&gt;"#",_xll.BDP($G126,"RTG_MOODY"),""),"")</f>
        <v>Aa3</v>
      </c>
      <c r="J126" s="72" t="str">
        <f>IF(AND($G126&lt;&gt;"",$G126&lt;&gt;"N/A"),IF(LEFT(_xll.BDP($G126,"RTG_SP"),1)&lt;&gt;"#",_xll.BDP($G126,"RTG_SP"),""),"")</f>
        <v>AA-</v>
      </c>
      <c r="K126" s="72" t="str">
        <f t="shared" si="6"/>
        <v/>
      </c>
      <c r="L126" s="72" t="str">
        <f t="shared" si="6"/>
        <v/>
      </c>
      <c r="M126" s="72" t="str">
        <f t="shared" si="7"/>
        <v>Aa3</v>
      </c>
      <c r="N126" s="72" t="str">
        <f t="shared" si="7"/>
        <v>AA-</v>
      </c>
      <c r="O126" s="72">
        <f t="shared" si="8"/>
        <v>6</v>
      </c>
      <c r="P126" s="72">
        <f t="shared" si="9"/>
        <v>6</v>
      </c>
      <c r="Q126" s="72">
        <f t="shared" si="10"/>
        <v>0</v>
      </c>
    </row>
    <row r="127" spans="2:17" x14ac:dyDescent="0.25">
      <c r="B127" s="72" t="s">
        <v>692</v>
      </c>
      <c r="C127" s="72">
        <v>0.8</v>
      </c>
      <c r="D127" s="72" t="s">
        <v>36</v>
      </c>
      <c r="E127" s="72" t="s">
        <v>37</v>
      </c>
      <c r="F127" s="72" t="s">
        <v>693</v>
      </c>
      <c r="G127" s="72" t="str">
        <f>IF(F127&lt;&gt;"",IF(LEFT(_xll.BDP($F127&amp;" Curncy","SW_PRIMARY_REF_OBLIGATION_ISIN")&amp;" Corp",1)="#","N/A",_xll.BDP($F127&amp;" Curncy","SW_PRIMARY_REF_OBLIGATION_ISIN")&amp;" Corp"),"")</f>
        <v>US824348AL09 Corp</v>
      </c>
      <c r="H127" s="43">
        <f>IF(G127&lt;&gt;"",IF(LEFT(_xll.BDP($F127&amp;" Curncy",H$18),1)="#","N/A",_xll.BDP($F127&amp;" Curncy",H$18)),"")</f>
        <v>56</v>
      </c>
      <c r="I127" s="72" t="str">
        <f>IF(AND($G127&lt;&gt;"",$G127&lt;&gt;"N/A"),IF(LEFT(_xll.BDP($G127,"RTG_MOODY"),1)&lt;&gt;"#",_xll.BDP($G127,"RTG_MOODY"),""),"")</f>
        <v>A3 /*-</v>
      </c>
      <c r="J127" s="72" t="str">
        <f>IF(AND($G127&lt;&gt;"",$G127&lt;&gt;"N/A"),IF(LEFT(_xll.BDP($G127,"RTG_SP"),1)&lt;&gt;"#",_xll.BDP($G127,"RTG_SP"),""),"")</f>
        <v>A /*-</v>
      </c>
      <c r="K127" s="72">
        <f t="shared" si="6"/>
        <v>4</v>
      </c>
      <c r="L127" s="72">
        <f t="shared" si="6"/>
        <v>3</v>
      </c>
      <c r="M127" s="72" t="str">
        <f t="shared" si="7"/>
        <v>A3</v>
      </c>
      <c r="N127" s="72" t="str">
        <f t="shared" si="7"/>
        <v>A</v>
      </c>
      <c r="O127" s="72">
        <f t="shared" si="8"/>
        <v>9</v>
      </c>
      <c r="P127" s="72">
        <f t="shared" si="9"/>
        <v>8</v>
      </c>
      <c r="Q127" s="72">
        <f t="shared" si="10"/>
        <v>0</v>
      </c>
    </row>
    <row r="128" spans="2:17" x14ac:dyDescent="0.25">
      <c r="B128" s="72" t="s">
        <v>694</v>
      </c>
      <c r="C128" s="72">
        <v>0.8</v>
      </c>
      <c r="D128" s="72" t="s">
        <v>36</v>
      </c>
      <c r="E128" s="72" t="s">
        <v>37</v>
      </c>
      <c r="F128" s="72" t="s">
        <v>695</v>
      </c>
      <c r="G128" s="72" t="str">
        <f>IF(F128&lt;&gt;"",IF(LEFT(_xll.BDP($F128&amp;" Curncy","SW_PRIMARY_REF_OBLIGATION_ISIN")&amp;" Corp",1)="#","N/A",_xll.BDP($F128&amp;" Curncy","SW_PRIMARY_REF_OBLIGATION_ISIN")&amp;" Corp"),"")</f>
        <v>US25468PCT12 Corp</v>
      </c>
      <c r="H128" s="43">
        <f>IF(G128&lt;&gt;"",IF(LEFT(_xll.BDP($F128&amp;" Curncy",H$18),1)="#","N/A",_xll.BDP($F128&amp;" Curncy",H$18)),"")</f>
        <v>27</v>
      </c>
      <c r="I128" s="72" t="str">
        <f>IF(AND($G128&lt;&gt;"",$G128&lt;&gt;"N/A"),IF(LEFT(_xll.BDP($G128,"RTG_MOODY"),1)&lt;&gt;"#",_xll.BDP($G128,"RTG_MOODY"),""),"")</f>
        <v>A2</v>
      </c>
      <c r="J128" s="72" t="str">
        <f>IF(AND($G128&lt;&gt;"",$G128&lt;&gt;"N/A"),IF(LEFT(_xll.BDP($G128,"RTG_SP"),1)&lt;&gt;"#",_xll.BDP($G128,"RTG_SP"),""),"")</f>
        <v>A</v>
      </c>
      <c r="K128" s="72" t="str">
        <f t="shared" si="6"/>
        <v/>
      </c>
      <c r="L128" s="72" t="str">
        <f t="shared" si="6"/>
        <v/>
      </c>
      <c r="M128" s="72" t="str">
        <f t="shared" si="7"/>
        <v>A2</v>
      </c>
      <c r="N128" s="72" t="str">
        <f t="shared" si="7"/>
        <v>A</v>
      </c>
      <c r="O128" s="72">
        <f t="shared" si="8"/>
        <v>8</v>
      </c>
      <c r="P128" s="72">
        <f t="shared" si="9"/>
        <v>8</v>
      </c>
      <c r="Q128" s="72">
        <f t="shared" si="10"/>
        <v>0</v>
      </c>
    </row>
    <row r="129" spans="2:17" x14ac:dyDescent="0.25">
      <c r="B129" s="72" t="s">
        <v>696</v>
      </c>
      <c r="C129" s="72">
        <v>0.8</v>
      </c>
      <c r="D129" s="72" t="s">
        <v>36</v>
      </c>
      <c r="E129" s="72" t="s">
        <v>37</v>
      </c>
      <c r="F129" s="72" t="s">
        <v>697</v>
      </c>
      <c r="G129" s="72" t="str">
        <f>IF(F129&lt;&gt;"",IF(LEFT(_xll.BDP($F129&amp;" Curncy","SW_PRIMARY_REF_OBLIGATION_ISIN")&amp;" Corp",1)="#","N/A",_xll.BDP($F129&amp;" Curncy","SW_PRIMARY_REF_OBLIGATION_ISIN")&amp;" Corp"),"")</f>
        <v>US88732JAH14 Corp</v>
      </c>
      <c r="H129" s="43">
        <f>IF(G129&lt;&gt;"",IF(LEFT(_xll.BDP($F129&amp;" Curncy",H$18),1)="#","N/A",_xll.BDP($F129&amp;" Curncy",H$18)),"")</f>
        <v>85</v>
      </c>
      <c r="I129" s="72" t="str">
        <f>IF(AND($G129&lt;&gt;"",$G129&lt;&gt;"N/A"),IF(LEFT(_xll.BDP($G129,"RTG_MOODY"),1)&lt;&gt;"#",_xll.BDP($G129,"RTG_MOODY"),""),"")</f>
        <v>Baa2 /*-</v>
      </c>
      <c r="J129" s="72" t="str">
        <f>IF(AND($G129&lt;&gt;"",$G129&lt;&gt;"N/A"),IF(LEFT(_xll.BDP($G129,"RTG_SP"),1)&lt;&gt;"#",_xll.BDP($G129,"RTG_SP"),""),"")</f>
        <v>BBB /*-</v>
      </c>
      <c r="K129" s="72">
        <f t="shared" si="6"/>
        <v>6</v>
      </c>
      <c r="L129" s="72">
        <f t="shared" si="6"/>
        <v>5</v>
      </c>
      <c r="M129" s="72" t="str">
        <f t="shared" si="7"/>
        <v>Baa2</v>
      </c>
      <c r="N129" s="72" t="str">
        <f t="shared" si="7"/>
        <v>BBB</v>
      </c>
      <c r="O129" s="72">
        <f t="shared" si="8"/>
        <v>11</v>
      </c>
      <c r="P129" s="72">
        <f t="shared" si="9"/>
        <v>11</v>
      </c>
      <c r="Q129" s="72">
        <f t="shared" si="10"/>
        <v>0</v>
      </c>
    </row>
    <row r="130" spans="2:17" x14ac:dyDescent="0.25">
      <c r="B130" s="72" t="s">
        <v>698</v>
      </c>
      <c r="C130" s="72">
        <v>0.8</v>
      </c>
      <c r="D130" s="72" t="s">
        <v>36</v>
      </c>
      <c r="E130" s="72" t="s">
        <v>37</v>
      </c>
      <c r="F130" s="72" t="s">
        <v>699</v>
      </c>
      <c r="G130" s="72" t="str">
        <f>IF(F130&lt;&gt;"",IF(LEFT(_xll.BDP($F130&amp;" Curncy","SW_PRIMARY_REF_OBLIGATION_ISIN")&amp;" Corp",1)="#","N/A",_xll.BDP($F130&amp;" Curncy","SW_PRIMARY_REF_OBLIGATION_ISIN")&amp;" Corp"),"")</f>
        <v>US887317AT21 Corp</v>
      </c>
      <c r="H130" s="43">
        <f>IF(G130&lt;&gt;"",IF(LEFT(_xll.BDP($F130&amp;" Curncy",H$18),1)="#","N/A",_xll.BDP($F130&amp;" Curncy",H$18)),"")</f>
        <v>69</v>
      </c>
      <c r="I130" s="72" t="str">
        <f>IF(AND($G130&lt;&gt;"",$G130&lt;&gt;"N/A"),IF(LEFT(_xll.BDP($G130,"RTG_MOODY"),1)&lt;&gt;"#",_xll.BDP($G130,"RTG_MOODY"),""),"")</f>
        <v>Baa2</v>
      </c>
      <c r="J130" s="72" t="str">
        <f>IF(AND($G130&lt;&gt;"",$G130&lt;&gt;"N/A"),IF(LEFT(_xll.BDP($G130,"RTG_SP"),1)&lt;&gt;"#",_xll.BDP($G130,"RTG_SP"),""),"")</f>
        <v>BBB</v>
      </c>
      <c r="K130" s="72" t="str">
        <f t="shared" si="6"/>
        <v/>
      </c>
      <c r="L130" s="72" t="str">
        <f t="shared" si="6"/>
        <v/>
      </c>
      <c r="M130" s="72" t="str">
        <f t="shared" si="7"/>
        <v>Baa2</v>
      </c>
      <c r="N130" s="72" t="str">
        <f t="shared" si="7"/>
        <v>BBB</v>
      </c>
      <c r="O130" s="72">
        <f t="shared" si="8"/>
        <v>11</v>
      </c>
      <c r="P130" s="72">
        <f t="shared" si="9"/>
        <v>11</v>
      </c>
      <c r="Q130" s="72">
        <f t="shared" si="10"/>
        <v>0</v>
      </c>
    </row>
    <row r="131" spans="2:17" x14ac:dyDescent="0.25">
      <c r="B131" s="72" t="s">
        <v>702</v>
      </c>
      <c r="C131" s="72">
        <v>0.8</v>
      </c>
      <c r="D131" s="72" t="s">
        <v>36</v>
      </c>
      <c r="E131" s="72" t="s">
        <v>37</v>
      </c>
      <c r="F131" s="72" t="s">
        <v>703</v>
      </c>
      <c r="G131" s="72" t="str">
        <f>IF(F131&lt;&gt;"",IF(LEFT(_xll.BDP($F131&amp;" Curncy","SW_PRIMARY_REF_OBLIGATION_ISIN")&amp;" Corp",1)="#","N/A",_xll.BDP($F131&amp;" Curncy","SW_PRIMARY_REF_OBLIGATION_ISIN")&amp;" Corp"),"")</f>
        <v>US902494AT07 Corp</v>
      </c>
      <c r="H131" s="43">
        <f>IF(G131&lt;&gt;"",IF(LEFT(_xll.BDP($F131&amp;" Curncy",H$18),1)="#","N/A",_xll.BDP($F131&amp;" Curncy",H$18)),"")</f>
        <v>57</v>
      </c>
      <c r="I131" s="72" t="str">
        <f>IF(AND($G131&lt;&gt;"",$G131&lt;&gt;"N/A"),IF(LEFT(_xll.BDP($G131,"RTG_MOODY"),1)&lt;&gt;"#",_xll.BDP($G131,"RTG_MOODY"),""),"")</f>
        <v>Baa3</v>
      </c>
      <c r="J131" s="72" t="str">
        <f>IF(AND($G131&lt;&gt;"",$G131&lt;&gt;"N/A"),IF(LEFT(_xll.BDP($G131,"RTG_SP"),1)&lt;&gt;"#",_xll.BDP($G131,"RTG_SP"),""),"")</f>
        <v>BBB</v>
      </c>
      <c r="K131" s="72" t="str">
        <f t="shared" si="6"/>
        <v/>
      </c>
      <c r="L131" s="72" t="str">
        <f t="shared" si="6"/>
        <v/>
      </c>
      <c r="M131" s="72" t="str">
        <f t="shared" si="7"/>
        <v>Baa3</v>
      </c>
      <c r="N131" s="72" t="str">
        <f t="shared" si="7"/>
        <v>BBB</v>
      </c>
      <c r="O131" s="72">
        <f t="shared" si="8"/>
        <v>12</v>
      </c>
      <c r="P131" s="72">
        <f t="shared" si="9"/>
        <v>11</v>
      </c>
      <c r="Q131" s="72">
        <f t="shared" si="10"/>
        <v>0</v>
      </c>
    </row>
    <row r="132" spans="2:17" x14ac:dyDescent="0.25">
      <c r="B132" s="72" t="s">
        <v>704</v>
      </c>
      <c r="C132" s="72">
        <v>0.8</v>
      </c>
      <c r="D132" s="72" t="s">
        <v>36</v>
      </c>
      <c r="E132" s="72" t="s">
        <v>37</v>
      </c>
      <c r="F132" s="72" t="s">
        <v>705</v>
      </c>
      <c r="G132" s="72" t="str">
        <f>IF(F132&lt;&gt;"",IF(LEFT(_xll.BDP($F132&amp;" Curncy","SW_PRIMARY_REF_OBLIGATION_ISIN")&amp;" Corp",1)="#","N/A",_xll.BDP($F132&amp;" Curncy","SW_PRIMARY_REF_OBLIGATION_ISIN")&amp;" Corp"),"")</f>
        <v>US907818CF33 Corp</v>
      </c>
      <c r="H132" s="43">
        <f>IF(G132&lt;&gt;"",IF(LEFT(_xll.BDP($F132&amp;" Curncy",H$18),1)="#","N/A",_xll.BDP($F132&amp;" Curncy",H$18)),"")</f>
        <v>28.999999999999996</v>
      </c>
      <c r="I132" s="72" t="str">
        <f>IF(AND($G132&lt;&gt;"",$G132&lt;&gt;"N/A"),IF(LEFT(_xll.BDP($G132,"RTG_MOODY"),1)&lt;&gt;"#",_xll.BDP($G132,"RTG_MOODY"),""),"")</f>
        <v>A3</v>
      </c>
      <c r="J132" s="72" t="str">
        <f>IF(AND($G132&lt;&gt;"",$G132&lt;&gt;"N/A"),IF(LEFT(_xll.BDP($G132,"RTG_SP"),1)&lt;&gt;"#",_xll.BDP($G132,"RTG_SP"),""),"")</f>
        <v>A</v>
      </c>
      <c r="K132" s="72" t="str">
        <f t="shared" si="6"/>
        <v/>
      </c>
      <c r="L132" s="72" t="str">
        <f t="shared" si="6"/>
        <v/>
      </c>
      <c r="M132" s="72" t="str">
        <f t="shared" si="7"/>
        <v>A3</v>
      </c>
      <c r="N132" s="72" t="str">
        <f t="shared" si="7"/>
        <v>A</v>
      </c>
      <c r="O132" s="72">
        <f t="shared" si="8"/>
        <v>9</v>
      </c>
      <c r="P132" s="72">
        <f t="shared" si="9"/>
        <v>8</v>
      </c>
      <c r="Q132" s="72">
        <f t="shared" si="10"/>
        <v>0</v>
      </c>
    </row>
    <row r="133" spans="2:17" x14ac:dyDescent="0.25">
      <c r="B133" s="72" t="s">
        <v>706</v>
      </c>
      <c r="C133" s="72">
        <v>0.8</v>
      </c>
      <c r="D133" s="72" t="s">
        <v>36</v>
      </c>
      <c r="E133" s="72" t="s">
        <v>37</v>
      </c>
      <c r="F133" s="72" t="s">
        <v>707</v>
      </c>
      <c r="G133" s="72" t="str">
        <f>IF(F133&lt;&gt;"",IF(LEFT(_xll.BDP($F133&amp;" Curncy","SW_PRIMARY_REF_OBLIGATION_ISIN")&amp;" Corp",1)="#","N/A",_xll.BDP($F133&amp;" Curncy","SW_PRIMARY_REF_OBLIGATION_ISIN")&amp;" Corp"),"")</f>
        <v>US911308AB04 Corp</v>
      </c>
      <c r="H133" s="43">
        <f>IF(G133&lt;&gt;"",IF(LEFT(_xll.BDP($F133&amp;" Curncy",H$18),1)="#","N/A",_xll.BDP($F133&amp;" Curncy",H$18)),"")</f>
        <v>21</v>
      </c>
      <c r="I133" s="72" t="str">
        <f>IF(AND($G133&lt;&gt;"",$G133&lt;&gt;"N/A"),IF(LEFT(_xll.BDP($G133,"RTG_MOODY"),1)&lt;&gt;"#",_xll.BDP($G133,"RTG_MOODY"),""),"")</f>
        <v>Aa3</v>
      </c>
      <c r="J133" s="72" t="str">
        <f>IF(AND($G133&lt;&gt;"",$G133&lt;&gt;"N/A"),IF(LEFT(_xll.BDP($G133,"RTG_SP"),1)&lt;&gt;"#",_xll.BDP($G133,"RTG_SP"),""),"")</f>
        <v>A+</v>
      </c>
      <c r="K133" s="72" t="str">
        <f t="shared" si="6"/>
        <v/>
      </c>
      <c r="L133" s="72" t="str">
        <f t="shared" si="6"/>
        <v/>
      </c>
      <c r="M133" s="72" t="str">
        <f t="shared" si="7"/>
        <v>Aa3</v>
      </c>
      <c r="N133" s="72" t="str">
        <f t="shared" si="7"/>
        <v>A+</v>
      </c>
      <c r="O133" s="72">
        <f t="shared" si="8"/>
        <v>6</v>
      </c>
      <c r="P133" s="72">
        <f t="shared" si="9"/>
        <v>7</v>
      </c>
      <c r="Q133" s="72">
        <f t="shared" si="10"/>
        <v>0</v>
      </c>
    </row>
    <row r="134" spans="2:17" x14ac:dyDescent="0.25">
      <c r="B134" s="72" t="s">
        <v>708</v>
      </c>
      <c r="C134" s="72">
        <v>0.8</v>
      </c>
      <c r="D134" s="72" t="s">
        <v>36</v>
      </c>
      <c r="E134" s="72" t="s">
        <v>37</v>
      </c>
      <c r="F134" s="72" t="s">
        <v>709</v>
      </c>
      <c r="G134" s="72" t="str">
        <f>IF(F134&lt;&gt;"",IF(LEFT(_xll.BDP($F134&amp;" Curncy","SW_PRIMARY_REF_OBLIGATION_ISIN")&amp;" Corp",1)="#","N/A",_xll.BDP($F134&amp;" Curncy","SW_PRIMARY_REF_OBLIGATION_ISIN")&amp;" Corp"),"")</f>
        <v>US91324PBJ03 Corp</v>
      </c>
      <c r="H134" s="43">
        <f>IF(G134&lt;&gt;"",IF(LEFT(_xll.BDP($F134&amp;" Curncy",H$18),1)="#","N/A",_xll.BDP($F134&amp;" Curncy",H$18)),"")</f>
        <v>35</v>
      </c>
      <c r="I134" s="72" t="str">
        <f>IF(AND($G134&lt;&gt;"",$G134&lt;&gt;"N/A"),IF(LEFT(_xll.BDP($G134,"RTG_MOODY"),1)&lt;&gt;"#",_xll.BDP($G134,"RTG_MOODY"),""),"")</f>
        <v>A3</v>
      </c>
      <c r="J134" s="72" t="str">
        <f>IF(AND($G134&lt;&gt;"",$G134&lt;&gt;"N/A"),IF(LEFT(_xll.BDP($G134,"RTG_SP"),1)&lt;&gt;"#",_xll.BDP($G134,"RTG_SP"),""),"")</f>
        <v>A+</v>
      </c>
      <c r="K134" s="72" t="str">
        <f t="shared" si="6"/>
        <v/>
      </c>
      <c r="L134" s="72" t="str">
        <f t="shared" si="6"/>
        <v/>
      </c>
      <c r="M134" s="72" t="str">
        <f t="shared" si="7"/>
        <v>A3</v>
      </c>
      <c r="N134" s="72" t="str">
        <f t="shared" si="7"/>
        <v>A+</v>
      </c>
      <c r="O134" s="72">
        <f t="shared" si="8"/>
        <v>9</v>
      </c>
      <c r="P134" s="72">
        <f t="shared" si="9"/>
        <v>7</v>
      </c>
      <c r="Q134" s="72">
        <f t="shared" si="10"/>
        <v>0</v>
      </c>
    </row>
    <row r="135" spans="2:17" x14ac:dyDescent="0.25">
      <c r="B135" s="72" t="s">
        <v>710</v>
      </c>
      <c r="C135" s="72">
        <v>0.8</v>
      </c>
      <c r="D135" s="72" t="s">
        <v>36</v>
      </c>
      <c r="E135" s="72" t="s">
        <v>37</v>
      </c>
      <c r="F135" s="72" t="s">
        <v>711</v>
      </c>
      <c r="G135" s="72" t="str">
        <f>IF(F135&lt;&gt;"",IF(LEFT(_xll.BDP($F135&amp;" Curncy","SW_PRIMARY_REF_OBLIGATION_ISIN")&amp;" Corp",1)="#","N/A",_xll.BDP($F135&amp;" Curncy","SW_PRIMARY_REF_OBLIGATION_ISIN")&amp;" Corp"),"")</f>
        <v>US91913YAB65 Corp</v>
      </c>
      <c r="H135" s="43">
        <f>IF(G135&lt;&gt;"",IF(LEFT(_xll.BDP($F135&amp;" Curncy",H$18),1)="#","N/A",_xll.BDP($F135&amp;" Curncy",H$18)),"")</f>
        <v>168</v>
      </c>
      <c r="I135" s="72" t="str">
        <f>IF(AND($G135&lt;&gt;"",$G135&lt;&gt;"N/A"),IF(LEFT(_xll.BDP($G135,"RTG_MOODY"),1)&lt;&gt;"#",_xll.BDP($G135,"RTG_MOODY"),""),"")</f>
        <v>Baa2</v>
      </c>
      <c r="J135" s="72" t="str">
        <f>IF(AND($G135&lt;&gt;"",$G135&lt;&gt;"N/A"),IF(LEFT(_xll.BDP($G135,"RTG_SP"),1)&lt;&gt;"#",_xll.BDP($G135,"RTG_SP"),""),"")</f>
        <v>BBB</v>
      </c>
      <c r="K135" s="72" t="str">
        <f t="shared" si="6"/>
        <v/>
      </c>
      <c r="L135" s="72" t="str">
        <f t="shared" si="6"/>
        <v/>
      </c>
      <c r="M135" s="72" t="str">
        <f t="shared" si="7"/>
        <v>Baa2</v>
      </c>
      <c r="N135" s="72" t="str">
        <f t="shared" si="7"/>
        <v>BBB</v>
      </c>
      <c r="O135" s="72">
        <f t="shared" si="8"/>
        <v>11</v>
      </c>
      <c r="P135" s="72">
        <f t="shared" si="9"/>
        <v>11</v>
      </c>
      <c r="Q135" s="72">
        <f t="shared" si="10"/>
        <v>0</v>
      </c>
    </row>
    <row r="136" spans="2:17" x14ac:dyDescent="0.25">
      <c r="B136" s="72" t="s">
        <v>712</v>
      </c>
      <c r="C136" s="72">
        <v>0.8</v>
      </c>
      <c r="D136" s="72" t="s">
        <v>36</v>
      </c>
      <c r="E136" s="72" t="s">
        <v>37</v>
      </c>
      <c r="F136" s="72" t="s">
        <v>713</v>
      </c>
      <c r="G136" s="72" t="str">
        <f>IF(F136&lt;&gt;"",IF(LEFT(_xll.BDP($F136&amp;" Curncy","SW_PRIMARY_REF_OBLIGATION_ISIN")&amp;" Corp",1)="#","N/A",_xll.BDP($F136&amp;" Curncy","SW_PRIMARY_REF_OBLIGATION_ISIN")&amp;" Corp"),"")</f>
        <v>US92343VCB80 Corp</v>
      </c>
      <c r="H136" s="43">
        <f>IF(G136&lt;&gt;"",IF(LEFT(_xll.BDP($F136&amp;" Curncy",H$18),1)="#","N/A",_xll.BDP($F136&amp;" Curncy",H$18)),"")</f>
        <v>57.999999999999993</v>
      </c>
      <c r="I136" s="72" t="str">
        <f>IF(AND($G136&lt;&gt;"",$G136&lt;&gt;"N/A"),IF(LEFT(_xll.BDP($G136,"RTG_MOODY"),1)&lt;&gt;"#",_xll.BDP($G136,"RTG_MOODY"),""),"")</f>
        <v>Baa1</v>
      </c>
      <c r="J136" s="72" t="str">
        <f>IF(AND($G136&lt;&gt;"",$G136&lt;&gt;"N/A"),IF(LEFT(_xll.BDP($G136,"RTG_SP"),1)&lt;&gt;"#",_xll.BDP($G136,"RTG_SP"),""),"")</f>
        <v>BBB+</v>
      </c>
      <c r="K136" s="72" t="str">
        <f t="shared" si="6"/>
        <v/>
      </c>
      <c r="L136" s="72" t="str">
        <f t="shared" si="6"/>
        <v/>
      </c>
      <c r="M136" s="72" t="str">
        <f t="shared" si="7"/>
        <v>Baa1</v>
      </c>
      <c r="N136" s="72" t="str">
        <f t="shared" si="7"/>
        <v>BBB+</v>
      </c>
      <c r="O136" s="72">
        <f t="shared" si="8"/>
        <v>10</v>
      </c>
      <c r="P136" s="72">
        <f t="shared" si="9"/>
        <v>10</v>
      </c>
      <c r="Q136" s="72">
        <f t="shared" si="10"/>
        <v>0</v>
      </c>
    </row>
    <row r="137" spans="2:17" x14ac:dyDescent="0.25">
      <c r="B137" s="72" t="s">
        <v>714</v>
      </c>
      <c r="C137" s="72">
        <v>0.8</v>
      </c>
      <c r="D137" s="72" t="s">
        <v>36</v>
      </c>
      <c r="E137" s="72" t="s">
        <v>37</v>
      </c>
      <c r="F137" s="72" t="s">
        <v>715</v>
      </c>
      <c r="G137" s="72" t="str">
        <f>IF(F137&lt;&gt;"",IF(LEFT(_xll.BDP($F137&amp;" Curncy","SW_PRIMARY_REF_OBLIGATION_ISIN")&amp;" Corp",1)="#","N/A",_xll.BDP($F137&amp;" Curncy","SW_PRIMARY_REF_OBLIGATION_ISIN")&amp;" Corp"),"")</f>
        <v>US925524AX89 Corp</v>
      </c>
      <c r="H137" s="43">
        <f>IF(G137&lt;&gt;"",IF(LEFT(_xll.BDP($F137&amp;" Curncy",H$18),1)="#","N/A",_xll.BDP($F137&amp;" Curncy",H$18)),"")</f>
        <v>183</v>
      </c>
      <c r="I137" s="72" t="str">
        <f>IF(AND($G137&lt;&gt;"",$G137&lt;&gt;"N/A"),IF(LEFT(_xll.BDP($G137,"RTG_MOODY"),1)&lt;&gt;"#",_xll.BDP($G137,"RTG_MOODY"),""),"")</f>
        <v>Baa2</v>
      </c>
      <c r="J137" s="72" t="str">
        <f>IF(AND($G137&lt;&gt;"",$G137&lt;&gt;"N/A"),IF(LEFT(_xll.BDP($G137,"RTG_SP"),1)&lt;&gt;"#",_xll.BDP($G137,"RTG_SP"),""),"")</f>
        <v>BBB-</v>
      </c>
      <c r="K137" s="72" t="str">
        <f t="shared" si="6"/>
        <v/>
      </c>
      <c r="L137" s="72" t="str">
        <f t="shared" si="6"/>
        <v/>
      </c>
      <c r="M137" s="72" t="str">
        <f t="shared" si="7"/>
        <v>Baa2</v>
      </c>
      <c r="N137" s="72" t="str">
        <f t="shared" si="7"/>
        <v>BBB-</v>
      </c>
      <c r="O137" s="72">
        <f t="shared" si="8"/>
        <v>11</v>
      </c>
      <c r="P137" s="72">
        <f t="shared" si="9"/>
        <v>12</v>
      </c>
      <c r="Q137" s="72">
        <f t="shared" si="10"/>
        <v>0</v>
      </c>
    </row>
    <row r="138" spans="2:17" x14ac:dyDescent="0.25">
      <c r="B138" s="72" t="s">
        <v>716</v>
      </c>
      <c r="C138" s="72">
        <v>0.8</v>
      </c>
      <c r="D138" s="72" t="s">
        <v>36</v>
      </c>
      <c r="E138" s="72" t="s">
        <v>37</v>
      </c>
      <c r="F138" s="72" t="s">
        <v>717</v>
      </c>
      <c r="G138" s="72" t="str">
        <f>IF(F138&lt;&gt;"",IF(LEFT(_xll.BDP($F138&amp;" Curncy","SW_PRIMARY_REF_OBLIGATION_ISIN")&amp;" Corp",1)="#","N/A",_xll.BDP($F138&amp;" Curncy","SW_PRIMARY_REF_OBLIGATION_ISIN")&amp;" Corp"),"")</f>
        <v>US931142CH46 Corp</v>
      </c>
      <c r="H138" s="43">
        <f>IF(G138&lt;&gt;"",IF(LEFT(_xll.BDP($F138&amp;" Curncy",H$18),1)="#","N/A",_xll.BDP($F138&amp;" Curncy",H$18)),"")</f>
        <v>43</v>
      </c>
      <c r="I138" s="72" t="str">
        <f>IF(AND($G138&lt;&gt;"",$G138&lt;&gt;"N/A"),IF(LEFT(_xll.BDP($G138,"RTG_MOODY"),1)&lt;&gt;"#",_xll.BDP($G138,"RTG_MOODY"),""),"")</f>
        <v>Aa2</v>
      </c>
      <c r="J138" s="72" t="str">
        <f>IF(AND($G138&lt;&gt;"",$G138&lt;&gt;"N/A"),IF(LEFT(_xll.BDP($G138,"RTG_SP"),1)&lt;&gt;"#",_xll.BDP($G138,"RTG_SP"),""),"")</f>
        <v>AA</v>
      </c>
      <c r="K138" s="72" t="str">
        <f t="shared" si="6"/>
        <v/>
      </c>
      <c r="L138" s="72" t="str">
        <f t="shared" si="6"/>
        <v/>
      </c>
      <c r="M138" s="72" t="str">
        <f t="shared" si="7"/>
        <v>Aa2</v>
      </c>
      <c r="N138" s="72" t="str">
        <f t="shared" si="7"/>
        <v>AA</v>
      </c>
      <c r="O138" s="72">
        <f t="shared" si="8"/>
        <v>5</v>
      </c>
      <c r="P138" s="72">
        <f t="shared" si="9"/>
        <v>5</v>
      </c>
      <c r="Q138" s="72">
        <f t="shared" si="10"/>
        <v>0</v>
      </c>
    </row>
    <row r="139" spans="2:17" x14ac:dyDescent="0.25">
      <c r="B139" s="72" t="s">
        <v>799</v>
      </c>
      <c r="C139" s="72">
        <v>0.8</v>
      </c>
      <c r="D139" s="72" t="s">
        <v>36</v>
      </c>
      <c r="E139" s="72" t="s">
        <v>37</v>
      </c>
      <c r="F139" s="72" t="s">
        <v>623</v>
      </c>
      <c r="G139" s="72" t="str">
        <f>IF(F139&lt;&gt;"",IF(LEFT(_xll.BDP($F139&amp;" Curncy","SW_PRIMARY_REF_OBLIGATION_ISIN")&amp;" Corp",1)="#","N/A",_xll.BDP($F139&amp;" Curncy","SW_PRIMARY_REF_OBLIGATION_ISIN")&amp;" Corp"),"")</f>
        <v>US961548AY02 Corp</v>
      </c>
      <c r="H139" s="43">
        <f>IF(G139&lt;&gt;"",IF(LEFT(_xll.BDP($F139&amp;" Curncy",H$18),1)="#","N/A",_xll.BDP($F139&amp;" Curncy",H$18)),"")</f>
        <v>35</v>
      </c>
      <c r="I139" s="72" t="str">
        <f>IF(AND($G139&lt;&gt;"",$G139&lt;&gt;"N/A"),IF(LEFT(_xll.BDP($G139,"RTG_MOODY"),1)&lt;&gt;"#",_xll.BDP($G139,"RTG_MOODY"),""),"")</f>
        <v>Baa3</v>
      </c>
      <c r="J139" s="72" t="str">
        <f>IF(AND($G139&lt;&gt;"",$G139&lt;&gt;"N/A"),IF(LEFT(_xll.BDP($G139,"RTG_SP"),1)&lt;&gt;"#",_xll.BDP($G139,"RTG_SP"),""),"")</f>
        <v>BBB</v>
      </c>
      <c r="K139" s="72" t="str">
        <f t="shared" si="6"/>
        <v/>
      </c>
      <c r="L139" s="72" t="str">
        <f t="shared" si="6"/>
        <v/>
      </c>
      <c r="M139" s="72" t="str">
        <f t="shared" si="7"/>
        <v>Baa3</v>
      </c>
      <c r="N139" s="72" t="str">
        <f t="shared" si="7"/>
        <v>BBB</v>
      </c>
      <c r="O139" s="72">
        <f t="shared" si="8"/>
        <v>12</v>
      </c>
      <c r="P139" s="72">
        <f t="shared" si="9"/>
        <v>11</v>
      </c>
      <c r="Q139" s="72">
        <f t="shared" si="10"/>
        <v>0</v>
      </c>
    </row>
    <row r="140" spans="2:17" x14ac:dyDescent="0.25">
      <c r="B140" s="72" t="s">
        <v>720</v>
      </c>
      <c r="C140" s="72">
        <v>0.8</v>
      </c>
      <c r="D140" s="72" t="s">
        <v>36</v>
      </c>
      <c r="E140" s="72" t="s">
        <v>37</v>
      </c>
      <c r="F140" s="72" t="s">
        <v>721</v>
      </c>
      <c r="G140" s="72" t="str">
        <f>IF(F140&lt;&gt;"",IF(LEFT(_xll.BDP($F140&amp;" Curncy","SW_PRIMARY_REF_OBLIGATION_ISIN")&amp;" Corp",1)="#","N/A",_xll.BDP($F140&amp;" Curncy","SW_PRIMARY_REF_OBLIGATION_ISIN")&amp;" Corp"),"")</f>
        <v>US962166AS33 Corp</v>
      </c>
      <c r="H140" s="43">
        <f>IF(G140&lt;&gt;"",IF(LEFT(_xll.BDP($F140&amp;" Curncy",H$18),1)="#","N/A",_xll.BDP($F140&amp;" Curncy",H$18)),"")</f>
        <v>112.99999999999999</v>
      </c>
      <c r="I140" s="72" t="str">
        <f>IF(AND($G140&lt;&gt;"",$G140&lt;&gt;"N/A"),IF(LEFT(_xll.BDP($G140,"RTG_MOODY"),1)&lt;&gt;"#",_xll.BDP($G140,"RTG_MOODY"),""),"")</f>
        <v>Baa2</v>
      </c>
      <c r="J140" s="72" t="str">
        <f>IF(AND($G140&lt;&gt;"",$G140&lt;&gt;"N/A"),IF(LEFT(_xll.BDP($G140,"RTG_SP"),1)&lt;&gt;"#",_xll.BDP($G140,"RTG_SP"),""),"")</f>
        <v>BBB-</v>
      </c>
      <c r="K140" s="72" t="str">
        <f t="shared" si="6"/>
        <v/>
      </c>
      <c r="L140" s="72" t="str">
        <f t="shared" si="6"/>
        <v/>
      </c>
      <c r="M140" s="72" t="str">
        <f t="shared" si="7"/>
        <v>Baa2</v>
      </c>
      <c r="N140" s="72" t="str">
        <f t="shared" si="7"/>
        <v>BBB-</v>
      </c>
      <c r="O140" s="72">
        <f t="shared" si="8"/>
        <v>11</v>
      </c>
      <c r="P140" s="72">
        <f t="shared" si="9"/>
        <v>12</v>
      </c>
      <c r="Q140" s="72">
        <f t="shared" si="10"/>
        <v>0</v>
      </c>
    </row>
    <row r="141" spans="2:17" x14ac:dyDescent="0.25">
      <c r="B141" s="72" t="s">
        <v>722</v>
      </c>
      <c r="C141" s="72">
        <v>0.8</v>
      </c>
      <c r="D141" s="72" t="s">
        <v>36</v>
      </c>
      <c r="E141" s="72" t="s">
        <v>37</v>
      </c>
      <c r="F141" s="72" t="s">
        <v>723</v>
      </c>
      <c r="G141" s="72" t="str">
        <f>IF(F141&lt;&gt;"",IF(LEFT(_xll.BDP($F141&amp;" Curncy","SW_PRIMARY_REF_OBLIGATION_ISIN")&amp;" Corp",1)="#","N/A",_xll.BDP($F141&amp;" Curncy","SW_PRIMARY_REF_OBLIGATION_ISIN")&amp;" Corp"),"")</f>
        <v>US96332HCD98 Corp</v>
      </c>
      <c r="H141" s="43">
        <f>IF(G141&lt;&gt;"",IF(LEFT(_xll.BDP($F141&amp;" Curncy",H$18),1)="#","N/A",_xll.BDP($F141&amp;" Curncy",H$18)),"")</f>
        <v>82</v>
      </c>
      <c r="I141" s="72" t="str">
        <f>IF(AND($G141&lt;&gt;"",$G141&lt;&gt;"N/A"),IF(LEFT(_xll.BDP($G141,"RTG_MOODY"),1)&lt;&gt;"#",_xll.BDP($G141,"RTG_MOODY"),""),"")</f>
        <v>Baa1</v>
      </c>
      <c r="J141" s="72" t="str">
        <f>IF(AND($G141&lt;&gt;"",$G141&lt;&gt;"N/A"),IF(LEFT(_xll.BDP($G141,"RTG_SP"),1)&lt;&gt;"#",_xll.BDP($G141,"RTG_SP"),""),"")</f>
        <v>BBB</v>
      </c>
      <c r="K141" s="72" t="str">
        <f t="shared" si="6"/>
        <v/>
      </c>
      <c r="L141" s="72" t="str">
        <f t="shared" si="6"/>
        <v/>
      </c>
      <c r="M141" s="72" t="str">
        <f t="shared" si="7"/>
        <v>Baa1</v>
      </c>
      <c r="N141" s="72" t="str">
        <f t="shared" si="7"/>
        <v>BBB</v>
      </c>
      <c r="O141" s="72">
        <f t="shared" si="8"/>
        <v>10</v>
      </c>
      <c r="P141" s="72">
        <f t="shared" si="9"/>
        <v>11</v>
      </c>
      <c r="Q141" s="72">
        <f t="shared" si="10"/>
        <v>0</v>
      </c>
    </row>
    <row r="142" spans="2:17" x14ac:dyDescent="0.25">
      <c r="B142" s="72" t="s">
        <v>724</v>
      </c>
      <c r="C142" s="72">
        <v>0.8</v>
      </c>
      <c r="D142" s="72" t="s">
        <v>36</v>
      </c>
      <c r="E142" s="72" t="s">
        <v>37</v>
      </c>
      <c r="F142" s="72" t="s">
        <v>725</v>
      </c>
      <c r="G142" s="72" t="str">
        <f>IF(F142&lt;&gt;"",IF(LEFT(_xll.BDP($F142&amp;" Curncy","SW_PRIMARY_REF_OBLIGATION_ISIN")&amp;" Corp",1)="#","N/A",_xll.BDP($F142&amp;" Curncy","SW_PRIMARY_REF_OBLIGATION_ISIN")&amp;" Corp"),"")</f>
        <v>US984121BW26 Corp</v>
      </c>
      <c r="H142" s="43">
        <f>IF(G142&lt;&gt;"",IF(LEFT(_xll.BDP($F142&amp;" Curncy",H$18),1)="#","N/A",_xll.BDP($F142&amp;" Curncy",H$18)),"")</f>
        <v>250</v>
      </c>
      <c r="I142" s="72" t="str">
        <f>IF(AND($G142&lt;&gt;"",$G142&lt;&gt;"N/A"),IF(LEFT(_xll.BDP($G142,"RTG_MOODY"),1)&lt;&gt;"#",_xll.BDP($G142,"RTG_MOODY"),""),"")</f>
        <v>Baa2 /*-</v>
      </c>
      <c r="J142" s="72" t="str">
        <f>IF(AND($G142&lt;&gt;"",$G142&lt;&gt;"N/A"),IF(LEFT(_xll.BDP($G142,"RTG_SP"),1)&lt;&gt;"#",_xll.BDP($G142,"RTG_SP"),""),"")</f>
        <v>BBB- /*-</v>
      </c>
      <c r="K142" s="72">
        <f t="shared" si="6"/>
        <v>6</v>
      </c>
      <c r="L142" s="72">
        <f t="shared" si="6"/>
        <v>6</v>
      </c>
      <c r="M142" s="72" t="str">
        <f t="shared" si="7"/>
        <v>Baa2</v>
      </c>
      <c r="N142" s="72" t="str">
        <f t="shared" si="7"/>
        <v>BBB-</v>
      </c>
      <c r="O142" s="72">
        <f t="shared" si="8"/>
        <v>11</v>
      </c>
      <c r="P142" s="72">
        <f t="shared" si="9"/>
        <v>12</v>
      </c>
      <c r="Q142" s="72">
        <f t="shared" si="10"/>
        <v>0</v>
      </c>
    </row>
    <row r="143" spans="2:17" x14ac:dyDescent="0.25">
      <c r="B143" s="72" t="s">
        <v>726</v>
      </c>
      <c r="C143" s="72">
        <v>0.8</v>
      </c>
      <c r="D143" s="72" t="s">
        <v>36</v>
      </c>
      <c r="E143" s="72" t="s">
        <v>37</v>
      </c>
      <c r="F143" s="72" t="s">
        <v>727</v>
      </c>
      <c r="G143" s="72" t="str">
        <f>IF(F143&lt;&gt;"",IF(LEFT(_xll.BDP($F143&amp;" Curncy","SW_PRIMARY_REF_OBLIGATION_ISIN")&amp;" Corp",1)="#","N/A",_xll.BDP($F143&amp;" Curncy","SW_PRIMARY_REF_OBLIGATION_ISIN")&amp;" Corp"),"")</f>
        <v>US98372PAK49 Corp</v>
      </c>
      <c r="H143" s="43">
        <f>IF(G143&lt;&gt;"",IF(LEFT(_xll.BDP($F143&amp;" Curncy",H$18),1)="#","N/A",_xll.BDP($F143&amp;" Curncy",H$18)),"")</f>
        <v>42</v>
      </c>
      <c r="I143" s="72" t="str">
        <f>IF(AND($G143&lt;&gt;"",$G143&lt;&gt;"N/A"),IF(LEFT(_xll.BDP($G143,"RTG_MOODY"),1)&lt;&gt;"#",_xll.BDP($G143,"RTG_MOODY"),""),"")</f>
        <v>Baa2</v>
      </c>
      <c r="J143" s="72" t="str">
        <f>IF(AND($G143&lt;&gt;"",$G143&lt;&gt;"N/A"),IF(LEFT(_xll.BDP($G143,"RTG_SP"),1)&lt;&gt;"#",_xll.BDP($G143,"RTG_SP"),""),"")</f>
        <v>A-</v>
      </c>
      <c r="K143" s="72" t="str">
        <f t="shared" si="6"/>
        <v/>
      </c>
      <c r="L143" s="72" t="str">
        <f t="shared" si="6"/>
        <v/>
      </c>
      <c r="M143" s="72" t="str">
        <f t="shared" si="7"/>
        <v>Baa2</v>
      </c>
      <c r="N143" s="72" t="str">
        <f t="shared" si="7"/>
        <v>A-</v>
      </c>
      <c r="O143" s="72">
        <f t="shared" si="8"/>
        <v>11</v>
      </c>
      <c r="P143" s="72">
        <f t="shared" si="9"/>
        <v>9</v>
      </c>
      <c r="Q143" s="72">
        <f t="shared" si="10"/>
        <v>0</v>
      </c>
    </row>
    <row r="144" spans="2:17" x14ac:dyDescent="0.25">
      <c r="G144" s="72" t="str">
        <f>IF(F144&lt;&gt;"",IF(LEFT(_xll.BDP($F144&amp;" Curncy","SW_PRIMARY_REF_OBLIGATION_ISIN")&amp;" Corp",1)="#","N/A",_xll.BDP($F144&amp;" Curncy","SW_PRIMARY_REF_OBLIGATION_ISIN")&amp;" Corp"),"")</f>
        <v/>
      </c>
      <c r="H144" s="43">
        <f>SUMPRODUCT(C19:C143,H19:H143)/100</f>
        <v>99.801600000000036</v>
      </c>
      <c r="I144" s="72" t="str">
        <f>IF(AND($G144&lt;&gt;"",$G144&lt;&gt;"N/A"),IF(LEFT(_xll.BDP($G144,"RTG_MOODY"),1)&lt;&gt;"#",_xll.BDP($G144,"RTG_MOODY"),""),"")</f>
        <v/>
      </c>
      <c r="J144" s="72" t="str">
        <f>IF(AND($G144&lt;&gt;"",$G144&lt;&gt;"N/A"),IF(LEFT(_xll.BDP($G144,"RTG_SP"),1)&lt;&gt;"#",_xll.BDP($G144,"RTG_SP"),""),"")</f>
        <v/>
      </c>
      <c r="K144" s="72" t="str">
        <f t="shared" si="6"/>
        <v/>
      </c>
      <c r="L144" s="72" t="str">
        <f t="shared" si="6"/>
        <v/>
      </c>
      <c r="M144" s="72" t="str">
        <f t="shared" si="7"/>
        <v/>
      </c>
      <c r="N144" s="72" t="str">
        <f t="shared" si="7"/>
        <v/>
      </c>
      <c r="O144" s="72" t="str">
        <f t="shared" si="8"/>
        <v/>
      </c>
      <c r="P144" s="72" t="str">
        <f t="shared" si="9"/>
        <v/>
      </c>
    </row>
    <row r="145" spans="7:16" x14ac:dyDescent="0.25">
      <c r="G145" s="72" t="str">
        <f>IF(F145&lt;&gt;"",IF(LEFT(_xll.BDP($F145&amp;" Curncy","SW_PRIMARY_REF_OBLIGATION_ISIN")&amp;" Corp",1)="#","N/A",_xll.BDP($F145&amp;" Curncy","SW_PRIMARY_REF_OBLIGATION_ISIN")&amp;" Corp"),"")</f>
        <v/>
      </c>
      <c r="H145" s="43" t="str">
        <f>IF(G145&lt;&gt;"",IF(LEFT(_xll.BDP($F145&amp;" Curncy",H$18),1)="#","N/A",_xll.BDP($F145&amp;" Curncy",H$18)),"")</f>
        <v/>
      </c>
      <c r="I145" s="72" t="str">
        <f>IF(AND($G145&lt;&gt;"",$G145&lt;&gt;"N/A"),IF(LEFT(_xll.BDP($G145,"RTG_MOODY"),1)&lt;&gt;"#",_xll.BDP($G145,"RTG_MOODY"),""),"")</f>
        <v/>
      </c>
      <c r="J145" s="72" t="str">
        <f>IF(AND($G145&lt;&gt;"",$G145&lt;&gt;"N/A"),IF(LEFT(_xll.BDP($G145,"RTG_SP"),1)&lt;&gt;"#",_xll.BDP($G145,"RTG_SP"),""),"")</f>
        <v/>
      </c>
      <c r="K145" s="72" t="str">
        <f t="shared" si="6"/>
        <v/>
      </c>
      <c r="L145" s="72" t="str">
        <f t="shared" si="6"/>
        <v/>
      </c>
      <c r="M145" s="72" t="str">
        <f t="shared" si="7"/>
        <v/>
      </c>
      <c r="N145" s="72" t="str">
        <f t="shared" si="7"/>
        <v/>
      </c>
      <c r="O145" s="72" t="str">
        <f t="shared" si="8"/>
        <v/>
      </c>
      <c r="P145" s="72" t="str">
        <f t="shared" si="9"/>
        <v/>
      </c>
    </row>
    <row r="146" spans="7:16" x14ac:dyDescent="0.25">
      <c r="G146" s="72" t="str">
        <f>IF(F146&lt;&gt;"",IF(LEFT(_xll.BDP($F146&amp;" Curncy","SW_PRIMARY_REF_OBLIGATION_ISIN")&amp;" Corp",1)="#","N/A",_xll.BDP($F146&amp;" Curncy","SW_PRIMARY_REF_OBLIGATION_ISIN")&amp;" Corp"),"")</f>
        <v/>
      </c>
      <c r="H146" s="43" t="str">
        <f>IF(G146&lt;&gt;"",IF(LEFT(_xll.BDP($F146&amp;" Curncy",H$18),1)="#","N/A",_xll.BDP($F146&amp;" Curncy",H$18)),"")</f>
        <v/>
      </c>
      <c r="I146" s="72" t="str">
        <f>IF(AND($G146&lt;&gt;"",$G146&lt;&gt;"N/A"),IF(LEFT(_xll.BDP($G146,"RTG_MOODY"),1)&lt;&gt;"#",_xll.BDP($G146,"RTG_MOODY"),""),"")</f>
        <v/>
      </c>
      <c r="J146" s="72" t="str">
        <f>IF(AND($G146&lt;&gt;"",$G146&lt;&gt;"N/A"),IF(LEFT(_xll.BDP($G146,"RTG_SP"),1)&lt;&gt;"#",_xll.BDP($G146,"RTG_SP"),""),"")</f>
        <v/>
      </c>
      <c r="K146" s="72" t="str">
        <f t="shared" si="6"/>
        <v/>
      </c>
      <c r="L146" s="72" t="str">
        <f t="shared" si="6"/>
        <v/>
      </c>
      <c r="M146" s="72" t="str">
        <f t="shared" si="7"/>
        <v/>
      </c>
      <c r="N146" s="72" t="str">
        <f t="shared" si="7"/>
        <v/>
      </c>
      <c r="O146" s="72" t="str">
        <f t="shared" si="8"/>
        <v/>
      </c>
      <c r="P146" s="72" t="str">
        <f t="shared" si="9"/>
        <v/>
      </c>
    </row>
    <row r="147" spans="7:16" x14ac:dyDescent="0.25">
      <c r="G147" s="72" t="str">
        <f>IF(F147&lt;&gt;"",IF(LEFT(_xll.BDP($F147&amp;" Curncy","SW_PRIMARY_REF_OBLIGATION_ISIN")&amp;" Corp",1)="#","N/A",_xll.BDP($F147&amp;" Curncy","SW_PRIMARY_REF_OBLIGATION_ISIN")&amp;" Corp"),"")</f>
        <v/>
      </c>
      <c r="H147" s="43" t="str">
        <f>IF(G147&lt;&gt;"",IF(LEFT(_xll.BDP($F147&amp;" Curncy",H$18),1)="#","N/A",_xll.BDP($F147&amp;" Curncy",H$18)),"")</f>
        <v/>
      </c>
      <c r="I147" s="72" t="str">
        <f>IF(AND($G147&lt;&gt;"",$G147&lt;&gt;"N/A"),IF(LEFT(_xll.BDP($G147,"RTG_MOODY"),1)&lt;&gt;"#",_xll.BDP($G147,"RTG_MOODY"),""),"")</f>
        <v/>
      </c>
      <c r="J147" s="72" t="str">
        <f>IF(AND($G147&lt;&gt;"",$G147&lt;&gt;"N/A"),IF(LEFT(_xll.BDP($G147,"RTG_SP"),1)&lt;&gt;"#",_xll.BDP($G147,"RTG_SP"),""),"")</f>
        <v/>
      </c>
      <c r="K147" s="72" t="str">
        <f t="shared" si="6"/>
        <v/>
      </c>
      <c r="L147" s="72" t="str">
        <f t="shared" si="6"/>
        <v/>
      </c>
      <c r="M147" s="72" t="str">
        <f t="shared" si="7"/>
        <v/>
      </c>
      <c r="N147" s="72" t="str">
        <f t="shared" si="7"/>
        <v/>
      </c>
      <c r="O147" s="72" t="str">
        <f t="shared" si="8"/>
        <v/>
      </c>
      <c r="P147" s="72" t="str">
        <f t="shared" si="9"/>
        <v/>
      </c>
    </row>
    <row r="148" spans="7:16" x14ac:dyDescent="0.25">
      <c r="G148" s="72" t="str">
        <f>IF(F148&lt;&gt;"",IF(LEFT(_xll.BDP($F148&amp;" Curncy","SW_PRIMARY_REF_OBLIGATION_ISIN")&amp;" Corp",1)="#","N/A",_xll.BDP($F148&amp;" Curncy","SW_PRIMARY_REF_OBLIGATION_ISIN")&amp;" Corp"),"")</f>
        <v/>
      </c>
      <c r="H148" s="43" t="str">
        <f>IF(G148&lt;&gt;"",IF(LEFT(_xll.BDP($F148&amp;" Curncy",H$18),1)="#","N/A",_xll.BDP($F148&amp;" Curncy",H$18)),"")</f>
        <v/>
      </c>
      <c r="I148" s="72" t="str">
        <f>IF(AND($G148&lt;&gt;"",$G148&lt;&gt;"N/A"),IF(LEFT(_xll.BDP($G148,"RTG_MOODY"),1)&lt;&gt;"#",_xll.BDP($G148,"RTG_MOODY"),""),"")</f>
        <v/>
      </c>
      <c r="J148" s="72" t="str">
        <f>IF(AND($G148&lt;&gt;"",$G148&lt;&gt;"N/A"),IF(LEFT(_xll.BDP($G148,"RTG_SP"),1)&lt;&gt;"#",_xll.BDP($G148,"RTG_SP"),""),"")</f>
        <v/>
      </c>
      <c r="K148" s="72" t="str">
        <f t="shared" ref="K148:L161" si="11">IFERROR(FIND("/",I148,1),"")</f>
        <v/>
      </c>
      <c r="L148" s="72" t="str">
        <f t="shared" si="11"/>
        <v/>
      </c>
      <c r="M148" s="72" t="str">
        <f t="shared" ref="M148:N161" si="12">IF(K148&lt;&gt;"",MID(I148,1,K148-2),I148)</f>
        <v/>
      </c>
      <c r="N148" s="72" t="str">
        <f t="shared" si="12"/>
        <v/>
      </c>
      <c r="O148" s="72" t="str">
        <f t="shared" ref="O148:O161" si="13">IFERROR(VLOOKUP(M148,$S$19:$U$44,3,0),"")</f>
        <v/>
      </c>
      <c r="P148" s="72" t="str">
        <f t="shared" ref="P148:P161" si="14">IFERROR(VLOOKUP(N148,$T$19:$U$44,2,0),"")</f>
        <v/>
      </c>
    </row>
    <row r="149" spans="7:16" x14ac:dyDescent="0.25">
      <c r="G149" s="72" t="str">
        <f>IF(F149&lt;&gt;"",IF(LEFT(_xll.BDP($F149&amp;" Curncy","SW_PRIMARY_REF_OBLIGATION_ISIN")&amp;" Corp",1)="#","N/A",_xll.BDP($F149&amp;" Curncy","SW_PRIMARY_REF_OBLIGATION_ISIN")&amp;" Corp"),"")</f>
        <v/>
      </c>
      <c r="H149" s="43" t="str">
        <f>IF(G149&lt;&gt;"",IF(LEFT(_xll.BDP($F149&amp;" Curncy",H$18),1)="#","N/A",_xll.BDP($F149&amp;" Curncy",H$18)),"")</f>
        <v/>
      </c>
      <c r="I149" s="72" t="str">
        <f>IF(AND($G149&lt;&gt;"",$G149&lt;&gt;"N/A"),IF(LEFT(_xll.BDP($G149,"RTG_MOODY"),1)&lt;&gt;"#",_xll.BDP($G149,"RTG_MOODY"),""),"")</f>
        <v/>
      </c>
      <c r="J149" s="72" t="str">
        <f>IF(AND($G149&lt;&gt;"",$G149&lt;&gt;"N/A"),IF(LEFT(_xll.BDP($G149,"RTG_SP"),1)&lt;&gt;"#",_xll.BDP($G149,"RTG_SP"),""),"")</f>
        <v/>
      </c>
      <c r="K149" s="72" t="str">
        <f t="shared" si="11"/>
        <v/>
      </c>
      <c r="L149" s="72" t="str">
        <f t="shared" si="11"/>
        <v/>
      </c>
      <c r="M149" s="72" t="str">
        <f t="shared" si="12"/>
        <v/>
      </c>
      <c r="N149" s="72" t="str">
        <f t="shared" si="12"/>
        <v/>
      </c>
      <c r="O149" s="72" t="str">
        <f t="shared" si="13"/>
        <v/>
      </c>
      <c r="P149" s="72" t="str">
        <f t="shared" si="14"/>
        <v/>
      </c>
    </row>
    <row r="150" spans="7:16" x14ac:dyDescent="0.25">
      <c r="G150" s="72" t="str">
        <f>IF(F150&lt;&gt;"",IF(LEFT(_xll.BDP($F150&amp;" Curncy","SW_PRIMARY_REF_OBLIGATION_ISIN")&amp;" Corp",1)="#","N/A",_xll.BDP($F150&amp;" Curncy","SW_PRIMARY_REF_OBLIGATION_ISIN")&amp;" Corp"),"")</f>
        <v/>
      </c>
      <c r="H150" s="43" t="str">
        <f>IF(G150&lt;&gt;"",IF(LEFT(_xll.BDP($F150&amp;" Curncy",H$18),1)="#","N/A",_xll.BDP($F150&amp;" Curncy",H$18)),"")</f>
        <v/>
      </c>
      <c r="I150" s="72" t="str">
        <f>IF(AND($G150&lt;&gt;"",$G150&lt;&gt;"N/A"),IF(LEFT(_xll.BDP($G150,"RTG_MOODY"),1)&lt;&gt;"#",_xll.BDP($G150,"RTG_MOODY"),""),"")</f>
        <v/>
      </c>
      <c r="J150" s="72" t="str">
        <f>IF(AND($G150&lt;&gt;"",$G150&lt;&gt;"N/A"),IF(LEFT(_xll.BDP($G150,"RTG_SP"),1)&lt;&gt;"#",_xll.BDP($G150,"RTG_SP"),""),"")</f>
        <v/>
      </c>
      <c r="K150" s="72" t="str">
        <f t="shared" si="11"/>
        <v/>
      </c>
      <c r="L150" s="72" t="str">
        <f t="shared" si="11"/>
        <v/>
      </c>
      <c r="M150" s="72" t="str">
        <f t="shared" si="12"/>
        <v/>
      </c>
      <c r="N150" s="72" t="str">
        <f t="shared" si="12"/>
        <v/>
      </c>
      <c r="O150" s="72" t="str">
        <f t="shared" si="13"/>
        <v/>
      </c>
      <c r="P150" s="72" t="str">
        <f t="shared" si="14"/>
        <v/>
      </c>
    </row>
    <row r="151" spans="7:16" x14ac:dyDescent="0.25">
      <c r="G151" s="72" t="str">
        <f>IF(F151&lt;&gt;"",IF(LEFT(_xll.BDP($F151&amp;" Curncy","SW_PRIMARY_REF_OBLIGATION_ISIN")&amp;" Corp",1)="#","N/A",_xll.BDP($F151&amp;" Curncy","SW_PRIMARY_REF_OBLIGATION_ISIN")&amp;" Corp"),"")</f>
        <v/>
      </c>
      <c r="H151" s="43" t="str">
        <f>IF(G151&lt;&gt;"",IF(LEFT(_xll.BDP($F151&amp;" Curncy",H$18),1)="#","N/A",_xll.BDP($F151&amp;" Curncy",H$18)),"")</f>
        <v/>
      </c>
      <c r="I151" s="72" t="str">
        <f>IF(AND($G151&lt;&gt;"",$G151&lt;&gt;"N/A"),IF(LEFT(_xll.BDP($G151,"RTG_MOODY"),1)&lt;&gt;"#",_xll.BDP($G151,"RTG_MOODY"),""),"")</f>
        <v/>
      </c>
      <c r="J151" s="72" t="str">
        <f>IF(AND($G151&lt;&gt;"",$G151&lt;&gt;"N/A"),IF(LEFT(_xll.BDP($G151,"RTG_SP"),1)&lt;&gt;"#",_xll.BDP($G151,"RTG_SP"),""),"")</f>
        <v/>
      </c>
      <c r="K151" s="72" t="str">
        <f t="shared" si="11"/>
        <v/>
      </c>
      <c r="L151" s="72" t="str">
        <f t="shared" si="11"/>
        <v/>
      </c>
      <c r="M151" s="72" t="str">
        <f t="shared" si="12"/>
        <v/>
      </c>
      <c r="N151" s="72" t="str">
        <f t="shared" si="12"/>
        <v/>
      </c>
      <c r="O151" s="72" t="str">
        <f t="shared" si="13"/>
        <v/>
      </c>
      <c r="P151" s="72" t="str">
        <f t="shared" si="14"/>
        <v/>
      </c>
    </row>
    <row r="152" spans="7:16" x14ac:dyDescent="0.25">
      <c r="G152" s="72" t="str">
        <f>IF(F152&lt;&gt;"",IF(LEFT(_xll.BDP($F152&amp;" Curncy","SW_PRIMARY_REF_OBLIGATION_ISIN")&amp;" Corp",1)="#","N/A",_xll.BDP($F152&amp;" Curncy","SW_PRIMARY_REF_OBLIGATION_ISIN")&amp;" Corp"),"")</f>
        <v/>
      </c>
      <c r="H152" s="43" t="str">
        <f>IF(G152&lt;&gt;"",IF(LEFT(_xll.BDP($F152&amp;" Curncy",H$18),1)="#","N/A",_xll.BDP($F152&amp;" Curncy",H$18)),"")</f>
        <v/>
      </c>
      <c r="I152" s="72" t="str">
        <f>IF(AND($G152&lt;&gt;"",$G152&lt;&gt;"N/A"),IF(LEFT(_xll.BDP($G152,"RTG_MOODY"),1)&lt;&gt;"#",_xll.BDP($G152,"RTG_MOODY"),""),"")</f>
        <v/>
      </c>
      <c r="J152" s="72" t="str">
        <f>IF(AND($G152&lt;&gt;"",$G152&lt;&gt;"N/A"),IF(LEFT(_xll.BDP($G152,"RTG_SP"),1)&lt;&gt;"#",_xll.BDP($G152,"RTG_SP"),""),"")</f>
        <v/>
      </c>
      <c r="K152" s="72" t="str">
        <f t="shared" si="11"/>
        <v/>
      </c>
      <c r="L152" s="72" t="str">
        <f t="shared" si="11"/>
        <v/>
      </c>
      <c r="M152" s="72" t="str">
        <f t="shared" si="12"/>
        <v/>
      </c>
      <c r="N152" s="72" t="str">
        <f t="shared" si="12"/>
        <v/>
      </c>
      <c r="O152" s="72" t="str">
        <f t="shared" si="13"/>
        <v/>
      </c>
      <c r="P152" s="72" t="str">
        <f t="shared" si="14"/>
        <v/>
      </c>
    </row>
    <row r="153" spans="7:16" x14ac:dyDescent="0.25">
      <c r="G153" s="72" t="str">
        <f>IF(F153&lt;&gt;"",IF(LEFT(_xll.BDP($F153&amp;" Curncy","SW_PRIMARY_REF_OBLIGATION_ISIN")&amp;" Corp",1)="#","N/A",_xll.BDP($F153&amp;" Curncy","SW_PRIMARY_REF_OBLIGATION_ISIN")&amp;" Corp"),"")</f>
        <v/>
      </c>
      <c r="H153" s="43" t="str">
        <f>IF(G153&lt;&gt;"",IF(LEFT(_xll.BDP($F153&amp;" Curncy",H$18),1)="#","N/A",_xll.BDP($F153&amp;" Curncy",H$18)),"")</f>
        <v/>
      </c>
      <c r="I153" s="72" t="str">
        <f>IF(AND($G153&lt;&gt;"",$G153&lt;&gt;"N/A"),IF(LEFT(_xll.BDP($G153,"RTG_MOODY"),1)&lt;&gt;"#",_xll.BDP($G153,"RTG_MOODY"),""),"")</f>
        <v/>
      </c>
      <c r="J153" s="72" t="str">
        <f>IF(AND($G153&lt;&gt;"",$G153&lt;&gt;"N/A"),IF(LEFT(_xll.BDP($G153,"RTG_SP"),1)&lt;&gt;"#",_xll.BDP($G153,"RTG_SP"),""),"")</f>
        <v/>
      </c>
      <c r="K153" s="72" t="str">
        <f t="shared" si="11"/>
        <v/>
      </c>
      <c r="L153" s="72" t="str">
        <f t="shared" si="11"/>
        <v/>
      </c>
      <c r="M153" s="72" t="str">
        <f t="shared" si="12"/>
        <v/>
      </c>
      <c r="N153" s="72" t="str">
        <f t="shared" si="12"/>
        <v/>
      </c>
      <c r="O153" s="72" t="str">
        <f t="shared" si="13"/>
        <v/>
      </c>
      <c r="P153" s="72" t="str">
        <f t="shared" si="14"/>
        <v/>
      </c>
    </row>
    <row r="154" spans="7:16" x14ac:dyDescent="0.25">
      <c r="G154" s="72" t="str">
        <f>IF(F154&lt;&gt;"",IF(LEFT(_xll.BDP($F154&amp;" Curncy","SW_PRIMARY_REF_OBLIGATION_ISIN")&amp;" Corp",1)="#","N/A",_xll.BDP($F154&amp;" Curncy","SW_PRIMARY_REF_OBLIGATION_ISIN")&amp;" Corp"),"")</f>
        <v/>
      </c>
      <c r="H154" s="43" t="str">
        <f>IF(G154&lt;&gt;"",IF(LEFT(_xll.BDP($F154&amp;" Curncy",H$18),1)="#","N/A",_xll.BDP($F154&amp;" Curncy",H$18)),"")</f>
        <v/>
      </c>
      <c r="I154" s="72" t="str">
        <f>IF(AND($G154&lt;&gt;"",$G154&lt;&gt;"N/A"),IF(LEFT(_xll.BDP($G154,"RTG_MOODY"),1)&lt;&gt;"#",_xll.BDP($G154,"RTG_MOODY"),""),"")</f>
        <v/>
      </c>
      <c r="J154" s="72" t="str">
        <f>IF(AND($G154&lt;&gt;"",$G154&lt;&gt;"N/A"),IF(LEFT(_xll.BDP($G154,"RTG_SP"),1)&lt;&gt;"#",_xll.BDP($G154,"RTG_SP"),""),"")</f>
        <v/>
      </c>
      <c r="K154" s="72" t="str">
        <f t="shared" si="11"/>
        <v/>
      </c>
      <c r="L154" s="72" t="str">
        <f t="shared" si="11"/>
        <v/>
      </c>
      <c r="M154" s="72" t="str">
        <f t="shared" si="12"/>
        <v/>
      </c>
      <c r="N154" s="72" t="str">
        <f t="shared" si="12"/>
        <v/>
      </c>
      <c r="O154" s="72" t="str">
        <f t="shared" si="13"/>
        <v/>
      </c>
      <c r="P154" s="72" t="str">
        <f t="shared" si="14"/>
        <v/>
      </c>
    </row>
    <row r="155" spans="7:16" x14ac:dyDescent="0.25">
      <c r="G155" s="72" t="str">
        <f>IF(F155&lt;&gt;"",IF(LEFT(_xll.BDP($F155&amp;" Curncy","SW_PRIMARY_REF_OBLIGATION_ISIN")&amp;" Corp",1)="#","N/A",_xll.BDP($F155&amp;" Curncy","SW_PRIMARY_REF_OBLIGATION_ISIN")&amp;" Corp"),"")</f>
        <v/>
      </c>
      <c r="H155" s="43" t="str">
        <f>IF(G155&lt;&gt;"",IF(LEFT(_xll.BDP($F155&amp;" Curncy",H$18),1)="#","N/A",_xll.BDP($F155&amp;" Curncy",H$18)),"")</f>
        <v/>
      </c>
      <c r="I155" s="72" t="str">
        <f>IF(AND($G155&lt;&gt;"",$G155&lt;&gt;"N/A"),IF(LEFT(_xll.BDP($G155,"RTG_MOODY"),1)&lt;&gt;"#",_xll.BDP($G155,"RTG_MOODY"),""),"")</f>
        <v/>
      </c>
      <c r="J155" s="72" t="str">
        <f>IF(AND($G155&lt;&gt;"",$G155&lt;&gt;"N/A"),IF(LEFT(_xll.BDP($G155,"RTG_SP"),1)&lt;&gt;"#",_xll.BDP($G155,"RTG_SP"),""),"")</f>
        <v/>
      </c>
      <c r="K155" s="72" t="str">
        <f t="shared" si="11"/>
        <v/>
      </c>
      <c r="L155" s="72" t="str">
        <f t="shared" si="11"/>
        <v/>
      </c>
      <c r="M155" s="72" t="str">
        <f t="shared" si="12"/>
        <v/>
      </c>
      <c r="N155" s="72" t="str">
        <f t="shared" si="12"/>
        <v/>
      </c>
      <c r="O155" s="72" t="str">
        <f t="shared" si="13"/>
        <v/>
      </c>
      <c r="P155" s="72" t="str">
        <f t="shared" si="14"/>
        <v/>
      </c>
    </row>
    <row r="156" spans="7:16" x14ac:dyDescent="0.25">
      <c r="G156" s="72" t="str">
        <f>IF(F156&lt;&gt;"",IF(LEFT(_xll.BDP($F156&amp;" Curncy","SW_PRIMARY_REF_OBLIGATION_ISIN")&amp;" Corp",1)="#","N/A",_xll.BDP($F156&amp;" Curncy","SW_PRIMARY_REF_OBLIGATION_ISIN")&amp;" Corp"),"")</f>
        <v/>
      </c>
      <c r="H156" s="43" t="str">
        <f>IF(G156&lt;&gt;"",IF(LEFT(_xll.BDP($F156&amp;" Curncy",H$18),1)="#","N/A",_xll.BDP($F156&amp;" Curncy",H$18)),"")</f>
        <v/>
      </c>
      <c r="I156" s="72" t="str">
        <f>IF(AND($G156&lt;&gt;"",$G156&lt;&gt;"N/A"),IF(LEFT(_xll.BDP($G156,"RTG_MOODY"),1)&lt;&gt;"#",_xll.BDP($G156,"RTG_MOODY"),""),"")</f>
        <v/>
      </c>
      <c r="J156" s="72" t="str">
        <f>IF(AND($G156&lt;&gt;"",$G156&lt;&gt;"N/A"),IF(LEFT(_xll.BDP($G156,"RTG_SP"),1)&lt;&gt;"#",_xll.BDP($G156,"RTG_SP"),""),"")</f>
        <v/>
      </c>
      <c r="K156" s="72" t="str">
        <f t="shared" si="11"/>
        <v/>
      </c>
      <c r="L156" s="72" t="str">
        <f t="shared" si="11"/>
        <v/>
      </c>
      <c r="M156" s="72" t="str">
        <f t="shared" si="12"/>
        <v/>
      </c>
      <c r="N156" s="72" t="str">
        <f t="shared" si="12"/>
        <v/>
      </c>
      <c r="O156" s="72" t="str">
        <f t="shared" si="13"/>
        <v/>
      </c>
      <c r="P156" s="72" t="str">
        <f t="shared" si="14"/>
        <v/>
      </c>
    </row>
    <row r="157" spans="7:16" x14ac:dyDescent="0.25">
      <c r="G157" s="72" t="str">
        <f>IF(F157&lt;&gt;"",IF(LEFT(_xll.BDP($F157&amp;" Curncy","SW_PRIMARY_REF_OBLIGATION_ISIN")&amp;" Corp",1)="#","N/A",_xll.BDP($F157&amp;" Curncy","SW_PRIMARY_REF_OBLIGATION_ISIN")&amp;" Corp"),"")</f>
        <v/>
      </c>
      <c r="H157" s="43" t="str">
        <f>IF(G157&lt;&gt;"",IF(LEFT(_xll.BDP($F157&amp;" Curncy",H$18),1)="#","N/A",_xll.BDP($F157&amp;" Curncy",H$18)),"")</f>
        <v/>
      </c>
      <c r="I157" s="72" t="str">
        <f>IF(AND($G157&lt;&gt;"",$G157&lt;&gt;"N/A"),IF(LEFT(_xll.BDP($G157,"RTG_MOODY"),1)&lt;&gt;"#",_xll.BDP($G157,"RTG_MOODY"),""),"")</f>
        <v/>
      </c>
      <c r="J157" s="72" t="str">
        <f>IF(AND($G157&lt;&gt;"",$G157&lt;&gt;"N/A"),IF(LEFT(_xll.BDP($G157,"RTG_SP"),1)&lt;&gt;"#",_xll.BDP($G157,"RTG_SP"),""),"")</f>
        <v/>
      </c>
      <c r="K157" s="72" t="str">
        <f t="shared" si="11"/>
        <v/>
      </c>
      <c r="L157" s="72" t="str">
        <f t="shared" si="11"/>
        <v/>
      </c>
      <c r="M157" s="72" t="str">
        <f t="shared" si="12"/>
        <v/>
      </c>
      <c r="N157" s="72" t="str">
        <f t="shared" si="12"/>
        <v/>
      </c>
      <c r="O157" s="72" t="str">
        <f t="shared" si="13"/>
        <v/>
      </c>
      <c r="P157" s="72" t="str">
        <f t="shared" si="14"/>
        <v/>
      </c>
    </row>
    <row r="158" spans="7:16" x14ac:dyDescent="0.25">
      <c r="G158" s="72" t="str">
        <f>IF(F158&lt;&gt;"",IF(LEFT(_xll.BDP($F158&amp;" Curncy","SW_PRIMARY_REF_OBLIGATION_ISIN")&amp;" Corp",1)="#","N/A",_xll.BDP($F158&amp;" Curncy","SW_PRIMARY_REF_OBLIGATION_ISIN")&amp;" Corp"),"")</f>
        <v/>
      </c>
      <c r="H158" s="43" t="str">
        <f>IF(G158&lt;&gt;"",IF(LEFT(_xll.BDP($F158&amp;" Curncy",H$18),1)="#","N/A",_xll.BDP($F158&amp;" Curncy",H$18)),"")</f>
        <v/>
      </c>
      <c r="I158" s="72" t="str">
        <f>IF(AND($G158&lt;&gt;"",$G158&lt;&gt;"N/A"),IF(LEFT(_xll.BDP($G158,"RTG_MOODY"),1)&lt;&gt;"#",_xll.BDP($G158,"RTG_MOODY"),""),"")</f>
        <v/>
      </c>
      <c r="J158" s="72" t="str">
        <f>IF(AND($G158&lt;&gt;"",$G158&lt;&gt;"N/A"),IF(LEFT(_xll.BDP($G158,"RTG_SP"),1)&lt;&gt;"#",_xll.BDP($G158,"RTG_SP"),""),"")</f>
        <v/>
      </c>
      <c r="K158" s="72" t="str">
        <f t="shared" si="11"/>
        <v/>
      </c>
      <c r="L158" s="72" t="str">
        <f t="shared" si="11"/>
        <v/>
      </c>
      <c r="M158" s="72" t="str">
        <f t="shared" si="12"/>
        <v/>
      </c>
      <c r="N158" s="72" t="str">
        <f t="shared" si="12"/>
        <v/>
      </c>
      <c r="O158" s="72" t="str">
        <f t="shared" si="13"/>
        <v/>
      </c>
      <c r="P158" s="72" t="str">
        <f t="shared" si="14"/>
        <v/>
      </c>
    </row>
    <row r="159" spans="7:16" x14ac:dyDescent="0.25">
      <c r="G159" s="72" t="str">
        <f>IF(F159&lt;&gt;"",IF(LEFT(_xll.BDP($F159&amp;" Curncy","SW_PRIMARY_REF_OBLIGATION_ISIN")&amp;" Corp",1)="#","N/A",_xll.BDP($F159&amp;" Curncy","SW_PRIMARY_REF_OBLIGATION_ISIN")&amp;" Corp"),"")</f>
        <v/>
      </c>
      <c r="H159" s="43" t="str">
        <f>IF(G159&lt;&gt;"",IF(LEFT(_xll.BDP($F159&amp;" Curncy",H$18),1)="#","N/A",_xll.BDP($F159&amp;" Curncy",H$18)),"")</f>
        <v/>
      </c>
      <c r="I159" s="72" t="str">
        <f>IF(AND($G159&lt;&gt;"",$G159&lt;&gt;"N/A"),IF(LEFT(_xll.BDP($G159,"RTG_MOODY"),1)&lt;&gt;"#",_xll.BDP($G159,"RTG_MOODY"),""),"")</f>
        <v/>
      </c>
      <c r="J159" s="72" t="str">
        <f>IF(AND($G159&lt;&gt;"",$G159&lt;&gt;"N/A"),IF(LEFT(_xll.BDP($G159,"RTG_SP"),1)&lt;&gt;"#",_xll.BDP($G159,"RTG_SP"),""),"")</f>
        <v/>
      </c>
      <c r="K159" s="72" t="str">
        <f t="shared" si="11"/>
        <v/>
      </c>
      <c r="L159" s="72" t="str">
        <f t="shared" si="11"/>
        <v/>
      </c>
      <c r="M159" s="72" t="str">
        <f t="shared" si="12"/>
        <v/>
      </c>
      <c r="N159" s="72" t="str">
        <f t="shared" si="12"/>
        <v/>
      </c>
      <c r="O159" s="72" t="str">
        <f t="shared" si="13"/>
        <v/>
      </c>
      <c r="P159" s="72" t="str">
        <f t="shared" si="14"/>
        <v/>
      </c>
    </row>
    <row r="160" spans="7:16" x14ac:dyDescent="0.25">
      <c r="G160" s="72" t="str">
        <f>IF(F160&lt;&gt;"",IF(LEFT(_xll.BDP($F160&amp;" Curncy","SW_PRIMARY_REF_OBLIGATION_ISIN")&amp;" Corp",1)="#","N/A",_xll.BDP($F160&amp;" Curncy","SW_PRIMARY_REF_OBLIGATION_ISIN")&amp;" Corp"),"")</f>
        <v/>
      </c>
      <c r="H160" s="43" t="str">
        <f>IF(G160&lt;&gt;"",IF(LEFT(_xll.BDP($F160&amp;" Curncy",H$18),1)="#","N/A",_xll.BDP($F160&amp;" Curncy",H$18)),"")</f>
        <v/>
      </c>
      <c r="I160" s="72" t="str">
        <f>IF(AND($G160&lt;&gt;"",$G160&lt;&gt;"N/A"),IF(LEFT(_xll.BDP($G160,"RTG_MOODY"),1)&lt;&gt;"#",_xll.BDP($G160,"RTG_MOODY"),""),"")</f>
        <v/>
      </c>
      <c r="J160" s="72" t="str">
        <f>IF(AND($G160&lt;&gt;"",$G160&lt;&gt;"N/A"),IF(LEFT(_xll.BDP($G160,"RTG_SP"),1)&lt;&gt;"#",_xll.BDP($G160,"RTG_SP"),""),"")</f>
        <v/>
      </c>
      <c r="K160" s="72" t="str">
        <f t="shared" si="11"/>
        <v/>
      </c>
      <c r="L160" s="72" t="str">
        <f t="shared" si="11"/>
        <v/>
      </c>
      <c r="M160" s="72" t="str">
        <f t="shared" si="12"/>
        <v/>
      </c>
      <c r="N160" s="72" t="str">
        <f t="shared" si="12"/>
        <v/>
      </c>
      <c r="O160" s="72" t="str">
        <f t="shared" si="13"/>
        <v/>
      </c>
      <c r="P160" s="72" t="str">
        <f t="shared" si="14"/>
        <v/>
      </c>
    </row>
    <row r="161" spans="7:16" x14ac:dyDescent="0.25">
      <c r="G161" s="72" t="str">
        <f>IF(F161&lt;&gt;"",IF(LEFT(_xll.BDP($F161&amp;" Curncy","SW_PRIMARY_REF_OBLIGATION_ISIN")&amp;" Corp",1)="#","N/A",_xll.BDP($F161&amp;" Curncy","SW_PRIMARY_REF_OBLIGATION_ISIN")&amp;" Corp"),"")</f>
        <v/>
      </c>
      <c r="H161" s="43" t="str">
        <f>IF(G161&lt;&gt;"",IF(LEFT(_xll.BDP($F161&amp;" Curncy",H$18),1)="#","N/A",_xll.BDP($F161&amp;" Curncy",H$18)),"")</f>
        <v/>
      </c>
      <c r="I161" s="72" t="str">
        <f>IF(AND($G161&lt;&gt;"",$G161&lt;&gt;"N/A"),IF(LEFT(_xll.BDP($G161,"RTG_MOODY"),1)&lt;&gt;"#",_xll.BDP($G161,"RTG_MOODY"),""),"")</f>
        <v/>
      </c>
      <c r="J161" s="72" t="str">
        <f>IF(AND($G161&lt;&gt;"",$G161&lt;&gt;"N/A"),IF(LEFT(_xll.BDP($G161,"RTG_SP"),1)&lt;&gt;"#",_xll.BDP($G161,"RTG_SP"),""),"")</f>
        <v/>
      </c>
      <c r="K161" s="72" t="str">
        <f t="shared" si="11"/>
        <v/>
      </c>
      <c r="L161" s="72" t="str">
        <f t="shared" si="11"/>
        <v/>
      </c>
      <c r="M161" s="72" t="str">
        <f t="shared" si="12"/>
        <v/>
      </c>
      <c r="N161" s="72" t="str">
        <f t="shared" si="12"/>
        <v/>
      </c>
      <c r="O161" s="72" t="str">
        <f t="shared" si="13"/>
        <v/>
      </c>
      <c r="P161" s="72" t="str">
        <f t="shared" si="14"/>
        <v/>
      </c>
    </row>
  </sheetData>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161"/>
  <sheetViews>
    <sheetView zoomScale="85" zoomScaleNormal="85" workbookViewId="0">
      <selection activeCell="B4" sqref="B4"/>
    </sheetView>
  </sheetViews>
  <sheetFormatPr defaultRowHeight="15" x14ac:dyDescent="0.25"/>
  <cols>
    <col min="1" max="6" width="9.140625" style="72"/>
    <col min="7" max="7" width="20" style="72" bestFit="1" customWidth="1"/>
    <col min="8" max="8" width="13" style="72" customWidth="1"/>
    <col min="9" max="9" width="9" style="72" customWidth="1"/>
    <col min="10" max="10" width="7.42578125" style="72" customWidth="1"/>
    <col min="11" max="11" width="9" style="72" customWidth="1"/>
    <col min="12" max="13" width="7.42578125" style="72" customWidth="1"/>
    <col min="14" max="14" width="14.28515625" style="72" bestFit="1" customWidth="1"/>
    <col min="15" max="15" width="11.7109375" style="72" customWidth="1"/>
    <col min="16" max="16" width="10.5703125" style="72" customWidth="1"/>
    <col min="17" max="17" width="11.140625" style="72" bestFit="1" customWidth="1"/>
    <col min="18" max="18" width="13.140625" style="72" bestFit="1" customWidth="1"/>
    <col min="19" max="19" width="14.28515625" style="72" bestFit="1" customWidth="1"/>
    <col min="20" max="20" width="9.42578125" style="72" customWidth="1"/>
    <col min="21" max="21" width="9.140625" style="72"/>
    <col min="22" max="22" width="11.28515625" style="72" customWidth="1"/>
    <col min="23" max="16384" width="9.140625" style="72"/>
  </cols>
  <sheetData>
    <row r="2" spans="2:22" x14ac:dyDescent="0.25">
      <c r="B2" s="72" t="s">
        <v>10</v>
      </c>
      <c r="G2" s="1" t="s">
        <v>478</v>
      </c>
      <c r="H2" s="1" t="s">
        <v>480</v>
      </c>
      <c r="I2" s="1" t="s">
        <v>481</v>
      </c>
      <c r="J2" s="1" t="s">
        <v>477</v>
      </c>
      <c r="N2" s="1" t="s">
        <v>479</v>
      </c>
      <c r="O2" s="1" t="s">
        <v>480</v>
      </c>
      <c r="P2" s="1" t="s">
        <v>481</v>
      </c>
      <c r="Q2" s="1" t="s">
        <v>482</v>
      </c>
      <c r="R2" s="9"/>
      <c r="S2" s="1" t="s">
        <v>737</v>
      </c>
      <c r="T2" s="1" t="s">
        <v>480</v>
      </c>
      <c r="U2" s="1" t="s">
        <v>481</v>
      </c>
      <c r="V2" s="1" t="s">
        <v>482</v>
      </c>
    </row>
    <row r="3" spans="2:22" x14ac:dyDescent="0.25">
      <c r="B3" s="72" t="s">
        <v>837</v>
      </c>
      <c r="G3" s="46" t="s">
        <v>49</v>
      </c>
      <c r="H3" s="2">
        <f>COUNTIFS($O$19:$O$156,"&gt;=1",$O$19:$O$156,"&lt;4")</f>
        <v>0</v>
      </c>
      <c r="I3" s="2">
        <f>COUNTIFS($P$19:$P$156,"&gt;=1",$P$19:$P$156,"&lt;4")</f>
        <v>0</v>
      </c>
      <c r="J3" s="2">
        <v>0</v>
      </c>
      <c r="N3" s="46" t="s">
        <v>49</v>
      </c>
      <c r="O3" s="21">
        <f>IFERROR(SUMIFS($H$19:$H$118,O$19:O$118,"&gt;=1",O$19:O$118,"&lt;4")/H3,0)</f>
        <v>0</v>
      </c>
      <c r="P3" s="21">
        <f>IFERROR(SUMIFS($H$19:$H$118,P$19:P$118,"&gt;=1",P$19:P$118,"&lt;4")/I3,0)</f>
        <v>0</v>
      </c>
      <c r="Q3" s="2">
        <v>0</v>
      </c>
      <c r="S3" s="46" t="s">
        <v>49</v>
      </c>
      <c r="T3" s="21">
        <f>H3*O3/H$10</f>
        <v>0</v>
      </c>
      <c r="U3" s="21">
        <f t="shared" ref="U3:V9" si="0">I3*P3/I$10</f>
        <v>0</v>
      </c>
      <c r="V3" s="21">
        <f t="shared" si="0"/>
        <v>0</v>
      </c>
    </row>
    <row r="4" spans="2:22" x14ac:dyDescent="0.25">
      <c r="B4" s="72" t="s">
        <v>24</v>
      </c>
      <c r="G4" s="46" t="s">
        <v>57</v>
      </c>
      <c r="H4" s="2">
        <f>COUNTIFS($O$19:$O$156,"&gt;=4",$O$19:$O$156,"&lt;7")</f>
        <v>0</v>
      </c>
      <c r="I4" s="2">
        <f>COUNTIFS($P$19:$P$156,"&gt;=4",$P$19:$P$156,"&lt;7")</f>
        <v>0</v>
      </c>
      <c r="J4" s="2">
        <v>0</v>
      </c>
      <c r="N4" s="46" t="s">
        <v>57</v>
      </c>
      <c r="O4" s="21">
        <f>IFERROR(SUMIFS($H$19:$H$118,O$19:O$118,"&gt;=4",O$19:O$118,"&lt;7")/H4,0)</f>
        <v>0</v>
      </c>
      <c r="P4" s="21">
        <f>IFERROR(SUMIFS($H$19:$H$118,P$19:P$118,"&gt;=4",P$19:P$118,"&lt;7")/I4,0)</f>
        <v>0</v>
      </c>
      <c r="Q4" s="2">
        <v>0</v>
      </c>
      <c r="S4" s="46" t="s">
        <v>57</v>
      </c>
      <c r="T4" s="21">
        <f>H4*O4/H$10</f>
        <v>0</v>
      </c>
      <c r="U4" s="21">
        <f t="shared" si="0"/>
        <v>0</v>
      </c>
      <c r="V4" s="21">
        <f t="shared" si="0"/>
        <v>0</v>
      </c>
    </row>
    <row r="5" spans="2:22" x14ac:dyDescent="0.25">
      <c r="G5" s="46" t="s">
        <v>69</v>
      </c>
      <c r="H5" s="2">
        <f>COUNTIFS($O$19:$O$156,"&gt;=7",$O$19:$O$156,"&lt;10")</f>
        <v>0</v>
      </c>
      <c r="I5" s="2">
        <f>COUNTIFS($P$19:$P$156,"&gt;=7",$P$19:$P$156,"&lt;10")</f>
        <v>0</v>
      </c>
      <c r="J5" s="2">
        <v>0</v>
      </c>
      <c r="N5" s="46" t="s">
        <v>69</v>
      </c>
      <c r="O5" s="21">
        <f>IFERROR(SUMIFS($H$19:$H$118,O$19:O$118,"&gt;=7",O$19:O$118,"&lt;10")/H5,0)</f>
        <v>0</v>
      </c>
      <c r="P5" s="21">
        <f>IFERROR(SUMIFS($H$19:$H$118,P$19:P$118,"&gt;=7",P$19:P$118,"&lt;10")/I5,0)</f>
        <v>0</v>
      </c>
      <c r="Q5" s="2">
        <v>0</v>
      </c>
      <c r="S5" s="46" t="s">
        <v>69</v>
      </c>
      <c r="T5" s="21">
        <f t="shared" ref="T5:T9" si="1">H5*O5/H$10</f>
        <v>0</v>
      </c>
      <c r="U5" s="21">
        <f t="shared" si="0"/>
        <v>0</v>
      </c>
      <c r="V5" s="21">
        <f t="shared" si="0"/>
        <v>0</v>
      </c>
    </row>
    <row r="6" spans="2:22" x14ac:dyDescent="0.25">
      <c r="G6" s="46" t="s">
        <v>82</v>
      </c>
      <c r="H6" s="2">
        <f>COUNTIFS($O$19:$O$156,"&gt;=10",$O$19:$O$156,"&lt;13")</f>
        <v>0</v>
      </c>
      <c r="I6" s="2">
        <f>COUNTIFS($P$19:$P$156,"&gt;=10",$P$19:$P$156,"&lt;13")</f>
        <v>3</v>
      </c>
      <c r="J6" s="2">
        <v>0</v>
      </c>
      <c r="N6" s="46" t="s">
        <v>82</v>
      </c>
      <c r="O6" s="21">
        <f>IFERROR(SUMIFS($H$19:$H$118,O$19:O$118,"&gt;=10",O$19:O$118,"&lt;13")/H6,0)</f>
        <v>0</v>
      </c>
      <c r="P6" s="21">
        <f>IFERROR(SUMIFS($H$19:$H$118,P$19:P$118,"&gt;=10",P$19:P$118,"&lt;13")/I6,0)</f>
        <v>149.33333333333334</v>
      </c>
      <c r="Q6" s="2">
        <v>0</v>
      </c>
      <c r="S6" s="46" t="s">
        <v>82</v>
      </c>
      <c r="T6" s="21">
        <f t="shared" si="1"/>
        <v>0</v>
      </c>
      <c r="U6" s="21">
        <f t="shared" si="0"/>
        <v>4.4800000000000004</v>
      </c>
      <c r="V6" s="21">
        <f t="shared" si="0"/>
        <v>0</v>
      </c>
    </row>
    <row r="7" spans="2:22" x14ac:dyDescent="0.25">
      <c r="G7" s="46" t="s">
        <v>94</v>
      </c>
      <c r="H7" s="2">
        <f>COUNTIFS($O$19:$O$156,"&gt;=13",$O$19:$O$156,"&lt;16")</f>
        <v>32</v>
      </c>
      <c r="I7" s="2">
        <f>COUNTIFS($P$19:$P$156,"&gt;=13",$P$19:$P$156,"&lt;16")</f>
        <v>42</v>
      </c>
      <c r="J7" s="21">
        <v>47.101610000000001</v>
      </c>
      <c r="N7" s="46" t="s">
        <v>94</v>
      </c>
      <c r="O7" s="21">
        <f>IFERROR(SUMIFS($H$19:$H$118,O$19:O$118,"&gt;=13",O$19:O$118,"&lt;16")/H7,0)</f>
        <v>353.71179537927583</v>
      </c>
      <c r="P7" s="21">
        <f>SUMIFS($H$19:$H$118,$P$19:$P$118,"&gt;=13",$P$19:$P$118,"&lt;16")/I7</f>
        <v>351.93464058844665</v>
      </c>
      <c r="Q7" s="2">
        <v>307</v>
      </c>
      <c r="S7" s="46" t="s">
        <v>94</v>
      </c>
      <c r="T7" s="21">
        <f t="shared" si="1"/>
        <v>113.18777452136827</v>
      </c>
      <c r="U7" s="21">
        <f t="shared" si="0"/>
        <v>147.8125490471476</v>
      </c>
      <c r="V7" s="21">
        <f t="shared" si="0"/>
        <v>144.60194269999997</v>
      </c>
    </row>
    <row r="8" spans="2:22" x14ac:dyDescent="0.25">
      <c r="G8" s="46" t="s">
        <v>106</v>
      </c>
      <c r="H8" s="2">
        <f>COUNTIFS($O$19:$O$156,"&gt;=16",$O$19:$O$156,"&lt;19")</f>
        <v>42</v>
      </c>
      <c r="I8" s="2">
        <f>COUNTIFS($P$19:$P$156,"&gt;=16",$P$19:$P$156,"&lt;19")</f>
        <v>36</v>
      </c>
      <c r="J8" s="21">
        <v>38.711190000000002</v>
      </c>
      <c r="N8" s="46" t="s">
        <v>106</v>
      </c>
      <c r="O8" s="21">
        <f>SUMIFS($H$19:$H$118,$O$19:$O$118,"&gt;=16",$O$19:$O$118,"&lt;19")/H8</f>
        <v>511.98899547987469</v>
      </c>
      <c r="P8" s="21">
        <f>SUMIFS($H$19:$H$118,$P$19:$P$118,"&gt;=16",$P$19:$P$118,"&lt;19")/I8</f>
        <v>623.49704572913868</v>
      </c>
      <c r="Q8" s="2">
        <v>469</v>
      </c>
      <c r="S8" s="46" t="s">
        <v>106</v>
      </c>
      <c r="T8" s="21">
        <f t="shared" si="1"/>
        <v>215.03537810154737</v>
      </c>
      <c r="U8" s="21">
        <f t="shared" si="0"/>
        <v>224.4589364624899</v>
      </c>
      <c r="V8" s="21">
        <f t="shared" si="0"/>
        <v>181.55548109999998</v>
      </c>
    </row>
    <row r="9" spans="2:22" x14ac:dyDescent="0.25">
      <c r="G9" s="46" t="s">
        <v>444</v>
      </c>
      <c r="H9" s="2">
        <f>COUNTIFS($O$19:$O$156,"&gt;=19")+COUNTIFS($O$19:$O$118,"")</f>
        <v>26</v>
      </c>
      <c r="I9" s="2">
        <f>COUNTIFS($P$19:$P$156,"&gt;=19")+COUNTIFS($P$19:$P$118,"")</f>
        <v>19</v>
      </c>
      <c r="J9" s="21">
        <v>14.187200000000001</v>
      </c>
      <c r="N9" s="46" t="s">
        <v>444</v>
      </c>
      <c r="O9" s="21">
        <f>(SUMIFS($H$19:$H$118,$O$19:$O$118,"&gt;=19")+SUMIFS($H$19:$H$118,$O$19:$O$118,""))/H9</f>
        <v>781.12497528769359</v>
      </c>
      <c r="P9" s="21">
        <f>(SUMIFS($H$19:$H$118,$P$19:$P$118,"&gt;=19")+SUMIFS($H$19:$H$118,$P$19:$P$118,""))/I9</f>
        <v>813.49558256883415</v>
      </c>
      <c r="Q9" s="2">
        <v>930</v>
      </c>
      <c r="S9" s="46" t="s">
        <v>444</v>
      </c>
      <c r="T9" s="21">
        <f t="shared" si="1"/>
        <v>203.09249357480033</v>
      </c>
      <c r="U9" s="21">
        <f t="shared" si="0"/>
        <v>154.56416068807849</v>
      </c>
      <c r="V9" s="21">
        <f t="shared" si="0"/>
        <v>131.94095999999999</v>
      </c>
    </row>
    <row r="10" spans="2:22" x14ac:dyDescent="0.25">
      <c r="G10" s="47" t="s">
        <v>738</v>
      </c>
      <c r="H10" s="2">
        <f>SUM(H3:H9)</f>
        <v>100</v>
      </c>
      <c r="I10" s="2">
        <f>SUM(I3:I9)</f>
        <v>100</v>
      </c>
      <c r="J10" s="2">
        <f>SUM(J3:J9)</f>
        <v>100.00000000000001</v>
      </c>
      <c r="S10" s="47" t="s">
        <v>739</v>
      </c>
      <c r="T10" s="21">
        <f>SUM(T3:T9)</f>
        <v>531.31564619771598</v>
      </c>
      <c r="U10" s="21">
        <f>SUM(U3:U9)</f>
        <v>531.31564619771598</v>
      </c>
      <c r="V10" s="21">
        <f>SUM(V3:V9)</f>
        <v>458.09838379999997</v>
      </c>
    </row>
    <row r="12" spans="2:22" x14ac:dyDescent="0.25">
      <c r="G12" s="72" t="s">
        <v>443</v>
      </c>
      <c r="H12" s="72">
        <f>COUNTIFS($O$19:$O$118,"")</f>
        <v>7</v>
      </c>
      <c r="I12" s="72">
        <f>COUNTIFS($P$19:$P$118,"")</f>
        <v>3</v>
      </c>
    </row>
    <row r="15" spans="2:22" x14ac:dyDescent="0.25">
      <c r="C15" s="72" t="s">
        <v>25</v>
      </c>
      <c r="G15" s="2"/>
      <c r="H15" s="2"/>
      <c r="I15" s="2"/>
      <c r="J15" s="2"/>
      <c r="K15" s="2"/>
      <c r="L15" s="2"/>
      <c r="M15" s="30" t="s">
        <v>27</v>
      </c>
      <c r="N15" s="30" t="s">
        <v>26</v>
      </c>
      <c r="O15" s="30" t="s">
        <v>27</v>
      </c>
      <c r="P15" s="30" t="s">
        <v>26</v>
      </c>
    </row>
    <row r="16" spans="2:22" x14ac:dyDescent="0.25">
      <c r="C16" s="72">
        <f>COUNTIF(C19:C190,"&gt;0")</f>
        <v>100</v>
      </c>
      <c r="G16" s="2" t="s">
        <v>28</v>
      </c>
      <c r="H16" s="2"/>
      <c r="I16" s="2"/>
      <c r="J16" s="2"/>
      <c r="K16" s="2"/>
      <c r="L16" s="2"/>
      <c r="M16" s="2" t="str">
        <f>VLOOKUP(O16,$U$19:$W$44,2,1)</f>
        <v>B2</v>
      </c>
      <c r="N16" s="2" t="str">
        <f>VLOOKUP(P16,$U$19:$W$44,3,1)</f>
        <v>B+</v>
      </c>
      <c r="O16" s="2">
        <f>ROUND(AVERAGEIF(O19:O161,"&gt;0"),0)</f>
        <v>17</v>
      </c>
      <c r="P16" s="2">
        <f>ROUND(AVERAGEIF(P19:P161,"&gt;0"),0)</f>
        <v>16</v>
      </c>
    </row>
    <row r="18" spans="2:23" x14ac:dyDescent="0.25">
      <c r="B18" s="31" t="s">
        <v>29</v>
      </c>
      <c r="C18" s="31" t="s">
        <v>30</v>
      </c>
      <c r="D18" s="31" t="s">
        <v>31</v>
      </c>
      <c r="E18" s="31" t="s">
        <v>32</v>
      </c>
      <c r="F18" s="31" t="s">
        <v>33</v>
      </c>
      <c r="G18" s="31" t="s">
        <v>34</v>
      </c>
      <c r="H18" s="31" t="s">
        <v>3</v>
      </c>
      <c r="I18" s="31" t="s">
        <v>27</v>
      </c>
      <c r="J18" s="31" t="s">
        <v>26</v>
      </c>
      <c r="K18" s="31" t="s">
        <v>27</v>
      </c>
      <c r="L18" s="31" t="s">
        <v>26</v>
      </c>
      <c r="M18" s="31" t="s">
        <v>27</v>
      </c>
      <c r="N18" s="31" t="s">
        <v>26</v>
      </c>
      <c r="O18" s="31" t="s">
        <v>27</v>
      </c>
      <c r="P18" s="31" t="s">
        <v>26</v>
      </c>
      <c r="Q18" s="32"/>
      <c r="S18" s="31" t="s">
        <v>27</v>
      </c>
      <c r="T18" s="31" t="s">
        <v>26</v>
      </c>
      <c r="U18" s="31" t="s">
        <v>35</v>
      </c>
    </row>
    <row r="19" spans="2:23" x14ac:dyDescent="0.25">
      <c r="B19" s="72" t="str">
        <f>_xll.BDS($B$3,$B$4,"Aggregate=n","cols=5;rows=100")</f>
        <v>Advanced Micro Devices Inc</v>
      </c>
      <c r="C19" s="72">
        <v>1</v>
      </c>
      <c r="D19" s="72" t="s">
        <v>36</v>
      </c>
      <c r="E19" s="72" t="s">
        <v>37</v>
      </c>
      <c r="F19" s="72" t="s">
        <v>38</v>
      </c>
      <c r="G19" s="72" t="str">
        <f>IF(F19&lt;&gt;"",IF(LEFT(_xll.BDP($F19&amp;" Curncy","SW_PRIMARY_REF_OBLIGATION_ISIN")&amp;" Corp",1)="#","N/A",_xll.BDP($F19&amp;" Curncy","SW_PRIMARY_REF_OBLIGATION_ISIN")&amp;" Corp"),"")</f>
        <v>US007903AU15 Corp</v>
      </c>
      <c r="H19" s="43">
        <f>IF(G19&lt;&gt;"",IF(LEFT(_xll.BDP($F19&amp;" Curncy",H$18),1)="#","N/A",_xll.BDP($F19&amp;" Curncy",H$18)),"")</f>
        <v>1228.4446841699364</v>
      </c>
      <c r="I19" s="72" t="str">
        <f>IF(AND($G19&lt;&gt;"",$G19&lt;&gt;"N/A"),IF(LEFT(_xll.BDP($G19,"RTG_MOODY"),1)&lt;&gt;"#",_xll.BDP($G19,"RTG_MOODY"),""),"")</f>
        <v>Caa2</v>
      </c>
      <c r="J19" s="72" t="str">
        <f>IF(AND($G19&lt;&gt;"",$G19&lt;&gt;"N/A"),IF(LEFT(_xll.BDP($G19,"RTG_SP"),1)&lt;&gt;"#",_xll.BDP($G19,"RTG_SP"),""),"")</f>
        <v>CCC</v>
      </c>
      <c r="K19" s="72" t="str">
        <f>IFERROR(FIND("/",I19,1),"")</f>
        <v/>
      </c>
      <c r="L19" s="72" t="str">
        <f>IFERROR(FIND("/",J19,1),"")</f>
        <v/>
      </c>
      <c r="M19" s="72" t="str">
        <f>IF(K19&lt;&gt;"",MID(I19,1,K19-2),I19)</f>
        <v>Caa2</v>
      </c>
      <c r="N19" s="72" t="str">
        <f>IF(L19&lt;&gt;"",MID(J19,1,L19-2),J19)</f>
        <v>CCC</v>
      </c>
      <c r="O19" s="72">
        <f>IFERROR(VLOOKUP(M19,$S$19:$U$44,3,0),"")</f>
        <v>20</v>
      </c>
      <c r="P19" s="72">
        <f>IFERROR(VLOOKUP(N19,$T$19:$U$44,2,0),"")</f>
        <v>20</v>
      </c>
      <c r="S19" s="33" t="s">
        <v>39</v>
      </c>
      <c r="T19" s="34" t="s">
        <v>39</v>
      </c>
      <c r="U19" s="35">
        <v>1</v>
      </c>
      <c r="V19" s="33" t="s">
        <v>39</v>
      </c>
      <c r="W19" s="34" t="s">
        <v>39</v>
      </c>
    </row>
    <row r="20" spans="2:23" x14ac:dyDescent="0.25">
      <c r="B20" s="72" t="s">
        <v>40</v>
      </c>
      <c r="C20" s="72">
        <v>1</v>
      </c>
      <c r="D20" s="72" t="s">
        <v>36</v>
      </c>
      <c r="E20" s="72" t="s">
        <v>37</v>
      </c>
      <c r="F20" s="72" t="s">
        <v>41</v>
      </c>
      <c r="G20" s="72" t="str">
        <f>IF(F20&lt;&gt;"",IF(LEFT(_xll.BDP($F20&amp;" Curncy","SW_PRIMARY_REF_OBLIGATION_ISIN")&amp;" Corp",1)="#","N/A",_xll.BDP($F20&amp;" Curncy","SW_PRIMARY_REF_OBLIGATION_ISIN")&amp;" Corp"),"")</f>
        <v>US001546AL46 Corp</v>
      </c>
      <c r="H20" s="43">
        <f>IF(G20&lt;&gt;"",IF(LEFT(_xll.BDP($F20&amp;" Curncy",H$18),1)="#","N/A",_xll.BDP($F20&amp;" Curncy",H$18)),"")</f>
        <v>2295.939197138513</v>
      </c>
      <c r="I20" s="72" t="str">
        <f>IF(AND($G20&lt;&gt;"",$G20&lt;&gt;"N/A"),IF(LEFT(_xll.BDP($G20,"RTG_MOODY"),1)&lt;&gt;"#",_xll.BDP($G20,"RTG_MOODY"),""),"")</f>
        <v>Caa1</v>
      </c>
      <c r="J20" s="72" t="str">
        <f>IF(AND($G20&lt;&gt;"",$G20&lt;&gt;"N/A"),IF(LEFT(_xll.BDP($G20,"RTG_SP"),1)&lt;&gt;"#",_xll.BDP($G20,"RTG_SP"),""),"")</f>
        <v>CCC+</v>
      </c>
      <c r="K20" s="72" t="str">
        <f t="shared" ref="K20:L83" si="2">IFERROR(FIND("/",I20,1),"")</f>
        <v/>
      </c>
      <c r="L20" s="72" t="str">
        <f t="shared" si="2"/>
        <v/>
      </c>
      <c r="M20" s="72" t="str">
        <f t="shared" ref="M20:N83" si="3">IF(K20&lt;&gt;"",MID(I20,1,K20-2),I20)</f>
        <v>Caa1</v>
      </c>
      <c r="N20" s="72" t="str">
        <f t="shared" si="3"/>
        <v>CCC+</v>
      </c>
      <c r="O20" s="72">
        <f t="shared" ref="O20:O83" si="4">IFERROR(VLOOKUP(M20,$S$19:$U$44,3,0),"")</f>
        <v>19</v>
      </c>
      <c r="P20" s="72">
        <f t="shared" ref="P20:P83" si="5">IFERROR(VLOOKUP(N20,$T$19:$U$44,2,0),"")</f>
        <v>19</v>
      </c>
      <c r="S20" s="36" t="s">
        <v>42</v>
      </c>
      <c r="T20" s="37" t="s">
        <v>42</v>
      </c>
      <c r="U20" s="35">
        <v>2</v>
      </c>
      <c r="V20" s="36" t="s">
        <v>42</v>
      </c>
      <c r="W20" s="37" t="s">
        <v>42</v>
      </c>
    </row>
    <row r="21" spans="2:23" x14ac:dyDescent="0.25">
      <c r="B21" s="72" t="s">
        <v>43</v>
      </c>
      <c r="C21" s="72">
        <v>1</v>
      </c>
      <c r="D21" s="72" t="s">
        <v>36</v>
      </c>
      <c r="E21" s="72" t="s">
        <v>37</v>
      </c>
      <c r="F21" s="72" t="s">
        <v>44</v>
      </c>
      <c r="G21" s="72" t="str">
        <f>IF(F21&lt;&gt;"",IF(LEFT(_xll.BDP($F21&amp;" Curncy","SW_PRIMARY_REF_OBLIGATION_ISIN")&amp;" Corp",1)="#","N/A",_xll.BDP($F21&amp;" Curncy","SW_PRIMARY_REF_OBLIGATION_ISIN")&amp;" Corp"),"")</f>
        <v>US549463AC10 Corp</v>
      </c>
      <c r="H21" s="43">
        <f>IF(G21&lt;&gt;"",IF(LEFT(_xll.BDP($F21&amp;" Curncy",H$18),1)="#","N/A",_xll.BDP($F21&amp;" Curncy",H$18)),"")</f>
        <v>50</v>
      </c>
      <c r="I21" s="72" t="str">
        <f>IF(AND($G21&lt;&gt;"",$G21&lt;&gt;"N/A"),IF(LEFT(_xll.BDP($G21,"RTG_MOODY"),1)&lt;&gt;"#",_xll.BDP($G21,"RTG_MOODY"),""),"")</f>
        <v>WR</v>
      </c>
      <c r="J21" s="72" t="str">
        <f>IF(AND($G21&lt;&gt;"",$G21&lt;&gt;"N/A"),IF(LEFT(_xll.BDP($G21,"RTG_SP"),1)&lt;&gt;"#",_xll.BDP($G21,"RTG_SP"),""),"")</f>
        <v>BB+</v>
      </c>
      <c r="K21" s="72" t="str">
        <f t="shared" si="2"/>
        <v/>
      </c>
      <c r="L21" s="72" t="str">
        <f t="shared" si="2"/>
        <v/>
      </c>
      <c r="M21" s="72" t="str">
        <f t="shared" si="3"/>
        <v>WR</v>
      </c>
      <c r="N21" s="72" t="str">
        <f t="shared" si="3"/>
        <v>BB+</v>
      </c>
      <c r="O21" s="72" t="str">
        <f t="shared" si="4"/>
        <v/>
      </c>
      <c r="P21" s="72">
        <f t="shared" si="5"/>
        <v>13</v>
      </c>
      <c r="S21" s="36" t="s">
        <v>45</v>
      </c>
      <c r="T21" s="37" t="s">
        <v>45</v>
      </c>
      <c r="U21" s="35">
        <v>3</v>
      </c>
      <c r="V21" s="36" t="s">
        <v>45</v>
      </c>
      <c r="W21" s="37" t="s">
        <v>45</v>
      </c>
    </row>
    <row r="22" spans="2:23" x14ac:dyDescent="0.25">
      <c r="B22" s="72" t="s">
        <v>46</v>
      </c>
      <c r="C22" s="72">
        <v>1</v>
      </c>
      <c r="D22" s="72" t="s">
        <v>36</v>
      </c>
      <c r="E22" s="72" t="s">
        <v>37</v>
      </c>
      <c r="F22" s="72" t="s">
        <v>47</v>
      </c>
      <c r="G22" s="72" t="str">
        <f>IF(F22&lt;&gt;"",IF(LEFT(_xll.BDP($F22&amp;" Curncy","SW_PRIMARY_REF_OBLIGATION_ISIN")&amp;" Corp",1)="#","N/A",_xll.BDP($F22&amp;" Curncy","SW_PRIMARY_REF_OBLIGATION_ISIN")&amp;" Corp"),"")</f>
        <v>US02005NAJ90 Corp</v>
      </c>
      <c r="H22" s="43">
        <f>IF(G22&lt;&gt;"",IF(LEFT(_xll.BDP($F22&amp;" Curncy",H$18),1)="#","N/A",_xll.BDP($F22&amp;" Curncy",H$18)),"")</f>
        <v>305</v>
      </c>
      <c r="I22" s="72" t="str">
        <f>IF(AND($G22&lt;&gt;"",$G22&lt;&gt;"N/A"),IF(LEFT(_xll.BDP($G22,"RTG_MOODY"),1)&lt;&gt;"#",_xll.BDP($G22,"RTG_MOODY"),""),"")</f>
        <v>Ba3</v>
      </c>
      <c r="J22" s="72" t="str">
        <f>IF(AND($G22&lt;&gt;"",$G22&lt;&gt;"N/A"),IF(LEFT(_xll.BDP($G22,"RTG_SP"),1)&lt;&gt;"#",_xll.BDP($G22,"RTG_SP"),""),"")</f>
        <v>BB+</v>
      </c>
      <c r="K22" s="72" t="str">
        <f t="shared" si="2"/>
        <v/>
      </c>
      <c r="L22" s="72" t="str">
        <f t="shared" si="2"/>
        <v/>
      </c>
      <c r="M22" s="72" t="str">
        <f t="shared" si="3"/>
        <v>Ba3</v>
      </c>
      <c r="N22" s="72" t="str">
        <f t="shared" si="3"/>
        <v>BB+</v>
      </c>
      <c r="O22" s="72">
        <f t="shared" si="4"/>
        <v>15</v>
      </c>
      <c r="P22" s="72">
        <f t="shared" si="5"/>
        <v>13</v>
      </c>
      <c r="S22" s="36" t="s">
        <v>48</v>
      </c>
      <c r="T22" s="37" t="s">
        <v>49</v>
      </c>
      <c r="U22" s="35">
        <v>3</v>
      </c>
      <c r="V22" s="36" t="s">
        <v>48</v>
      </c>
      <c r="W22" s="37" t="s">
        <v>49</v>
      </c>
    </row>
    <row r="23" spans="2:23" x14ac:dyDescent="0.25">
      <c r="B23" s="72" t="s">
        <v>50</v>
      </c>
      <c r="C23" s="72">
        <v>1</v>
      </c>
      <c r="D23" s="72" t="s">
        <v>36</v>
      </c>
      <c r="E23" s="72" t="s">
        <v>37</v>
      </c>
      <c r="F23" s="72" t="s">
        <v>51</v>
      </c>
      <c r="G23" s="72" t="str">
        <f>IF(F23&lt;&gt;"",IF(LEFT(_xll.BDP($F23&amp;" Curncy","SW_PRIMARY_REF_OBLIGATION_ISIN")&amp;" Corp",1)="#","N/A",_xll.BDP($F23&amp;" Curncy","SW_PRIMARY_REF_OBLIGATION_ISIN")&amp;" Corp"),"")</f>
        <v>US02406PAL40 Corp</v>
      </c>
      <c r="H23" s="43">
        <f>IF(G23&lt;&gt;"",IF(LEFT(_xll.BDP($F23&amp;" Curncy",H$18),1)="#","N/A",_xll.BDP($F23&amp;" Curncy",H$18)),"")</f>
        <v>370</v>
      </c>
      <c r="I23" s="72" t="str">
        <f>IF(AND($G23&lt;&gt;"",$G23&lt;&gt;"N/A"),IF(LEFT(_xll.BDP($G23,"RTG_MOODY"),1)&lt;&gt;"#",_xll.BDP($G23,"RTG_MOODY"),""),"")</f>
        <v>B1</v>
      </c>
      <c r="J23" s="72" t="str">
        <f>IF(AND($G23&lt;&gt;"",$G23&lt;&gt;"N/A"),IF(LEFT(_xll.BDP($G23,"RTG_SP"),1)&lt;&gt;"#",_xll.BDP($G23,"RTG_SP"),""),"")</f>
        <v>BB-</v>
      </c>
      <c r="K23" s="72" t="str">
        <f t="shared" si="2"/>
        <v/>
      </c>
      <c r="L23" s="72" t="str">
        <f t="shared" si="2"/>
        <v/>
      </c>
      <c r="M23" s="72" t="str">
        <f t="shared" si="3"/>
        <v>B1</v>
      </c>
      <c r="N23" s="72" t="str">
        <f t="shared" si="3"/>
        <v>BB-</v>
      </c>
      <c r="O23" s="72">
        <f t="shared" si="4"/>
        <v>16</v>
      </c>
      <c r="P23" s="72">
        <f t="shared" si="5"/>
        <v>15</v>
      </c>
      <c r="S23" s="36" t="s">
        <v>52</v>
      </c>
      <c r="T23" s="37" t="s">
        <v>53</v>
      </c>
      <c r="U23" s="35">
        <v>4</v>
      </c>
      <c r="V23" s="36" t="s">
        <v>52</v>
      </c>
      <c r="W23" s="37" t="s">
        <v>53</v>
      </c>
    </row>
    <row r="24" spans="2:23" x14ac:dyDescent="0.25">
      <c r="B24" s="72" t="s">
        <v>54</v>
      </c>
      <c r="C24" s="72">
        <v>1</v>
      </c>
      <c r="D24" s="72" t="s">
        <v>36</v>
      </c>
      <c r="E24" s="72" t="s">
        <v>37</v>
      </c>
      <c r="F24" s="72" t="s">
        <v>55</v>
      </c>
      <c r="G24" s="72" t="str">
        <f>IF(F24&lt;&gt;"",IF(LEFT(_xll.BDP($F24&amp;" Curncy","SW_PRIMARY_REF_OBLIGATION_ISIN")&amp;" Corp",1)="#","N/A",_xll.BDP($F24&amp;" Curncy","SW_PRIMARY_REF_OBLIGATION_ISIN")&amp;" Corp"),"")</f>
        <v>US031652BE90 Corp</v>
      </c>
      <c r="H24" s="43">
        <f>IF(G24&lt;&gt;"",IF(LEFT(_xll.BDP($F24&amp;" Curncy",H$18),1)="#","N/A",_xll.BDP($F24&amp;" Curncy",H$18)),"")</f>
        <v>440</v>
      </c>
      <c r="I24" s="72" t="str">
        <f>IF(AND($G24&lt;&gt;"",$G24&lt;&gt;"N/A"),IF(LEFT(_xll.BDP($G24,"RTG_MOODY"),1)&lt;&gt;"#",_xll.BDP($G24,"RTG_MOODY"),""),"")</f>
        <v>B2</v>
      </c>
      <c r="J24" s="72" t="str">
        <f>IF(AND($G24&lt;&gt;"",$G24&lt;&gt;"N/A"),IF(LEFT(_xll.BDP($G24,"RTG_SP"),1)&lt;&gt;"#",_xll.BDP($G24,"RTG_SP"),""),"")</f>
        <v>BB</v>
      </c>
      <c r="K24" s="72" t="str">
        <f t="shared" si="2"/>
        <v/>
      </c>
      <c r="L24" s="72" t="str">
        <f t="shared" si="2"/>
        <v/>
      </c>
      <c r="M24" s="72" t="str">
        <f t="shared" si="3"/>
        <v>B2</v>
      </c>
      <c r="N24" s="72" t="str">
        <f t="shared" si="3"/>
        <v>BB</v>
      </c>
      <c r="O24" s="72">
        <f t="shared" si="4"/>
        <v>17</v>
      </c>
      <c r="P24" s="72">
        <f t="shared" si="5"/>
        <v>14</v>
      </c>
      <c r="S24" s="36" t="s">
        <v>56</v>
      </c>
      <c r="T24" s="37" t="s">
        <v>57</v>
      </c>
      <c r="U24" s="35">
        <v>5</v>
      </c>
      <c r="V24" s="36" t="s">
        <v>56</v>
      </c>
      <c r="W24" s="37" t="s">
        <v>57</v>
      </c>
    </row>
    <row r="25" spans="2:23" x14ac:dyDescent="0.25">
      <c r="B25" s="72" t="s">
        <v>58</v>
      </c>
      <c r="C25" s="72">
        <v>1</v>
      </c>
      <c r="D25" s="72" t="s">
        <v>36</v>
      </c>
      <c r="E25" s="72" t="s">
        <v>37</v>
      </c>
      <c r="F25" s="72" t="s">
        <v>59</v>
      </c>
      <c r="G25" s="72" t="str">
        <f>IF(F25&lt;&gt;"",IF(LEFT(_xll.BDP($F25&amp;" Curncy","SW_PRIMARY_REF_OBLIGATION_ISIN")&amp;" Corp",1)="#","N/A",_xll.BDP($F25&amp;" Curncy","SW_PRIMARY_REF_OBLIGATION_ISIN")&amp;" Corp"),"")</f>
        <v>US038521AM20 Corp</v>
      </c>
      <c r="H25" s="43">
        <f>IF(G25&lt;&gt;"",IF(LEFT(_xll.BDP($F25&amp;" Curncy",H$18),1)="#","N/A",_xll.BDP($F25&amp;" Curncy",H$18)),"")</f>
        <v>115</v>
      </c>
      <c r="I25" s="72" t="str">
        <f>IF(AND($G25&lt;&gt;"",$G25&lt;&gt;"N/A"),IF(LEFT(_xll.BDP($G25,"RTG_MOODY"),1)&lt;&gt;"#",_xll.BDP($G25,"RTG_MOODY"),""),"")</f>
        <v>B2</v>
      </c>
      <c r="J25" s="72" t="str">
        <f>IF(AND($G25&lt;&gt;"",$G25&lt;&gt;"N/A"),IF(LEFT(_xll.BDP($G25,"RTG_SP"),1)&lt;&gt;"#",_xll.BDP($G25,"RTG_SP"),""),"")</f>
        <v>BB-</v>
      </c>
      <c r="K25" s="72" t="str">
        <f t="shared" si="2"/>
        <v/>
      </c>
      <c r="L25" s="72" t="str">
        <f t="shared" si="2"/>
        <v/>
      </c>
      <c r="M25" s="72" t="str">
        <f t="shared" si="3"/>
        <v>B2</v>
      </c>
      <c r="N25" s="72" t="str">
        <f t="shared" si="3"/>
        <v>BB-</v>
      </c>
      <c r="O25" s="72">
        <f t="shared" si="4"/>
        <v>17</v>
      </c>
      <c r="P25" s="72">
        <f t="shared" si="5"/>
        <v>15</v>
      </c>
      <c r="S25" s="36" t="s">
        <v>60</v>
      </c>
      <c r="T25" s="37" t="s">
        <v>61</v>
      </c>
      <c r="U25" s="35">
        <v>6</v>
      </c>
      <c r="V25" s="36" t="s">
        <v>60</v>
      </c>
      <c r="W25" s="37" t="s">
        <v>61</v>
      </c>
    </row>
    <row r="26" spans="2:23" x14ac:dyDescent="0.25">
      <c r="B26" s="72" t="s">
        <v>62</v>
      </c>
      <c r="C26" s="72">
        <v>1</v>
      </c>
      <c r="D26" s="72" t="s">
        <v>36</v>
      </c>
      <c r="E26" s="72" t="s">
        <v>37</v>
      </c>
      <c r="F26" s="72" t="s">
        <v>63</v>
      </c>
      <c r="G26" s="72" t="str">
        <f>IF(F26&lt;&gt;"",IF(LEFT(_xll.BDP($F26&amp;" Curncy","SW_PRIMARY_REF_OBLIGATION_ISIN")&amp;" Corp",1)="#","N/A",_xll.BDP($F26&amp;" Curncy","SW_PRIMARY_REF_OBLIGATION_ISIN")&amp;" Corp"),"")</f>
        <v>USU05375AN77 Corp</v>
      </c>
      <c r="H26" s="43">
        <f>IF(G26&lt;&gt;"",IF(LEFT(_xll.BDP($F26&amp;" Curncy",H$18),1)="#","N/A",_xll.BDP($F26&amp;" Curncy",H$18)),"")</f>
        <v>525</v>
      </c>
      <c r="I26" s="72" t="str">
        <f>IF(AND($G26&lt;&gt;"",$G26&lt;&gt;"N/A"),IF(LEFT(_xll.BDP($G26,"RTG_MOODY"),1)&lt;&gt;"#",_xll.BDP($G26,"RTG_MOODY"),""),"")</f>
        <v>B1</v>
      </c>
      <c r="J26" s="72" t="str">
        <f>IF(AND($G26&lt;&gt;"",$G26&lt;&gt;"N/A"),IF(LEFT(_xll.BDP($G26,"RTG_SP"),1)&lt;&gt;"#",_xll.BDP($G26,"RTG_SP"),""),"")</f>
        <v>B+</v>
      </c>
      <c r="K26" s="72" t="str">
        <f t="shared" si="2"/>
        <v/>
      </c>
      <c r="L26" s="72" t="str">
        <f t="shared" si="2"/>
        <v/>
      </c>
      <c r="M26" s="72" t="str">
        <f t="shared" si="3"/>
        <v>B1</v>
      </c>
      <c r="N26" s="72" t="str">
        <f t="shared" si="3"/>
        <v>B+</v>
      </c>
      <c r="O26" s="72">
        <f t="shared" si="4"/>
        <v>16</v>
      </c>
      <c r="P26" s="72">
        <f t="shared" si="5"/>
        <v>16</v>
      </c>
      <c r="S26" s="36" t="s">
        <v>64</v>
      </c>
      <c r="T26" s="37" t="s">
        <v>65</v>
      </c>
      <c r="U26" s="35">
        <v>7</v>
      </c>
      <c r="V26" s="36" t="s">
        <v>64</v>
      </c>
      <c r="W26" s="37" t="s">
        <v>65</v>
      </c>
    </row>
    <row r="27" spans="2:23" x14ac:dyDescent="0.25">
      <c r="B27" s="72" t="s">
        <v>423</v>
      </c>
      <c r="C27" s="72">
        <v>1</v>
      </c>
      <c r="D27" s="72" t="s">
        <v>36</v>
      </c>
      <c r="E27" s="72" t="s">
        <v>37</v>
      </c>
      <c r="F27" s="72" t="s">
        <v>424</v>
      </c>
      <c r="G27" s="72" t="str">
        <f>IF(F27&lt;&gt;"",IF(LEFT(_xll.BDP($F27&amp;" Curncy","SW_PRIMARY_REF_OBLIGATION_ISIN")&amp;" Corp",1)="#","N/A",_xll.BDP($F27&amp;" Curncy","SW_PRIMARY_REF_OBLIGATION_ISIN")&amp;" Corp"),"")</f>
        <v>US054303AW29 Corp</v>
      </c>
      <c r="H27" s="43">
        <f>IF(G27&lt;&gt;"",IF(LEFT(_xll.BDP($F27&amp;" Curncy",H$18),1)="#","N/A",_xll.BDP($F27&amp;" Curncy",H$18)),"")</f>
        <v>976.64787304236108</v>
      </c>
      <c r="I27" s="72" t="str">
        <f>IF(AND($G27&lt;&gt;"",$G27&lt;&gt;"N/A"),IF(LEFT(_xll.BDP($G27,"RTG_MOODY"),1)&lt;&gt;"#",_xll.BDP($G27,"RTG_MOODY"),""),"")</f>
        <v>Ba3 /*</v>
      </c>
      <c r="J27" s="72" t="str">
        <f>IF(AND($G27&lt;&gt;"",$G27&lt;&gt;"N/A"),IF(LEFT(_xll.BDP($G27,"RTG_SP"),1)&lt;&gt;"#",_xll.BDP($G27,"RTG_SP"),""),"")</f>
        <v>B</v>
      </c>
      <c r="K27" s="72">
        <f t="shared" si="2"/>
        <v>5</v>
      </c>
      <c r="L27" s="72" t="str">
        <f t="shared" si="2"/>
        <v/>
      </c>
      <c r="M27" s="72" t="str">
        <f t="shared" si="3"/>
        <v>Ba3</v>
      </c>
      <c r="N27" s="72" t="str">
        <f t="shared" si="3"/>
        <v>B</v>
      </c>
      <c r="O27" s="72">
        <f t="shared" si="4"/>
        <v>15</v>
      </c>
      <c r="P27" s="72">
        <f t="shared" si="5"/>
        <v>17</v>
      </c>
      <c r="S27" s="36" t="s">
        <v>68</v>
      </c>
      <c r="T27" s="37" t="s">
        <v>69</v>
      </c>
      <c r="U27" s="35">
        <v>8</v>
      </c>
      <c r="V27" s="36" t="s">
        <v>68</v>
      </c>
      <c r="W27" s="37" t="s">
        <v>69</v>
      </c>
    </row>
    <row r="28" spans="2:23" x14ac:dyDescent="0.25">
      <c r="B28" s="72" t="s">
        <v>838</v>
      </c>
      <c r="C28" s="72">
        <v>1</v>
      </c>
      <c r="D28" s="72" t="s">
        <v>36</v>
      </c>
      <c r="E28" s="72" t="s">
        <v>37</v>
      </c>
      <c r="F28" s="72" t="s">
        <v>839</v>
      </c>
      <c r="G28" s="72" t="str">
        <f>IF(F28&lt;&gt;"",IF(LEFT(_xll.BDP($F28&amp;" Curncy","SW_PRIMARY_REF_OBLIGATION_ISIN")&amp;" Corp",1)="#","N/A",_xll.BDP($F28&amp;" Curncy","SW_PRIMARY_REF_OBLIGATION_ISIN")&amp;" Corp"),"")</f>
        <v>US058498AS54 Corp</v>
      </c>
      <c r="H28" s="43">
        <f>IF(G28&lt;&gt;"",IF(LEFT(_xll.BDP($F28&amp;" Curncy",H$18),1)="#","N/A",_xll.BDP($F28&amp;" Curncy",H$18)),"")</f>
        <v>105</v>
      </c>
      <c r="I28" s="72" t="str">
        <f>IF(AND($G28&lt;&gt;"",$G28&lt;&gt;"N/A"),IF(LEFT(_xll.BDP($G28,"RTG_MOODY"),1)&lt;&gt;"#",_xll.BDP($G28,"RTG_MOODY"),""),"")</f>
        <v>Ba1</v>
      </c>
      <c r="J28" s="72" t="str">
        <f>IF(AND($G28&lt;&gt;"",$G28&lt;&gt;"N/A"),IF(LEFT(_xll.BDP($G28,"RTG_SP"),1)&lt;&gt;"#",_xll.BDP($G28,"RTG_SP"),""),"")</f>
        <v>BB+</v>
      </c>
      <c r="K28" s="72" t="str">
        <f t="shared" si="2"/>
        <v/>
      </c>
      <c r="L28" s="72" t="str">
        <f t="shared" si="2"/>
        <v/>
      </c>
      <c r="M28" s="72" t="str">
        <f t="shared" si="3"/>
        <v>Ba1</v>
      </c>
      <c r="N28" s="72" t="str">
        <f t="shared" si="3"/>
        <v>BB+</v>
      </c>
      <c r="O28" s="72">
        <f t="shared" si="4"/>
        <v>13</v>
      </c>
      <c r="P28" s="72">
        <f t="shared" si="5"/>
        <v>13</v>
      </c>
      <c r="S28" s="36" t="s">
        <v>72</v>
      </c>
      <c r="T28" s="37" t="s">
        <v>73</v>
      </c>
      <c r="U28" s="35">
        <v>9</v>
      </c>
      <c r="V28" s="36" t="s">
        <v>72</v>
      </c>
      <c r="W28" s="37" t="s">
        <v>73</v>
      </c>
    </row>
    <row r="29" spans="2:23" x14ac:dyDescent="0.25">
      <c r="B29" s="72" t="s">
        <v>66</v>
      </c>
      <c r="C29" s="72">
        <v>1</v>
      </c>
      <c r="D29" s="72" t="s">
        <v>36</v>
      </c>
      <c r="E29" s="72" t="s">
        <v>37</v>
      </c>
      <c r="F29" s="72" t="s">
        <v>67</v>
      </c>
      <c r="G29" s="72" t="str">
        <f>IF(F29&lt;&gt;"",IF(LEFT(_xll.BDP($F29&amp;" Curncy","SW_PRIMARY_REF_OBLIGATION_ISIN")&amp;" Corp",1)="#","N/A",_xll.BDP($F29&amp;" Curncy","SW_PRIMARY_REF_OBLIGATION_ISIN")&amp;" Corp"),"")</f>
        <v>US07556QAY17 Corp</v>
      </c>
      <c r="H29" s="43">
        <f>IF(G29&lt;&gt;"",IF(LEFT(_xll.BDP($F29&amp;" Curncy",H$18),1)="#","N/A",_xll.BDP($F29&amp;" Curncy",H$18)),"")</f>
        <v>883.54543877884748</v>
      </c>
      <c r="I29" s="72" t="str">
        <f>IF(AND($G29&lt;&gt;"",$G29&lt;&gt;"N/A"),IF(LEFT(_xll.BDP($G29,"RTG_MOODY"),1)&lt;&gt;"#",_xll.BDP($G29,"RTG_MOODY"),""),"")</f>
        <v>Caa1</v>
      </c>
      <c r="J29" s="72" t="str">
        <f>IF(AND($G29&lt;&gt;"",$G29&lt;&gt;"N/A"),IF(LEFT(_xll.BDP($G29,"RTG_SP"),1)&lt;&gt;"#",_xll.BDP($G29,"RTG_SP"),""),"")</f>
        <v>CCC+</v>
      </c>
      <c r="K29" s="72" t="str">
        <f t="shared" si="2"/>
        <v/>
      </c>
      <c r="L29" s="72" t="str">
        <f t="shared" si="2"/>
        <v/>
      </c>
      <c r="M29" s="72" t="str">
        <f t="shared" si="3"/>
        <v>Caa1</v>
      </c>
      <c r="N29" s="72" t="str">
        <f t="shared" si="3"/>
        <v>CCC+</v>
      </c>
      <c r="O29" s="72">
        <f t="shared" si="4"/>
        <v>19</v>
      </c>
      <c r="P29" s="72">
        <f t="shared" si="5"/>
        <v>19</v>
      </c>
      <c r="S29" s="36" t="s">
        <v>77</v>
      </c>
      <c r="T29" s="37" t="s">
        <v>78</v>
      </c>
      <c r="U29" s="35">
        <v>10</v>
      </c>
      <c r="V29" s="36" t="s">
        <v>77</v>
      </c>
      <c r="W29" s="37" t="s">
        <v>78</v>
      </c>
    </row>
    <row r="30" spans="2:23" x14ac:dyDescent="0.25">
      <c r="B30" s="72" t="s">
        <v>70</v>
      </c>
      <c r="C30" s="72">
        <v>1</v>
      </c>
      <c r="D30" s="72" t="s">
        <v>36</v>
      </c>
      <c r="E30" s="72" t="s">
        <v>37</v>
      </c>
      <c r="F30" s="72" t="s">
        <v>71</v>
      </c>
      <c r="G30" s="72" t="str">
        <f>IF(F30&lt;&gt;"",IF(LEFT(_xll.BDP($F30&amp;" Curncy","SW_PRIMARY_REF_OBLIGATION_ISIN")&amp;" Corp",1)="#","N/A",_xll.BDP($F30&amp;" Curncy","SW_PRIMARY_REF_OBLIGATION_ISIN")&amp;" Corp"),"")</f>
        <v>USC10602AJ68 Corp</v>
      </c>
      <c r="H30" s="43">
        <f>IF(G30&lt;&gt;"",IF(LEFT(_xll.BDP($F30&amp;" Curncy",H$18),1)="#","N/A",_xll.BDP($F30&amp;" Curncy",H$18)),"")</f>
        <v>835.52042526825926</v>
      </c>
      <c r="I30" s="72" t="str">
        <f>IF(AND($G30&lt;&gt;"",$G30&lt;&gt;"N/A"),IF(LEFT(_xll.BDP($G30,"RTG_MOODY"),1)&lt;&gt;"#",_xll.BDP($G30,"RTG_MOODY"),""),"")</f>
        <v>B2</v>
      </c>
      <c r="J30" s="72" t="str">
        <f>IF(AND($G30&lt;&gt;"",$G30&lt;&gt;"N/A"),IF(LEFT(_xll.BDP($G30,"RTG_SP"),1)&lt;&gt;"#",_xll.BDP($G30,"RTG_SP"),""),"")</f>
        <v>B</v>
      </c>
      <c r="K30" s="72" t="str">
        <f t="shared" si="2"/>
        <v/>
      </c>
      <c r="L30" s="72" t="str">
        <f t="shared" si="2"/>
        <v/>
      </c>
      <c r="M30" s="72" t="str">
        <f t="shared" si="3"/>
        <v>B2</v>
      </c>
      <c r="N30" s="72" t="str">
        <f t="shared" si="3"/>
        <v>B</v>
      </c>
      <c r="O30" s="72">
        <f t="shared" si="4"/>
        <v>17</v>
      </c>
      <c r="P30" s="72">
        <f t="shared" si="5"/>
        <v>17</v>
      </c>
      <c r="S30" s="36" t="s">
        <v>81</v>
      </c>
      <c r="T30" s="37" t="s">
        <v>82</v>
      </c>
      <c r="U30" s="35">
        <v>11</v>
      </c>
      <c r="V30" s="36" t="s">
        <v>81</v>
      </c>
      <c r="W30" s="37" t="s">
        <v>82</v>
      </c>
    </row>
    <row r="31" spans="2:23" x14ac:dyDescent="0.25">
      <c r="B31" s="72" t="s">
        <v>74</v>
      </c>
      <c r="C31" s="72">
        <v>1</v>
      </c>
      <c r="D31" s="72" t="s">
        <v>36</v>
      </c>
      <c r="E31" s="72" t="s">
        <v>75</v>
      </c>
      <c r="F31" s="72" t="s">
        <v>76</v>
      </c>
      <c r="G31" s="72" t="str">
        <f>IF(F31&lt;&gt;"",IF(LEFT(_xll.BDP($F31&amp;" Curncy","SW_PRIMARY_REF_OBLIGATION_ISIN")&amp;" Corp",1)="#","N/A",_xll.BDP($F31&amp;" Curncy","SW_PRIMARY_REF_OBLIGATION_ISIN")&amp;" Corp"),"")</f>
        <v>US103304BK67 Corp</v>
      </c>
      <c r="H31" s="43">
        <f>IF(G31&lt;&gt;"",IF(LEFT(_xll.BDP($F31&amp;" Curncy",H$18),1)="#","N/A",_xll.BDP($F31&amp;" Curncy",H$18)),"")</f>
        <v>330</v>
      </c>
      <c r="I31" s="72" t="str">
        <f>IF(AND($G31&lt;&gt;"",$G31&lt;&gt;"N/A"),IF(LEFT(_xll.BDP($G31,"RTG_MOODY"),1)&lt;&gt;"#",_xll.BDP($G31,"RTG_MOODY"),""),"")</f>
        <v>B3</v>
      </c>
      <c r="J31" s="72" t="str">
        <f>IF(AND($G31&lt;&gt;"",$G31&lt;&gt;"N/A"),IF(LEFT(_xll.BDP($G31,"RTG_SP"),1)&lt;&gt;"#",_xll.BDP($G31,"RTG_SP"),""),"")</f>
        <v>B-</v>
      </c>
      <c r="K31" s="72" t="str">
        <f t="shared" si="2"/>
        <v/>
      </c>
      <c r="L31" s="72" t="str">
        <f t="shared" si="2"/>
        <v/>
      </c>
      <c r="M31" s="72" t="str">
        <f t="shared" si="3"/>
        <v>B3</v>
      </c>
      <c r="N31" s="72" t="str">
        <f t="shared" si="3"/>
        <v>B-</v>
      </c>
      <c r="O31" s="72">
        <f t="shared" si="4"/>
        <v>18</v>
      </c>
      <c r="P31" s="72">
        <f t="shared" si="5"/>
        <v>18</v>
      </c>
      <c r="S31" s="36" t="s">
        <v>85</v>
      </c>
      <c r="T31" s="37" t="s">
        <v>86</v>
      </c>
      <c r="U31" s="35">
        <v>12</v>
      </c>
      <c r="V31" s="36" t="s">
        <v>85</v>
      </c>
      <c r="W31" s="37" t="s">
        <v>86</v>
      </c>
    </row>
    <row r="32" spans="2:23" x14ac:dyDescent="0.25">
      <c r="B32" s="72" t="s">
        <v>765</v>
      </c>
      <c r="C32" s="72">
        <v>1</v>
      </c>
      <c r="D32" s="72" t="s">
        <v>36</v>
      </c>
      <c r="E32" s="72" t="s">
        <v>37</v>
      </c>
      <c r="F32" s="72" t="s">
        <v>236</v>
      </c>
      <c r="G32" s="72" t="str">
        <f>IF(F32&lt;&gt;"",IF(LEFT(_xll.BDP($F32&amp;" Curncy","SW_PRIMARY_REF_OBLIGATION_ISIN")&amp;" Corp",1)="#","N/A",_xll.BDP($F32&amp;" Curncy","SW_PRIMARY_REF_OBLIGATION_ISIN")&amp;" Corp"),"")</f>
        <v>US85375CBD20 Corp</v>
      </c>
      <c r="H32" s="43">
        <f>IF(G32&lt;&gt;"",IF(LEFT(_xll.BDP($F32&amp;" Curncy",H$18),1)="#","N/A",_xll.BDP($F32&amp;" Curncy",H$18)),"")</f>
        <v>220</v>
      </c>
      <c r="I32" s="72" t="str">
        <f>IF(AND($G32&lt;&gt;"",$G32&lt;&gt;"N/A"),IF(LEFT(_xll.BDP($G32,"RTG_MOODY"),1)&lt;&gt;"#",_xll.BDP($G32,"RTG_MOODY"),""),"")</f>
        <v/>
      </c>
      <c r="J32" s="72" t="str">
        <f>IF(AND($G32&lt;&gt;"",$G32&lt;&gt;"N/A"),IF(LEFT(_xll.BDP($G32,"RTG_SP"),1)&lt;&gt;"#",_xll.BDP($G32,"RTG_SP"),""),"")</f>
        <v/>
      </c>
      <c r="K32" s="72" t="str">
        <f t="shared" si="2"/>
        <v/>
      </c>
      <c r="L32" s="72" t="str">
        <f t="shared" si="2"/>
        <v/>
      </c>
      <c r="M32" s="72" t="str">
        <f t="shared" si="3"/>
        <v/>
      </c>
      <c r="N32" s="72" t="str">
        <f t="shared" si="3"/>
        <v/>
      </c>
      <c r="O32" s="72" t="str">
        <f t="shared" si="4"/>
        <v/>
      </c>
      <c r="P32" s="72" t="str">
        <f t="shared" si="5"/>
        <v/>
      </c>
      <c r="S32" s="36" t="s">
        <v>89</v>
      </c>
      <c r="T32" s="37" t="s">
        <v>90</v>
      </c>
      <c r="U32" s="35">
        <v>13</v>
      </c>
      <c r="V32" s="36" t="s">
        <v>89</v>
      </c>
      <c r="W32" s="37" t="s">
        <v>90</v>
      </c>
    </row>
    <row r="33" spans="2:23" x14ac:dyDescent="0.25">
      <c r="B33" s="72" t="s">
        <v>769</v>
      </c>
      <c r="C33" s="72">
        <v>1</v>
      </c>
      <c r="D33" s="72" t="s">
        <v>36</v>
      </c>
      <c r="E33" s="72" t="s">
        <v>37</v>
      </c>
      <c r="F33" s="72" t="s">
        <v>770</v>
      </c>
      <c r="G33" s="72" t="str">
        <f>IF(F33&lt;&gt;"",IF(LEFT(_xll.BDP($F33&amp;" Curncy","SW_PRIMARY_REF_OBLIGATION_ISIN")&amp;" Corp",1)="#","N/A",_xll.BDP($F33&amp;" Curncy","SW_PRIMARY_REF_OBLIGATION_ISIN")&amp;" Corp"),"")</f>
        <v>US13057QAF46 Corp</v>
      </c>
      <c r="H33" s="43">
        <f>IF(G33&lt;&gt;"",IF(LEFT(_xll.BDP($F33&amp;" Curncy",H$18),1)="#","N/A",_xll.BDP($F33&amp;" Curncy",H$18)),"")</f>
        <v>0</v>
      </c>
      <c r="I33" s="72" t="str">
        <f>IF(AND($G33&lt;&gt;"",$G33&lt;&gt;"N/A"),IF(LEFT(_xll.BDP($G33,"RTG_MOODY"),1)&lt;&gt;"#",_xll.BDP($G33,"RTG_MOODY"),""),"")</f>
        <v>Caa3</v>
      </c>
      <c r="J33" s="72" t="str">
        <f>IF(AND($G33&lt;&gt;"",$G33&lt;&gt;"N/A"),IF(LEFT(_xll.BDP($G33,"RTG_SP"),1)&lt;&gt;"#",_xll.BDP($G33,"RTG_SP"),""),"")</f>
        <v>CCC+</v>
      </c>
      <c r="K33" s="72" t="str">
        <f t="shared" si="2"/>
        <v/>
      </c>
      <c r="L33" s="72" t="str">
        <f t="shared" si="2"/>
        <v/>
      </c>
      <c r="M33" s="72" t="str">
        <f t="shared" si="3"/>
        <v>Caa3</v>
      </c>
      <c r="N33" s="72" t="str">
        <f t="shared" si="3"/>
        <v>CCC+</v>
      </c>
      <c r="O33" s="72">
        <f t="shared" si="4"/>
        <v>21</v>
      </c>
      <c r="P33" s="72">
        <f t="shared" si="5"/>
        <v>19</v>
      </c>
      <c r="S33" s="36" t="s">
        <v>93</v>
      </c>
      <c r="T33" s="37" t="s">
        <v>94</v>
      </c>
      <c r="U33" s="35">
        <v>14</v>
      </c>
      <c r="V33" s="36" t="s">
        <v>93</v>
      </c>
      <c r="W33" s="37" t="s">
        <v>94</v>
      </c>
    </row>
    <row r="34" spans="2:23" x14ac:dyDescent="0.25">
      <c r="B34" s="72" t="s">
        <v>87</v>
      </c>
      <c r="C34" s="72">
        <v>1</v>
      </c>
      <c r="D34" s="72" t="s">
        <v>36</v>
      </c>
      <c r="E34" s="72" t="s">
        <v>37</v>
      </c>
      <c r="F34" s="72" t="s">
        <v>88</v>
      </c>
      <c r="G34" s="72" t="str">
        <f>IF(F34&lt;&gt;"",IF(LEFT(_xll.BDP($F34&amp;" Curncy","SW_PRIMARY_REF_OBLIGATION_ISIN")&amp;" Corp",1)="#","N/A",_xll.BDP($F34&amp;" Curncy","SW_PRIMARY_REF_OBLIGATION_ISIN")&amp;" Corp"),"")</f>
        <v>US131347CE49 Corp</v>
      </c>
      <c r="H34" s="43">
        <f>IF(G34&lt;&gt;"",IF(LEFT(_xll.BDP($F34&amp;" Curncy",H$18),1)="#","N/A",_xll.BDP($F34&amp;" Curncy",H$18)),"")</f>
        <v>360</v>
      </c>
      <c r="I34" s="72" t="str">
        <f>IF(AND($G34&lt;&gt;"",$G34&lt;&gt;"N/A"),IF(LEFT(_xll.BDP($G34,"RTG_MOODY"),1)&lt;&gt;"#",_xll.BDP($G34,"RTG_MOODY"),""),"")</f>
        <v>B2</v>
      </c>
      <c r="J34" s="72" t="str">
        <f>IF(AND($G34&lt;&gt;"",$G34&lt;&gt;"N/A"),IF(LEFT(_xll.BDP($G34,"RTG_SP"),1)&lt;&gt;"#",_xll.BDP($G34,"RTG_SP"),""),"")</f>
        <v>B</v>
      </c>
      <c r="K34" s="72" t="str">
        <f t="shared" si="2"/>
        <v/>
      </c>
      <c r="L34" s="72" t="str">
        <f t="shared" si="2"/>
        <v/>
      </c>
      <c r="M34" s="72" t="str">
        <f t="shared" si="3"/>
        <v>B2</v>
      </c>
      <c r="N34" s="72" t="str">
        <f t="shared" si="3"/>
        <v>B</v>
      </c>
      <c r="O34" s="72">
        <f t="shared" si="4"/>
        <v>17</v>
      </c>
      <c r="P34" s="72">
        <f t="shared" si="5"/>
        <v>17</v>
      </c>
      <c r="S34" s="36" t="s">
        <v>97</v>
      </c>
      <c r="T34" s="37" t="s">
        <v>98</v>
      </c>
      <c r="U34" s="35">
        <v>15</v>
      </c>
      <c r="V34" s="36" t="s">
        <v>97</v>
      </c>
      <c r="W34" s="37" t="s">
        <v>98</v>
      </c>
    </row>
    <row r="35" spans="2:23" x14ac:dyDescent="0.25">
      <c r="B35" s="72" t="s">
        <v>91</v>
      </c>
      <c r="C35" s="72">
        <v>1</v>
      </c>
      <c r="D35" s="72" t="s">
        <v>36</v>
      </c>
      <c r="E35" s="72" t="s">
        <v>37</v>
      </c>
      <c r="F35" s="72" t="s">
        <v>92</v>
      </c>
      <c r="G35" s="72" t="str">
        <f>IF(F35&lt;&gt;"",IF(LEFT(_xll.BDP($F35&amp;" Curncy","SW_PRIMARY_REF_OBLIGATION_ISIN")&amp;" Corp",1)="#","N/A",_xll.BDP($F35&amp;" Curncy","SW_PRIMARY_REF_OBLIGATION_ISIN")&amp;" Corp"),"")</f>
        <v>US1248EPAW31 Corp</v>
      </c>
      <c r="H35" s="43">
        <f>IF(G35&lt;&gt;"",IF(LEFT(_xll.BDP($F35&amp;" Curncy",H$18),1)="#","N/A",_xll.BDP($F35&amp;" Curncy",H$18)),"")</f>
        <v>150</v>
      </c>
      <c r="I35" s="72" t="str">
        <f>IF(AND($G35&lt;&gt;"",$G35&lt;&gt;"N/A"),IF(LEFT(_xll.BDP($G35,"RTG_MOODY"),1)&lt;&gt;"#",_xll.BDP($G35,"RTG_MOODY"),""),"")</f>
        <v>B1 /*+</v>
      </c>
      <c r="J35" s="72" t="str">
        <f>IF(AND($G35&lt;&gt;"",$G35&lt;&gt;"N/A"),IF(LEFT(_xll.BDP($G35,"RTG_SP"),1)&lt;&gt;"#",_xll.BDP($G35,"RTG_SP"),""),"")</f>
        <v>BB- /*+</v>
      </c>
      <c r="K35" s="72">
        <f t="shared" si="2"/>
        <v>4</v>
      </c>
      <c r="L35" s="72">
        <f t="shared" si="2"/>
        <v>5</v>
      </c>
      <c r="M35" s="72" t="str">
        <f t="shared" si="3"/>
        <v>B1</v>
      </c>
      <c r="N35" s="72" t="str">
        <f t="shared" si="3"/>
        <v>BB-</v>
      </c>
      <c r="O35" s="72">
        <f t="shared" si="4"/>
        <v>16</v>
      </c>
      <c r="P35" s="72">
        <f t="shared" si="5"/>
        <v>15</v>
      </c>
      <c r="S35" s="36" t="s">
        <v>101</v>
      </c>
      <c r="T35" s="37" t="s">
        <v>102</v>
      </c>
      <c r="U35" s="35">
        <v>16</v>
      </c>
      <c r="V35" s="36" t="s">
        <v>101</v>
      </c>
      <c r="W35" s="37" t="s">
        <v>102</v>
      </c>
    </row>
    <row r="36" spans="2:23" x14ac:dyDescent="0.25">
      <c r="B36" s="72" t="s">
        <v>95</v>
      </c>
      <c r="C36" s="72">
        <v>1</v>
      </c>
      <c r="D36" s="72" t="s">
        <v>36</v>
      </c>
      <c r="E36" s="72" t="s">
        <v>37</v>
      </c>
      <c r="F36" s="72" t="s">
        <v>96</v>
      </c>
      <c r="G36" s="72" t="str">
        <f>IF(F36&lt;&gt;"",IF(LEFT(_xll.BDP($F36&amp;" Curncy","SW_PRIMARY_REF_OBLIGATION_ISIN")&amp;" Corp",1)="#","N/A",_xll.BDP($F36&amp;" Curncy","SW_PRIMARY_REF_OBLIGATION_ISIN")&amp;" Corp"),"")</f>
        <v>US156700AL08 Corp</v>
      </c>
      <c r="H36" s="43">
        <f>IF(G36&lt;&gt;"",IF(LEFT(_xll.BDP($F36&amp;" Curncy",H$18),1)="#","N/A",_xll.BDP($F36&amp;" Curncy",H$18)),"")</f>
        <v>420</v>
      </c>
      <c r="I36" s="72" t="str">
        <f>IF(AND($G36&lt;&gt;"",$G36&lt;&gt;"N/A"),IF(LEFT(_xll.BDP($G36,"RTG_MOODY"),1)&lt;&gt;"#",_xll.BDP($G36,"RTG_MOODY"),""),"")</f>
        <v>Ba3</v>
      </c>
      <c r="J36" s="72" t="str">
        <f>IF(AND($G36&lt;&gt;"",$G36&lt;&gt;"N/A"),IF(LEFT(_xll.BDP($G36,"RTG_SP"),1)&lt;&gt;"#",_xll.BDP($G36,"RTG_SP"),""),"")</f>
        <v>BB</v>
      </c>
      <c r="K36" s="72" t="str">
        <f t="shared" si="2"/>
        <v/>
      </c>
      <c r="L36" s="72" t="str">
        <f t="shared" si="2"/>
        <v/>
      </c>
      <c r="M36" s="72" t="str">
        <f t="shared" si="3"/>
        <v>Ba3</v>
      </c>
      <c r="N36" s="72" t="str">
        <f t="shared" si="3"/>
        <v>BB</v>
      </c>
      <c r="O36" s="72">
        <f t="shared" si="4"/>
        <v>15</v>
      </c>
      <c r="P36" s="72">
        <f t="shared" si="5"/>
        <v>14</v>
      </c>
      <c r="S36" s="36" t="s">
        <v>105</v>
      </c>
      <c r="T36" s="37" t="s">
        <v>106</v>
      </c>
      <c r="U36" s="35">
        <v>17</v>
      </c>
      <c r="V36" s="36" t="s">
        <v>105</v>
      </c>
      <c r="W36" s="37" t="s">
        <v>106</v>
      </c>
    </row>
    <row r="37" spans="2:23" x14ac:dyDescent="0.25">
      <c r="B37" s="72" t="s">
        <v>99</v>
      </c>
      <c r="C37" s="72">
        <v>1</v>
      </c>
      <c r="D37" s="72" t="s">
        <v>36</v>
      </c>
      <c r="E37" s="72" t="s">
        <v>37</v>
      </c>
      <c r="F37" s="72" t="s">
        <v>100</v>
      </c>
      <c r="G37" s="72" t="str">
        <f>IF(F37&lt;&gt;"",IF(LEFT(_xll.BDP($F37&amp;" Curncy","SW_PRIMARY_REF_OBLIGATION_ISIN")&amp;" Corp",1)="#","N/A",_xll.BDP($F37&amp;" Curncy","SW_PRIMARY_REF_OBLIGATION_ISIN")&amp;" Corp"),"")</f>
        <v>US165167CF27 Corp</v>
      </c>
      <c r="H37" s="43">
        <f>IF(G37&lt;&gt;"",IF(LEFT(_xll.BDP($F37&amp;" Curncy",H$18),1)="#","N/A",_xll.BDP($F37&amp;" Curncy",H$18)),"")</f>
        <v>0</v>
      </c>
      <c r="I37" s="72" t="str">
        <f>IF(AND($G37&lt;&gt;"",$G37&lt;&gt;"N/A"),IF(LEFT(_xll.BDP($G37,"RTG_MOODY"),1)&lt;&gt;"#",_xll.BDP($G37,"RTG_MOODY"),""),"")</f>
        <v>Caa3</v>
      </c>
      <c r="J37" s="72" t="str">
        <f>IF(AND($G37&lt;&gt;"",$G37&lt;&gt;"N/A"),IF(LEFT(_xll.BDP($G37,"RTG_SP"),1)&lt;&gt;"#",_xll.BDP($G37,"RTG_SP"),""),"")</f>
        <v>CC</v>
      </c>
      <c r="K37" s="72" t="str">
        <f t="shared" si="2"/>
        <v/>
      </c>
      <c r="L37" s="72" t="str">
        <f t="shared" si="2"/>
        <v/>
      </c>
      <c r="M37" s="72" t="str">
        <f t="shared" si="3"/>
        <v>Caa3</v>
      </c>
      <c r="N37" s="72" t="str">
        <f t="shared" si="3"/>
        <v>CC</v>
      </c>
      <c r="O37" s="72">
        <f t="shared" si="4"/>
        <v>21</v>
      </c>
      <c r="P37" s="72">
        <f t="shared" si="5"/>
        <v>22</v>
      </c>
      <c r="S37" s="36" t="s">
        <v>109</v>
      </c>
      <c r="T37" s="37" t="s">
        <v>110</v>
      </c>
      <c r="U37" s="35">
        <v>18</v>
      </c>
      <c r="V37" s="36" t="s">
        <v>109</v>
      </c>
      <c r="W37" s="37" t="s">
        <v>110</v>
      </c>
    </row>
    <row r="38" spans="2:23" x14ac:dyDescent="0.25">
      <c r="B38" s="72" t="s">
        <v>103</v>
      </c>
      <c r="C38" s="72">
        <v>1</v>
      </c>
      <c r="D38" s="72" t="s">
        <v>36</v>
      </c>
      <c r="E38" s="72" t="s">
        <v>37</v>
      </c>
      <c r="F38" s="72" t="s">
        <v>104</v>
      </c>
      <c r="G38" s="72" t="str">
        <f>IF(F38&lt;&gt;"",IF(LEFT(_xll.BDP($F38&amp;" Curncy","SW_PRIMARY_REF_OBLIGATION_ISIN")&amp;" Corp",1)="#","N/A",_xll.BDP($F38&amp;" Curncy","SW_PRIMARY_REF_OBLIGATION_ISIN")&amp;" Corp"),"")</f>
        <v>US125581GL68 Corp</v>
      </c>
      <c r="H38" s="43">
        <f>IF(G38&lt;&gt;"",IF(LEFT(_xll.BDP($F38&amp;" Curncy",H$18),1)="#","N/A",_xll.BDP($F38&amp;" Curncy",H$18)),"")</f>
        <v>305</v>
      </c>
      <c r="I38" s="72" t="str">
        <f>IF(AND($G38&lt;&gt;"",$G38&lt;&gt;"N/A"),IF(LEFT(_xll.BDP($G38,"RTG_MOODY"),1)&lt;&gt;"#",_xll.BDP($G38,"RTG_MOODY"),""),"")</f>
        <v>B1</v>
      </c>
      <c r="J38" s="72" t="str">
        <f>IF(AND($G38&lt;&gt;"",$G38&lt;&gt;"N/A"),IF(LEFT(_xll.BDP($G38,"RTG_SP"),1)&lt;&gt;"#",_xll.BDP($G38,"RTG_SP"),""),"")</f>
        <v>BB+</v>
      </c>
      <c r="K38" s="72" t="str">
        <f t="shared" si="2"/>
        <v/>
      </c>
      <c r="L38" s="72" t="str">
        <f t="shared" si="2"/>
        <v/>
      </c>
      <c r="M38" s="72" t="str">
        <f t="shared" si="3"/>
        <v>B1</v>
      </c>
      <c r="N38" s="72" t="str">
        <f t="shared" si="3"/>
        <v>BB+</v>
      </c>
      <c r="O38" s="72">
        <f t="shared" si="4"/>
        <v>16</v>
      </c>
      <c r="P38" s="72">
        <f t="shared" si="5"/>
        <v>13</v>
      </c>
      <c r="S38" s="36" t="s">
        <v>113</v>
      </c>
      <c r="T38" s="37" t="s">
        <v>114</v>
      </c>
      <c r="U38" s="35">
        <v>19</v>
      </c>
      <c r="V38" s="36" t="s">
        <v>113</v>
      </c>
      <c r="W38" s="37" t="s">
        <v>114</v>
      </c>
    </row>
    <row r="39" spans="2:23" x14ac:dyDescent="0.25">
      <c r="B39" s="72" t="s">
        <v>771</v>
      </c>
      <c r="C39" s="72">
        <v>1</v>
      </c>
      <c r="D39" s="72" t="s">
        <v>36</v>
      </c>
      <c r="E39" s="72" t="s">
        <v>37</v>
      </c>
      <c r="F39" s="72" t="s">
        <v>772</v>
      </c>
      <c r="G39" s="72" t="str">
        <f>IF(F39&lt;&gt;"",IF(LEFT(_xll.BDP($F39&amp;" Curncy","SW_PRIMARY_REF_OBLIGATION_ISIN")&amp;" Corp",1)="#","N/A",_xll.BDP($F39&amp;" Curncy","SW_PRIMARY_REF_OBLIGATION_ISIN")&amp;" Corp"),"")</f>
        <v>US20341WAD74 Corp</v>
      </c>
      <c r="H39" s="43">
        <f>IF(G39&lt;&gt;"",IF(LEFT(_xll.BDP($F39&amp;" Curncy",H$18),1)="#","N/A",_xll.BDP($F39&amp;" Curncy",H$18)),"")</f>
        <v>515</v>
      </c>
      <c r="I39" s="72" t="str">
        <f>IF(AND($G39&lt;&gt;"",$G39&lt;&gt;"N/A"),IF(LEFT(_xll.BDP($G39,"RTG_MOODY"),1)&lt;&gt;"#",_xll.BDP($G39,"RTG_MOODY"),""),"")</f>
        <v>Caa1</v>
      </c>
      <c r="J39" s="72" t="str">
        <f>IF(AND($G39&lt;&gt;"",$G39&lt;&gt;"N/A"),IF(LEFT(_xll.BDP($G39,"RTG_SP"),1)&lt;&gt;"#",_xll.BDP($G39,"RTG_SP"),""),"")</f>
        <v>B-</v>
      </c>
      <c r="K39" s="72" t="str">
        <f t="shared" si="2"/>
        <v/>
      </c>
      <c r="L39" s="72" t="str">
        <f t="shared" si="2"/>
        <v/>
      </c>
      <c r="M39" s="72" t="str">
        <f t="shared" si="3"/>
        <v>Caa1</v>
      </c>
      <c r="N39" s="72" t="str">
        <f t="shared" si="3"/>
        <v>B-</v>
      </c>
      <c r="O39" s="72">
        <f t="shared" si="4"/>
        <v>19</v>
      </c>
      <c r="P39" s="72">
        <f t="shared" si="5"/>
        <v>18</v>
      </c>
      <c r="S39" s="36" t="s">
        <v>117</v>
      </c>
      <c r="T39" s="37" t="s">
        <v>118</v>
      </c>
      <c r="U39" s="35">
        <v>20</v>
      </c>
      <c r="V39" s="36" t="s">
        <v>117</v>
      </c>
      <c r="W39" s="37" t="s">
        <v>118</v>
      </c>
    </row>
    <row r="40" spans="2:23" x14ac:dyDescent="0.25">
      <c r="B40" s="72" t="s">
        <v>111</v>
      </c>
      <c r="C40" s="72">
        <v>1</v>
      </c>
      <c r="D40" s="72" t="s">
        <v>36</v>
      </c>
      <c r="E40" s="72" t="s">
        <v>37</v>
      </c>
      <c r="F40" s="72" t="s">
        <v>112</v>
      </c>
      <c r="G40" s="72" t="str">
        <f>IF(F40&lt;&gt;"",IF(LEFT(_xll.BDP($F40&amp;" Curncy","SW_PRIMARY_REF_OBLIGATION_ISIN")&amp;" Corp",1)="#","N/A",_xll.BDP($F40&amp;" Curncy","SW_PRIMARY_REF_OBLIGATION_ISIN")&amp;" Corp"),"")</f>
        <v>US12543DAL47 Corp</v>
      </c>
      <c r="H40" s="43">
        <f>IF(G40&lt;&gt;"",IF(LEFT(_xll.BDP($F40&amp;" Curncy",H$18),1)="#","N/A",_xll.BDP($F40&amp;" Curncy",H$18)),"")</f>
        <v>751.97728484200741</v>
      </c>
      <c r="I40" s="72" t="str">
        <f>IF(AND($G40&lt;&gt;"",$G40&lt;&gt;"N/A"),IF(LEFT(_xll.BDP($G40,"RTG_MOODY"),1)&lt;&gt;"#",_xll.BDP($G40,"RTG_MOODY"),""),"")</f>
        <v>B3</v>
      </c>
      <c r="J40" s="72" t="str">
        <f>IF(AND($G40&lt;&gt;"",$G40&lt;&gt;"N/A"),IF(LEFT(_xll.BDP($G40,"RTG_SP"),1)&lt;&gt;"#",_xll.BDP($G40,"RTG_SP"),""),"")</f>
        <v>B-</v>
      </c>
      <c r="K40" s="72" t="str">
        <f t="shared" si="2"/>
        <v/>
      </c>
      <c r="L40" s="72" t="str">
        <f t="shared" si="2"/>
        <v/>
      </c>
      <c r="M40" s="72" t="str">
        <f t="shared" si="3"/>
        <v>B3</v>
      </c>
      <c r="N40" s="72" t="str">
        <f t="shared" si="3"/>
        <v>B-</v>
      </c>
      <c r="O40" s="72">
        <f t="shared" si="4"/>
        <v>18</v>
      </c>
      <c r="P40" s="72">
        <f t="shared" si="5"/>
        <v>18</v>
      </c>
      <c r="S40" s="36" t="s">
        <v>121</v>
      </c>
      <c r="T40" s="37" t="s">
        <v>122</v>
      </c>
      <c r="U40" s="35">
        <v>21</v>
      </c>
      <c r="V40" s="36" t="s">
        <v>121</v>
      </c>
      <c r="W40" s="37" t="s">
        <v>122</v>
      </c>
    </row>
    <row r="41" spans="2:23" x14ac:dyDescent="0.25">
      <c r="B41" s="72" t="s">
        <v>119</v>
      </c>
      <c r="C41" s="72">
        <v>1</v>
      </c>
      <c r="D41" s="72" t="s">
        <v>36</v>
      </c>
      <c r="E41" s="72" t="s">
        <v>37</v>
      </c>
      <c r="F41" s="72" t="s">
        <v>120</v>
      </c>
      <c r="G41" s="72" t="str">
        <f>IF(F41&lt;&gt;"",IF(LEFT(_xll.BDP($F41&amp;" Curncy","SW_PRIMARY_REF_OBLIGATION_ISIN")&amp;" Corp",1)="#","N/A",_xll.BDP($F41&amp;" Curncy","SW_PRIMARY_REF_OBLIGATION_ISIN")&amp;" Corp"),"")</f>
        <v>US126304AK02 Corp</v>
      </c>
      <c r="H41" s="43">
        <f>IF(G41&lt;&gt;"",IF(LEFT(_xll.BDP($F41&amp;" Curncy",H$18),1)="#","N/A",_xll.BDP($F41&amp;" Curncy",H$18)),"")</f>
        <v>330</v>
      </c>
      <c r="I41" s="72" t="str">
        <f>IF(AND($G41&lt;&gt;"",$G41&lt;&gt;"N/A"),IF(LEFT(_xll.BDP($G41,"RTG_MOODY"),1)&lt;&gt;"#",_xll.BDP($G41,"RTG_MOODY"),""),"")</f>
        <v>Ba2 /*-</v>
      </c>
      <c r="J41" s="72" t="str">
        <f>IF(AND($G41&lt;&gt;"",$G41&lt;&gt;"N/A"),IF(LEFT(_xll.BDP($G41,"RTG_SP"),1)&lt;&gt;"#",_xll.BDP($G41,"RTG_SP"),""),"")</f>
        <v>BB /*-</v>
      </c>
      <c r="K41" s="72">
        <f t="shared" si="2"/>
        <v>5</v>
      </c>
      <c r="L41" s="72">
        <f t="shared" si="2"/>
        <v>4</v>
      </c>
      <c r="M41" s="72" t="str">
        <f t="shared" si="3"/>
        <v>Ba2</v>
      </c>
      <c r="N41" s="72" t="str">
        <f t="shared" si="3"/>
        <v>BB</v>
      </c>
      <c r="O41" s="72">
        <f t="shared" si="4"/>
        <v>14</v>
      </c>
      <c r="P41" s="72">
        <f t="shared" si="5"/>
        <v>14</v>
      </c>
      <c r="S41" s="36" t="s">
        <v>125</v>
      </c>
      <c r="T41" s="37" t="s">
        <v>126</v>
      </c>
      <c r="U41" s="35">
        <v>22</v>
      </c>
      <c r="V41" s="36" t="s">
        <v>125</v>
      </c>
      <c r="W41" s="37" t="s">
        <v>126</v>
      </c>
    </row>
    <row r="42" spans="2:23" x14ac:dyDescent="0.25">
      <c r="B42" s="72" t="s">
        <v>123</v>
      </c>
      <c r="C42" s="72">
        <v>1</v>
      </c>
      <c r="D42" s="72" t="s">
        <v>36</v>
      </c>
      <c r="E42" s="72" t="s">
        <v>37</v>
      </c>
      <c r="F42" s="72" t="s">
        <v>124</v>
      </c>
      <c r="G42" s="72" t="str">
        <f>IF(F42&lt;&gt;"",IF(LEFT(_xll.BDP($F42&amp;" Curncy","SW_PRIMARY_REF_OBLIGATION_ISIN")&amp;" Corp",1)="#","N/A",_xll.BDP($F42&amp;" Curncy","SW_PRIMARY_REF_OBLIGATION_ISIN")&amp;" Corp"),"")</f>
        <v>US23331ABF57 Corp</v>
      </c>
      <c r="H42" s="43">
        <f>IF(G42&lt;&gt;"",IF(LEFT(_xll.BDP($F42&amp;" Curncy",H$18),1)="#","N/A",_xll.BDP($F42&amp;" Curncy",H$18)),"")</f>
        <v>148</v>
      </c>
      <c r="I42" s="72" t="str">
        <f>IF(AND($G42&lt;&gt;"",$G42&lt;&gt;"N/A"),IF(LEFT(_xll.BDP($G42,"RTG_MOODY"),1)&lt;&gt;"#",_xll.BDP($G42,"RTG_MOODY"),""),"")</f>
        <v>Ba1</v>
      </c>
      <c r="J42" s="72" t="str">
        <f>IF(AND($G42&lt;&gt;"",$G42&lt;&gt;"N/A"),IF(LEFT(_xll.BDP($G42,"RTG_SP"),1)&lt;&gt;"#",_xll.BDP($G42,"RTG_SP"),""),"")</f>
        <v>BB+</v>
      </c>
      <c r="K42" s="72" t="str">
        <f t="shared" si="2"/>
        <v/>
      </c>
      <c r="L42" s="72" t="str">
        <f t="shared" si="2"/>
        <v/>
      </c>
      <c r="M42" s="72" t="str">
        <f t="shared" si="3"/>
        <v>Ba1</v>
      </c>
      <c r="N42" s="72" t="str">
        <f t="shared" si="3"/>
        <v>BB+</v>
      </c>
      <c r="O42" s="72">
        <f t="shared" si="4"/>
        <v>13</v>
      </c>
      <c r="P42" s="72">
        <f t="shared" si="5"/>
        <v>13</v>
      </c>
      <c r="S42" s="36" t="s">
        <v>129</v>
      </c>
      <c r="T42" s="37" t="s">
        <v>129</v>
      </c>
      <c r="U42" s="35">
        <v>23</v>
      </c>
      <c r="V42" s="36" t="s">
        <v>129</v>
      </c>
      <c r="W42" s="37" t="s">
        <v>129</v>
      </c>
    </row>
    <row r="43" spans="2:23" x14ac:dyDescent="0.25">
      <c r="B43" s="72" t="s">
        <v>773</v>
      </c>
      <c r="C43" s="72">
        <v>1</v>
      </c>
      <c r="D43" s="72" t="s">
        <v>36</v>
      </c>
      <c r="E43" s="72" t="s">
        <v>37</v>
      </c>
      <c r="F43" s="72" t="s">
        <v>774</v>
      </c>
      <c r="G43" s="72" t="str">
        <f>IF(F43&lt;&gt;"",IF(LEFT(_xll.BDP($F43&amp;" Curncy","SW_PRIMARY_REF_OBLIGATION_ISIN")&amp;" Corp",1)="#","N/A",_xll.BDP($F43&amp;" Curncy","SW_PRIMARY_REF_OBLIGATION_ISIN")&amp;" Corp"),"")</f>
        <v>US23918KAP30 Corp</v>
      </c>
      <c r="H43" s="43">
        <f>IF(G43&lt;&gt;"",IF(LEFT(_xll.BDP($F43&amp;" Curncy",H$18),1)="#","N/A",_xll.BDP($F43&amp;" Curncy",H$18)),"")</f>
        <v>190</v>
      </c>
      <c r="I43" s="72" t="str">
        <f>IF(AND($G43&lt;&gt;"",$G43&lt;&gt;"N/A"),IF(LEFT(_xll.BDP($G43,"RTG_MOODY"),1)&lt;&gt;"#",_xll.BDP($G43,"RTG_MOODY"),""),"")</f>
        <v>B1</v>
      </c>
      <c r="J43" s="72" t="str">
        <f>IF(AND($G43&lt;&gt;"",$G43&lt;&gt;"N/A"),IF(LEFT(_xll.BDP($G43,"RTG_SP"),1)&lt;&gt;"#",_xll.BDP($G43,"RTG_SP"),""),"")</f>
        <v>B+</v>
      </c>
      <c r="K43" s="72" t="str">
        <f t="shared" si="2"/>
        <v/>
      </c>
      <c r="L43" s="72" t="str">
        <f t="shared" si="2"/>
        <v/>
      </c>
      <c r="M43" s="72" t="str">
        <f t="shared" si="3"/>
        <v>B1</v>
      </c>
      <c r="N43" s="72" t="str">
        <f t="shared" si="3"/>
        <v>B+</v>
      </c>
      <c r="O43" s="72">
        <f t="shared" si="4"/>
        <v>16</v>
      </c>
      <c r="P43" s="72">
        <f t="shared" si="5"/>
        <v>16</v>
      </c>
      <c r="S43" s="36" t="s">
        <v>132</v>
      </c>
      <c r="T43" s="37" t="s">
        <v>132</v>
      </c>
      <c r="U43" s="35">
        <v>24</v>
      </c>
      <c r="V43" s="36" t="s">
        <v>132</v>
      </c>
      <c r="W43" s="37" t="s">
        <v>132</v>
      </c>
    </row>
    <row r="44" spans="2:23" x14ac:dyDescent="0.25">
      <c r="B44" s="72" t="s">
        <v>130</v>
      </c>
      <c r="C44" s="72">
        <v>1</v>
      </c>
      <c r="D44" s="72" t="s">
        <v>36</v>
      </c>
      <c r="E44" s="72" t="s">
        <v>37</v>
      </c>
      <c r="F44" s="72" t="s">
        <v>131</v>
      </c>
      <c r="G44" s="72" t="str">
        <f>IF(F44&lt;&gt;"",IF(LEFT(_xll.BDP($F44&amp;" Curncy","SW_PRIMARY_REF_OBLIGATION_ISIN")&amp;" Corp",1)="#","N/A",_xll.BDP($F44&amp;" Curncy","SW_PRIMARY_REF_OBLIGATION_ISIN")&amp;" Corp"),"")</f>
        <v>US247025AE93 Corp</v>
      </c>
      <c r="H44" s="43">
        <f>IF(G44&lt;&gt;"",IF(LEFT(_xll.BDP($F44&amp;" Curncy",H$18),1)="#","N/A",_xll.BDP($F44&amp;" Curncy",H$18)),"")</f>
        <v>575</v>
      </c>
      <c r="I44" s="72" t="str">
        <f>IF(AND($G44&lt;&gt;"",$G44&lt;&gt;"N/A"),IF(LEFT(_xll.BDP($G44,"RTG_MOODY"),1)&lt;&gt;"#",_xll.BDP($G44,"RTG_MOODY"),""),"")</f>
        <v>Ba3 /*+</v>
      </c>
      <c r="J44" s="72" t="str">
        <f>IF(AND($G44&lt;&gt;"",$G44&lt;&gt;"N/A"),IF(LEFT(_xll.BDP($G44,"RTG_SP"),1)&lt;&gt;"#",_xll.BDP($G44,"RTG_SP"),""),"")</f>
        <v>BB+ /*-</v>
      </c>
      <c r="K44" s="72">
        <f t="shared" si="2"/>
        <v>5</v>
      </c>
      <c r="L44" s="72">
        <f t="shared" si="2"/>
        <v>5</v>
      </c>
      <c r="M44" s="72" t="str">
        <f t="shared" si="3"/>
        <v>Ba3</v>
      </c>
      <c r="N44" s="72" t="str">
        <f t="shared" si="3"/>
        <v>BB+</v>
      </c>
      <c r="O44" s="72">
        <f t="shared" si="4"/>
        <v>15</v>
      </c>
      <c r="P44" s="72">
        <f t="shared" si="5"/>
        <v>13</v>
      </c>
      <c r="S44" s="36" t="s">
        <v>135</v>
      </c>
      <c r="T44" s="37" t="s">
        <v>135</v>
      </c>
      <c r="U44" s="35">
        <v>25</v>
      </c>
      <c r="V44" s="36" t="s">
        <v>135</v>
      </c>
      <c r="W44" s="37" t="s">
        <v>135</v>
      </c>
    </row>
    <row r="45" spans="2:23" x14ac:dyDescent="0.25">
      <c r="B45" s="72" t="s">
        <v>133</v>
      </c>
      <c r="C45" s="72">
        <v>1</v>
      </c>
      <c r="D45" s="72" t="s">
        <v>36</v>
      </c>
      <c r="E45" s="72" t="s">
        <v>37</v>
      </c>
      <c r="F45" s="72" t="s">
        <v>134</v>
      </c>
      <c r="G45" s="72" t="str">
        <f>IF(F45&lt;&gt;"",IF(LEFT(_xll.BDP($F45&amp;" Curncy","SW_PRIMARY_REF_OBLIGATION_ISIN")&amp;" Corp",1)="#","N/A",_xll.BDP($F45&amp;" Curncy","SW_PRIMARY_REF_OBLIGATION_ISIN")&amp;" Corp"),"")</f>
        <v>US248019AS02 Corp</v>
      </c>
      <c r="H45" s="43">
        <f>IF(G45&lt;&gt;"",IF(LEFT(_xll.BDP($F45&amp;" Curncy",H$18),1)="#","N/A",_xll.BDP($F45&amp;" Curncy",H$18)),"")</f>
        <v>60</v>
      </c>
      <c r="I45" s="72" t="str">
        <f>IF(AND($G45&lt;&gt;"",$G45&lt;&gt;"N/A"),IF(LEFT(_xll.BDP($G45,"RTG_MOODY"),1)&lt;&gt;"#",_xll.BDP($G45,"RTG_MOODY"),""),"")</f>
        <v>Ba2</v>
      </c>
      <c r="J45" s="72" t="str">
        <f>IF(AND($G45&lt;&gt;"",$G45&lt;&gt;"N/A"),IF(LEFT(_xll.BDP($G45,"RTG_SP"),1)&lt;&gt;"#",_xll.BDP($G45,"RTG_SP"),""),"")</f>
        <v>BB</v>
      </c>
      <c r="K45" s="72" t="str">
        <f t="shared" si="2"/>
        <v/>
      </c>
      <c r="L45" s="72" t="str">
        <f t="shared" si="2"/>
        <v/>
      </c>
      <c r="M45" s="72" t="str">
        <f t="shared" si="3"/>
        <v>Ba2</v>
      </c>
      <c r="N45" s="72" t="str">
        <f t="shared" si="3"/>
        <v>BB</v>
      </c>
      <c r="O45" s="72">
        <f t="shared" si="4"/>
        <v>14</v>
      </c>
      <c r="P45" s="72">
        <f t="shared" si="5"/>
        <v>14</v>
      </c>
    </row>
    <row r="46" spans="2:23" x14ac:dyDescent="0.25">
      <c r="B46" s="72" t="s">
        <v>138</v>
      </c>
      <c r="C46" s="72">
        <v>1</v>
      </c>
      <c r="D46" s="72" t="s">
        <v>36</v>
      </c>
      <c r="E46" s="72" t="s">
        <v>37</v>
      </c>
      <c r="F46" s="72" t="s">
        <v>139</v>
      </c>
      <c r="G46" s="72" t="str">
        <f>IF(F46&lt;&gt;"",IF(LEFT(_xll.BDP($F46&amp;" Curncy","SW_PRIMARY_REF_OBLIGATION_ISIN")&amp;" Corp",1)="#","N/A",_xll.BDP($F46&amp;" Curncy","SW_PRIMARY_REF_OBLIGATION_ISIN")&amp;" Corp"),"")</f>
        <v>US25470XAE58 Corp</v>
      </c>
      <c r="H46" s="43">
        <f>IF(G46&lt;&gt;"",IF(LEFT(_xll.BDP($F46&amp;" Curncy",H$18),1)="#","N/A",_xll.BDP($F46&amp;" Curncy",H$18)),"")</f>
        <v>395</v>
      </c>
      <c r="I46" s="72" t="str">
        <f>IF(AND($G46&lt;&gt;"",$G46&lt;&gt;"N/A"),IF(LEFT(_xll.BDP($G46,"RTG_MOODY"),1)&lt;&gt;"#",_xll.BDP($G46,"RTG_MOODY"),""),"")</f>
        <v>Ba3</v>
      </c>
      <c r="J46" s="72" t="str">
        <f>IF(AND($G46&lt;&gt;"",$G46&lt;&gt;"N/A"),IF(LEFT(_xll.BDP($G46,"RTG_SP"),1)&lt;&gt;"#",_xll.BDP($G46,"RTG_SP"),""),"")</f>
        <v>BB-</v>
      </c>
      <c r="K46" s="72" t="str">
        <f t="shared" si="2"/>
        <v/>
      </c>
      <c r="L46" s="72" t="str">
        <f t="shared" si="2"/>
        <v/>
      </c>
      <c r="M46" s="72" t="str">
        <f t="shared" si="3"/>
        <v>Ba3</v>
      </c>
      <c r="N46" s="72" t="str">
        <f t="shared" si="3"/>
        <v>BB-</v>
      </c>
      <c r="O46" s="72">
        <f t="shared" si="4"/>
        <v>15</v>
      </c>
      <c r="P46" s="72">
        <f t="shared" si="5"/>
        <v>15</v>
      </c>
    </row>
    <row r="47" spans="2:23" x14ac:dyDescent="0.25">
      <c r="B47" s="72" t="s">
        <v>775</v>
      </c>
      <c r="C47" s="72">
        <v>1</v>
      </c>
      <c r="D47" s="72" t="s">
        <v>36</v>
      </c>
      <c r="E47" s="72" t="s">
        <v>37</v>
      </c>
      <c r="F47" s="72" t="s">
        <v>776</v>
      </c>
      <c r="G47" s="72" t="str">
        <f>IF(F47&lt;&gt;"",IF(LEFT(_xll.BDP($F47&amp;" Curncy","SW_PRIMARY_REF_OBLIGATION_ISIN")&amp;" Corp",1)="#","N/A",_xll.BDP($F47&amp;" Curncy","SW_PRIMARY_REF_OBLIGATION_ISIN")&amp;" Corp"),"")</f>
        <v>US26817RAM07 Corp</v>
      </c>
      <c r="H47" s="43">
        <f>IF(G47&lt;&gt;"",IF(LEFT(_xll.BDP($F47&amp;" Curncy",H$18),1)="#","N/A",_xll.BDP($F47&amp;" Curncy",H$18)),"")</f>
        <v>685</v>
      </c>
      <c r="I47" s="72" t="str">
        <f>IF(AND($G47&lt;&gt;"",$G47&lt;&gt;"N/A"),IF(LEFT(_xll.BDP($G47,"RTG_MOODY"),1)&lt;&gt;"#",_xll.BDP($G47,"RTG_MOODY"),""),"")</f>
        <v>B3</v>
      </c>
      <c r="J47" s="72" t="str">
        <f>IF(AND($G47&lt;&gt;"",$G47&lt;&gt;"N/A"),IF(LEFT(_xll.BDP($G47,"RTG_SP"),1)&lt;&gt;"#",_xll.BDP($G47,"RTG_SP"),""),"")</f>
        <v>B+</v>
      </c>
      <c r="K47" s="72" t="str">
        <f t="shared" si="2"/>
        <v/>
      </c>
      <c r="L47" s="72" t="str">
        <f t="shared" si="2"/>
        <v/>
      </c>
      <c r="M47" s="72" t="str">
        <f t="shared" si="3"/>
        <v>B3</v>
      </c>
      <c r="N47" s="72" t="str">
        <f t="shared" si="3"/>
        <v>B+</v>
      </c>
      <c r="O47" s="72">
        <f t="shared" si="4"/>
        <v>18</v>
      </c>
      <c r="P47" s="72">
        <f t="shared" si="5"/>
        <v>16</v>
      </c>
    </row>
    <row r="48" spans="2:23" x14ac:dyDescent="0.25">
      <c r="B48" s="72" t="s">
        <v>840</v>
      </c>
      <c r="C48" s="72">
        <v>1</v>
      </c>
      <c r="D48" s="72" t="s">
        <v>36</v>
      </c>
      <c r="E48" s="72" t="s">
        <v>37</v>
      </c>
      <c r="F48" s="72" t="s">
        <v>841</v>
      </c>
      <c r="G48" s="72" t="str">
        <f>IF(F48&lt;&gt;"",IF(LEFT(_xll.BDP($F48&amp;" Curncy","SW_PRIMARY_REF_OBLIGATION_ISIN")&amp;" Corp",1)="#","N/A",_xll.BDP($F48&amp;" Curncy","SW_PRIMARY_REF_OBLIGATION_ISIN")&amp;" Corp"),"")</f>
        <v>US29273VAD29 Corp</v>
      </c>
      <c r="H48" s="43">
        <f>IF(G48&lt;&gt;"",IF(LEFT(_xll.BDP($F48&amp;" Curncy",H$18),1)="#","N/A",_xll.BDP($F48&amp;" Curncy",H$18)),"")</f>
        <v>579</v>
      </c>
      <c r="I48" s="72" t="str">
        <f>IF(AND($G48&lt;&gt;"",$G48&lt;&gt;"N/A"),IF(LEFT(_xll.BDP($G48,"RTG_MOODY"),1)&lt;&gt;"#",_xll.BDP($G48,"RTG_MOODY"),""),"")</f>
        <v>Ba2</v>
      </c>
      <c r="J48" s="72" t="str">
        <f>IF(AND($G48&lt;&gt;"",$G48&lt;&gt;"N/A"),IF(LEFT(_xll.BDP($G48,"RTG_SP"),1)&lt;&gt;"#",_xll.BDP($G48,"RTG_SP"),""),"")</f>
        <v>BB</v>
      </c>
      <c r="K48" s="72" t="str">
        <f t="shared" si="2"/>
        <v/>
      </c>
      <c r="L48" s="72" t="str">
        <f t="shared" si="2"/>
        <v/>
      </c>
      <c r="M48" s="72" t="str">
        <f t="shared" si="3"/>
        <v>Ba2</v>
      </c>
      <c r="N48" s="72" t="str">
        <f t="shared" si="3"/>
        <v>BB</v>
      </c>
      <c r="O48" s="72">
        <f t="shared" si="4"/>
        <v>14</v>
      </c>
      <c r="P48" s="72">
        <f t="shared" si="5"/>
        <v>14</v>
      </c>
    </row>
    <row r="49" spans="2:16" x14ac:dyDescent="0.25">
      <c r="B49" s="72" t="s">
        <v>842</v>
      </c>
      <c r="C49" s="72">
        <v>1</v>
      </c>
      <c r="D49" s="72" t="s">
        <v>36</v>
      </c>
      <c r="E49" s="72" t="s">
        <v>37</v>
      </c>
      <c r="F49" s="72" t="s">
        <v>843</v>
      </c>
      <c r="G49" s="72" t="str">
        <f>IF(F49&lt;&gt;"",IF(LEFT(_xll.BDP($F49&amp;" Curncy","SW_PRIMARY_REF_OBLIGATION_ISIN")&amp;" Corp",1)="#","N/A",_xll.BDP($F49&amp;" Curncy","SW_PRIMARY_REF_OBLIGATION_ISIN")&amp;" Corp"),"")</f>
        <v>US29444UAL08 Corp</v>
      </c>
      <c r="H49" s="43">
        <f>IF(G49&lt;&gt;"",IF(LEFT(_xll.BDP($F49&amp;" Curncy",H$18),1)="#","N/A",_xll.BDP($F49&amp;" Curncy",H$18)),"")</f>
        <v>125</v>
      </c>
      <c r="I49" s="72" t="str">
        <f>IF(AND($G49&lt;&gt;"",$G49&lt;&gt;"N/A"),IF(LEFT(_xll.BDP($G49,"RTG_MOODY"),1)&lt;&gt;"#",_xll.BDP($G49,"RTG_MOODY"),""),"")</f>
        <v>B1</v>
      </c>
      <c r="J49" s="72" t="str">
        <f>IF(AND($G49&lt;&gt;"",$G49&lt;&gt;"N/A"),IF(LEFT(_xll.BDP($G49,"RTG_SP"),1)&lt;&gt;"#",_xll.BDP($G49,"RTG_SP"),""),"")</f>
        <v>BB</v>
      </c>
      <c r="K49" s="72" t="str">
        <f t="shared" si="2"/>
        <v/>
      </c>
      <c r="L49" s="72" t="str">
        <f t="shared" si="2"/>
        <v/>
      </c>
      <c r="M49" s="72" t="str">
        <f t="shared" si="3"/>
        <v>B1</v>
      </c>
      <c r="N49" s="72" t="str">
        <f t="shared" si="3"/>
        <v>BB</v>
      </c>
      <c r="O49" s="72">
        <f t="shared" si="4"/>
        <v>16</v>
      </c>
      <c r="P49" s="72">
        <f t="shared" si="5"/>
        <v>14</v>
      </c>
    </row>
    <row r="50" spans="2:16" x14ac:dyDescent="0.25">
      <c r="B50" s="72" t="s">
        <v>140</v>
      </c>
      <c r="C50" s="72">
        <v>1</v>
      </c>
      <c r="D50" s="72" t="s">
        <v>36</v>
      </c>
      <c r="E50" s="72" t="s">
        <v>37</v>
      </c>
      <c r="F50" s="72" t="s">
        <v>141</v>
      </c>
      <c r="G50" s="72" t="str">
        <f>IF(F50&lt;&gt;"",IF(LEFT(_xll.BDP($F50&amp;" Curncy","SW_PRIMARY_REF_OBLIGATION_ISIN")&amp;" Corp",1)="#","N/A",_xll.BDP($F50&amp;" Curncy","SW_PRIMARY_REF_OBLIGATION_ISIN")&amp;" Corp"),"")</f>
        <v>US319963BP82 Corp</v>
      </c>
      <c r="H50" s="43">
        <f>IF(G50&lt;&gt;"",IF(LEFT(_xll.BDP($F50&amp;" Curncy",H$18),1)="#","N/A",_xll.BDP($F50&amp;" Curncy",H$18)),"")</f>
        <v>395</v>
      </c>
      <c r="I50" s="72" t="str">
        <f>IF(AND($G50&lt;&gt;"",$G50&lt;&gt;"N/A"),IF(LEFT(_xll.BDP($G50,"RTG_MOODY"),1)&lt;&gt;"#",_xll.BDP($G50,"RTG_MOODY"),""),"")</f>
        <v>Caa1</v>
      </c>
      <c r="J50" s="72" t="str">
        <f>IF(AND($G50&lt;&gt;"",$G50&lt;&gt;"N/A"),IF(LEFT(_xll.BDP($G50,"RTG_SP"),1)&lt;&gt;"#",_xll.BDP($G50,"RTG_SP"),""),"")</f>
        <v>B</v>
      </c>
      <c r="K50" s="72" t="str">
        <f t="shared" si="2"/>
        <v/>
      </c>
      <c r="L50" s="72" t="str">
        <f t="shared" si="2"/>
        <v/>
      </c>
      <c r="M50" s="72" t="str">
        <f t="shared" si="3"/>
        <v>Caa1</v>
      </c>
      <c r="N50" s="72" t="str">
        <f t="shared" si="3"/>
        <v>B</v>
      </c>
      <c r="O50" s="72">
        <f t="shared" si="4"/>
        <v>19</v>
      </c>
      <c r="P50" s="72">
        <f t="shared" si="5"/>
        <v>17</v>
      </c>
    </row>
    <row r="51" spans="2:16" x14ac:dyDescent="0.25">
      <c r="B51" s="72" t="s">
        <v>145</v>
      </c>
      <c r="C51" s="72">
        <v>1</v>
      </c>
      <c r="D51" s="72" t="s">
        <v>36</v>
      </c>
      <c r="E51" s="72" t="s">
        <v>37</v>
      </c>
      <c r="F51" s="72" t="s">
        <v>146</v>
      </c>
      <c r="G51" s="72" t="str">
        <f>IF(F51&lt;&gt;"",IF(LEFT(_xll.BDP($F51&amp;" Curncy","SW_PRIMARY_REF_OBLIGATION_ISIN")&amp;" Corp",1)="#","N/A",_xll.BDP($F51&amp;" Curncy","SW_PRIMARY_REF_OBLIGATION_ISIN")&amp;" Corp"),"")</f>
        <v>US17453BAJ08 Corp</v>
      </c>
      <c r="H51" s="43">
        <f>IF(G51&lt;&gt;"",IF(LEFT(_xll.BDP($F51&amp;" Curncy",H$18),1)="#","N/A",_xll.BDP($F51&amp;" Curncy",H$18)),"")</f>
        <v>640</v>
      </c>
      <c r="I51" s="72" t="str">
        <f>IF(AND($G51&lt;&gt;"",$G51&lt;&gt;"N/A"),IF(LEFT(_xll.BDP($G51,"RTG_MOODY"),1)&lt;&gt;"#",_xll.BDP($G51,"RTG_MOODY"),""),"")</f>
        <v>Ba3</v>
      </c>
      <c r="J51" s="72" t="str">
        <f>IF(AND($G51&lt;&gt;"",$G51&lt;&gt;"N/A"),IF(LEFT(_xll.BDP($G51,"RTG_SP"),1)&lt;&gt;"#",_xll.BDP($G51,"RTG_SP"),""),"")</f>
        <v>BB-</v>
      </c>
      <c r="K51" s="72" t="str">
        <f t="shared" si="2"/>
        <v/>
      </c>
      <c r="L51" s="72" t="str">
        <f t="shared" si="2"/>
        <v/>
      </c>
      <c r="M51" s="72" t="str">
        <f t="shared" si="3"/>
        <v>Ba3</v>
      </c>
      <c r="N51" s="72" t="str">
        <f t="shared" si="3"/>
        <v>BB-</v>
      </c>
      <c r="O51" s="72">
        <f t="shared" si="4"/>
        <v>15</v>
      </c>
      <c r="P51" s="72">
        <f t="shared" si="5"/>
        <v>15</v>
      </c>
    </row>
    <row r="52" spans="2:16" x14ac:dyDescent="0.25">
      <c r="B52" s="72" t="s">
        <v>427</v>
      </c>
      <c r="C52" s="72">
        <v>1</v>
      </c>
      <c r="D52" s="72" t="s">
        <v>36</v>
      </c>
      <c r="E52" s="72" t="s">
        <v>37</v>
      </c>
      <c r="F52" s="72" t="s">
        <v>428</v>
      </c>
      <c r="G52" s="72" t="str">
        <f>IF(F52&lt;&gt;"",IF(LEFT(_xll.BDP($F52&amp;" Curncy","SW_PRIMARY_REF_OBLIGATION_ISIN")&amp;" Corp",1)="#","N/A",_xll.BDP($F52&amp;" Curncy","SW_PRIMARY_REF_OBLIGATION_ISIN")&amp;" Corp"),"")</f>
        <v>US37247DAK28 Corp</v>
      </c>
      <c r="H52" s="43">
        <f>IF(G52&lt;&gt;"",IF(LEFT(_xll.BDP($F52&amp;" Curncy",H$18),1)="#","N/A",_xll.BDP($F52&amp;" Curncy",H$18)),"")</f>
        <v>879.98507946416726</v>
      </c>
      <c r="I52" s="72" t="str">
        <f>IF(AND($G52&lt;&gt;"",$G52&lt;&gt;"N/A"),IF(LEFT(_xll.BDP($G52,"RTG_MOODY"),1)&lt;&gt;"#",_xll.BDP($G52,"RTG_MOODY"),""),"")</f>
        <v>Ba3</v>
      </c>
      <c r="J52" s="72" t="str">
        <f>IF(AND($G52&lt;&gt;"",$G52&lt;&gt;"N/A"),IF(LEFT(_xll.BDP($G52,"RTG_SP"),1)&lt;&gt;"#",_xll.BDP($G52,"RTG_SP"),""),"")</f>
        <v>B /*-</v>
      </c>
      <c r="K52" s="72" t="str">
        <f t="shared" si="2"/>
        <v/>
      </c>
      <c r="L52" s="72">
        <f t="shared" si="2"/>
        <v>3</v>
      </c>
      <c r="M52" s="72" t="str">
        <f t="shared" si="3"/>
        <v>Ba3</v>
      </c>
      <c r="N52" s="72" t="str">
        <f t="shared" si="3"/>
        <v>B</v>
      </c>
      <c r="O52" s="72">
        <f t="shared" si="4"/>
        <v>15</v>
      </c>
      <c r="P52" s="72">
        <f t="shared" si="5"/>
        <v>17</v>
      </c>
    </row>
    <row r="53" spans="2:16" x14ac:dyDescent="0.25">
      <c r="B53" s="72" t="s">
        <v>151</v>
      </c>
      <c r="C53" s="72">
        <v>1</v>
      </c>
      <c r="D53" s="72" t="s">
        <v>36</v>
      </c>
      <c r="E53" s="72" t="s">
        <v>37</v>
      </c>
      <c r="F53" s="72" t="s">
        <v>152</v>
      </c>
      <c r="G53" s="72" t="str">
        <f>IF(F53&lt;&gt;"",IF(LEFT(_xll.BDP($F53&amp;" Curncy","SW_PRIMARY_REF_OBLIGATION_ISIN")&amp;" Corp",1)="#","N/A",_xll.BDP($F53&amp;" Curncy","SW_PRIMARY_REF_OBLIGATION_ISIN")&amp;" Corp"),"")</f>
        <v>US404119BL22 Corp</v>
      </c>
      <c r="H53" s="43">
        <f>IF(G53&lt;&gt;"",IF(LEFT(_xll.BDP($F53&amp;" Curncy",H$18),1)="#","N/A",_xll.BDP($F53&amp;" Curncy",H$18)),"")</f>
        <v>214.99999999999997</v>
      </c>
      <c r="I53" s="72" t="str">
        <f>IF(AND($G53&lt;&gt;"",$G53&lt;&gt;"N/A"),IF(LEFT(_xll.BDP($G53,"RTG_MOODY"),1)&lt;&gt;"#",_xll.BDP($G53,"RTG_MOODY"),""),"")</f>
        <v>B1</v>
      </c>
      <c r="J53" s="72" t="str">
        <f>IF(AND($G53&lt;&gt;"",$G53&lt;&gt;"N/A"),IF(LEFT(_xll.BDP($G53,"RTG_SP"),1)&lt;&gt;"#",_xll.BDP($G53,"RTG_SP"),""),"")</f>
        <v>B+</v>
      </c>
      <c r="K53" s="72" t="str">
        <f t="shared" si="2"/>
        <v/>
      </c>
      <c r="L53" s="72" t="str">
        <f t="shared" si="2"/>
        <v/>
      </c>
      <c r="M53" s="72" t="str">
        <f t="shared" si="3"/>
        <v>B1</v>
      </c>
      <c r="N53" s="72" t="str">
        <f t="shared" si="3"/>
        <v>B+</v>
      </c>
      <c r="O53" s="72">
        <f t="shared" si="4"/>
        <v>16</v>
      </c>
      <c r="P53" s="72">
        <f t="shared" si="5"/>
        <v>16</v>
      </c>
    </row>
    <row r="54" spans="2:16" x14ac:dyDescent="0.25">
      <c r="B54" s="72" t="s">
        <v>777</v>
      </c>
      <c r="C54" s="72">
        <v>1</v>
      </c>
      <c r="D54" s="72" t="s">
        <v>36</v>
      </c>
      <c r="E54" s="72" t="s">
        <v>37</v>
      </c>
      <c r="F54" s="72" t="s">
        <v>778</v>
      </c>
      <c r="G54" s="72" t="str">
        <f>IF(F54&lt;&gt;"",IF(LEFT(_xll.BDP($F54&amp;" Curncy","SW_PRIMARY_REF_OBLIGATION_ISIN")&amp;" Corp",1)="#","N/A",_xll.BDP($F54&amp;" Curncy","SW_PRIMARY_REF_OBLIGATION_ISIN")&amp;" Corp"),"")</f>
        <v>US40415RAP01 Corp</v>
      </c>
      <c r="H54" s="43">
        <f>IF(G54&lt;&gt;"",IF(LEFT(_xll.BDP($F54&amp;" Curncy",H$18),1)="#","N/A",_xll.BDP($F54&amp;" Curncy",H$18)),"")</f>
        <v>225</v>
      </c>
      <c r="I54" s="72" t="str">
        <f>IF(AND($G54&lt;&gt;"",$G54&lt;&gt;"N/A"),IF(LEFT(_xll.BDP($G54,"RTG_MOODY"),1)&lt;&gt;"#",_xll.BDP($G54,"RTG_MOODY"),""),"")</f>
        <v>B3</v>
      </c>
      <c r="J54" s="72" t="str">
        <f>IF(AND($G54&lt;&gt;"",$G54&lt;&gt;"N/A"),IF(LEFT(_xll.BDP($G54,"RTG_SP"),1)&lt;&gt;"#",_xll.BDP($G54,"RTG_SP"),""),"")</f>
        <v>B</v>
      </c>
      <c r="K54" s="72" t="str">
        <f t="shared" si="2"/>
        <v/>
      </c>
      <c r="L54" s="72" t="str">
        <f t="shared" si="2"/>
        <v/>
      </c>
      <c r="M54" s="72" t="str">
        <f t="shared" si="3"/>
        <v>B3</v>
      </c>
      <c r="N54" s="72" t="str">
        <f t="shared" si="3"/>
        <v>B</v>
      </c>
      <c r="O54" s="72">
        <f t="shared" si="4"/>
        <v>18</v>
      </c>
      <c r="P54" s="72">
        <f t="shared" si="5"/>
        <v>17</v>
      </c>
    </row>
    <row r="55" spans="2:16" x14ac:dyDescent="0.25">
      <c r="B55" s="72" t="s">
        <v>107</v>
      </c>
      <c r="C55" s="72">
        <v>1</v>
      </c>
      <c r="D55" s="72" t="s">
        <v>36</v>
      </c>
      <c r="E55" s="72" t="s">
        <v>37</v>
      </c>
      <c r="F55" s="72" t="s">
        <v>108</v>
      </c>
      <c r="G55" s="72" t="str">
        <f>IF(F55&lt;&gt;"",IF(LEFT(_xll.BDP($F55&amp;" Curncy","SW_PRIMARY_REF_OBLIGATION_ISIN")&amp;" Corp",1)="#","N/A",_xll.BDP($F55&amp;" Curncy","SW_PRIMARY_REF_OBLIGATION_ISIN")&amp;" Corp"),"")</f>
        <v>US184502AD42 Corp</v>
      </c>
      <c r="H55" s="43">
        <f>IF(G55&lt;&gt;"",IF(LEFT(_xll.BDP($F55&amp;" Curncy",H$18),1)="#","N/A",_xll.BDP($F55&amp;" Curncy",H$18)),"")</f>
        <v>0</v>
      </c>
      <c r="I55" s="72" t="str">
        <f>IF(AND($G55&lt;&gt;"",$G55&lt;&gt;"N/A"),IF(LEFT(_xll.BDP($G55,"RTG_MOODY"),1)&lt;&gt;"#",_xll.BDP($G55,"RTG_MOODY"),""),"")</f>
        <v>Ca</v>
      </c>
      <c r="J55" s="72" t="str">
        <f>IF(AND($G55&lt;&gt;"",$G55&lt;&gt;"N/A"),IF(LEFT(_xll.BDP($G55,"RTG_SP"),1)&lt;&gt;"#",_xll.BDP($G55,"RTG_SP"),""),"")</f>
        <v>CC /*-</v>
      </c>
      <c r="K55" s="72" t="str">
        <f t="shared" si="2"/>
        <v/>
      </c>
      <c r="L55" s="72">
        <f t="shared" si="2"/>
        <v>4</v>
      </c>
      <c r="M55" s="72" t="str">
        <f t="shared" si="3"/>
        <v>Ca</v>
      </c>
      <c r="N55" s="72" t="str">
        <f t="shared" si="3"/>
        <v>CC</v>
      </c>
      <c r="O55" s="72">
        <f t="shared" si="4"/>
        <v>22</v>
      </c>
      <c r="P55" s="72">
        <f t="shared" si="5"/>
        <v>22</v>
      </c>
    </row>
    <row r="56" spans="2:16" x14ac:dyDescent="0.25">
      <c r="B56" s="72" t="s">
        <v>153</v>
      </c>
      <c r="C56" s="72">
        <v>1</v>
      </c>
      <c r="D56" s="72" t="s">
        <v>36</v>
      </c>
      <c r="E56" s="72" t="s">
        <v>37</v>
      </c>
      <c r="F56" s="72" t="s">
        <v>154</v>
      </c>
      <c r="G56" s="72" t="str">
        <f>IF(F56&lt;&gt;"",IF(LEFT(_xll.BDP($F56&amp;" Curncy","SW_PRIMARY_REF_OBLIGATION_ISIN")&amp;" Corp",1)="#","N/A",_xll.BDP($F56&amp;" Curncy","SW_PRIMARY_REF_OBLIGATION_ISIN")&amp;" Corp"),"")</f>
        <v>US459745GF62 Corp</v>
      </c>
      <c r="H56" s="43">
        <f>IF(G56&lt;&gt;"",IF(LEFT(_xll.BDP($F56&amp;" Curncy",H$18),1)="#","N/A",_xll.BDP($F56&amp;" Curncy",H$18)),"")</f>
        <v>265</v>
      </c>
      <c r="I56" s="72" t="str">
        <f>IF(AND($G56&lt;&gt;"",$G56&lt;&gt;"N/A"),IF(LEFT(_xll.BDP($G56,"RTG_MOODY"),1)&lt;&gt;"#",_xll.BDP($G56,"RTG_MOODY"),""),"")</f>
        <v>Ba2 /*+</v>
      </c>
      <c r="J56" s="72" t="str">
        <f>IF(AND($G56&lt;&gt;"",$G56&lt;&gt;"N/A"),IF(LEFT(_xll.BDP($G56,"RTG_SP"),1)&lt;&gt;"#",_xll.BDP($G56,"RTG_SP"),""),"")</f>
        <v>BBB-</v>
      </c>
      <c r="K56" s="72">
        <f t="shared" si="2"/>
        <v>5</v>
      </c>
      <c r="L56" s="72" t="str">
        <f t="shared" si="2"/>
        <v/>
      </c>
      <c r="M56" s="72" t="str">
        <f t="shared" si="3"/>
        <v>Ba2</v>
      </c>
      <c r="N56" s="72" t="str">
        <f t="shared" si="3"/>
        <v>BBB-</v>
      </c>
      <c r="O56" s="72">
        <f t="shared" si="4"/>
        <v>14</v>
      </c>
      <c r="P56" s="72">
        <f t="shared" si="5"/>
        <v>12</v>
      </c>
    </row>
    <row r="57" spans="2:16" x14ac:dyDescent="0.25">
      <c r="B57" s="72" t="s">
        <v>763</v>
      </c>
      <c r="C57" s="72">
        <v>1</v>
      </c>
      <c r="D57" s="72" t="s">
        <v>36</v>
      </c>
      <c r="E57" s="72" t="s">
        <v>37</v>
      </c>
      <c r="F57" s="72" t="s">
        <v>157</v>
      </c>
      <c r="G57" s="72" t="str">
        <f>IF(F57&lt;&gt;"",IF(LEFT(_xll.BDP($F57&amp;" Curncy","SW_PRIMARY_REF_OBLIGATION_ISIN")&amp;" Corp",1)="#","N/A",_xll.BDP($F57&amp;" Curncy","SW_PRIMARY_REF_OBLIGATION_ISIN")&amp;" Corp"),"")</f>
        <v>US45031UBQ31 Corp</v>
      </c>
      <c r="H57" s="43">
        <f>IF(G57&lt;&gt;"",IF(LEFT(_xll.BDP($F57&amp;" Curncy",H$18),1)="#","N/A",_xll.BDP($F57&amp;" Curncy",H$18)),"")</f>
        <v>535</v>
      </c>
      <c r="I57" s="72" t="str">
        <f>IF(AND($G57&lt;&gt;"",$G57&lt;&gt;"N/A"),IF(LEFT(_xll.BDP($G57,"RTG_MOODY"),1)&lt;&gt;"#",_xll.BDP($G57,"RTG_MOODY"),""),"")</f>
        <v>B2</v>
      </c>
      <c r="J57" s="72" t="str">
        <f>IF(AND($G57&lt;&gt;"",$G57&lt;&gt;"N/A"),IF(LEFT(_xll.BDP($G57,"RTG_SP"),1)&lt;&gt;"#",_xll.BDP($G57,"RTG_SP"),""),"")</f>
        <v>B+</v>
      </c>
      <c r="K57" s="72" t="str">
        <f t="shared" si="2"/>
        <v/>
      </c>
      <c r="L57" s="72" t="str">
        <f t="shared" si="2"/>
        <v/>
      </c>
      <c r="M57" s="72" t="str">
        <f t="shared" si="3"/>
        <v>B2</v>
      </c>
      <c r="N57" s="72" t="str">
        <f t="shared" si="3"/>
        <v>B+</v>
      </c>
      <c r="O57" s="72">
        <f t="shared" si="4"/>
        <v>17</v>
      </c>
      <c r="P57" s="72">
        <f t="shared" si="5"/>
        <v>16</v>
      </c>
    </row>
    <row r="58" spans="2:16" x14ac:dyDescent="0.25">
      <c r="B58" s="72" t="s">
        <v>158</v>
      </c>
      <c r="C58" s="72">
        <v>1</v>
      </c>
      <c r="D58" s="72" t="s">
        <v>36</v>
      </c>
      <c r="E58" s="72" t="s">
        <v>37</v>
      </c>
      <c r="F58" s="72" t="s">
        <v>159</v>
      </c>
      <c r="G58" s="72" t="str">
        <f>IF(F58&lt;&gt;"",IF(LEFT(_xll.BDP($F58&amp;" Curncy","SW_PRIMARY_REF_OBLIGATION_ISIN")&amp;" Corp",1)="#","N/A",_xll.BDP($F58&amp;" Curncy","SW_PRIMARY_REF_OBLIGATION_ISIN")&amp;" Corp"),"")</f>
        <v>US708130AC31 Corp</v>
      </c>
      <c r="H58" s="43">
        <f>IF(G58&lt;&gt;"",IF(LEFT(_xll.BDP($F58&amp;" Curncy",H$18),1)="#","N/A",_xll.BDP($F58&amp;" Curncy",H$18)),"")</f>
        <v>570</v>
      </c>
      <c r="I58" s="72" t="str">
        <f>IF(AND($G58&lt;&gt;"",$G58&lt;&gt;"N/A"),IF(LEFT(_xll.BDP($G58,"RTG_MOODY"),1)&lt;&gt;"#",_xll.BDP($G58,"RTG_MOODY"),""),"")</f>
        <v>Caa2</v>
      </c>
      <c r="J58" s="72" t="str">
        <f>IF(AND($G58&lt;&gt;"",$G58&lt;&gt;"N/A"),IF(LEFT(_xll.BDP($G58,"RTG_SP"),1)&lt;&gt;"#",_xll.BDP($G58,"RTG_SP"),""),"")</f>
        <v>CCC+</v>
      </c>
      <c r="K58" s="72" t="str">
        <f t="shared" si="2"/>
        <v/>
      </c>
      <c r="L58" s="72" t="str">
        <f t="shared" si="2"/>
        <v/>
      </c>
      <c r="M58" s="72" t="str">
        <f t="shared" si="3"/>
        <v>Caa2</v>
      </c>
      <c r="N58" s="72" t="str">
        <f t="shared" si="3"/>
        <v>CCC+</v>
      </c>
      <c r="O58" s="72">
        <f t="shared" si="4"/>
        <v>20</v>
      </c>
      <c r="P58" s="72">
        <f t="shared" si="5"/>
        <v>19</v>
      </c>
    </row>
    <row r="59" spans="2:16" x14ac:dyDescent="0.25">
      <c r="B59" s="72" t="s">
        <v>160</v>
      </c>
      <c r="C59" s="72">
        <v>1</v>
      </c>
      <c r="D59" s="72" t="s">
        <v>36</v>
      </c>
      <c r="E59" s="72" t="s">
        <v>37</v>
      </c>
      <c r="F59" s="72" t="s">
        <v>161</v>
      </c>
      <c r="G59" s="72" t="str">
        <f>IF(F59&lt;&gt;"",IF(LEFT(_xll.BDP($F59&amp;" Curncy","SW_PRIMARY_REF_OBLIGATION_ISIN")&amp;" Corp",1)="#","N/A",_xll.BDP($F59&amp;" Curncy","SW_PRIMARY_REF_OBLIGATION_ISIN")&amp;" Corp"),"")</f>
        <v>US442488BV31 Corp</v>
      </c>
      <c r="H59" s="43">
        <f>IF(G59&lt;&gt;"",IF(LEFT(_xll.BDP($F59&amp;" Curncy",H$18),1)="#","N/A",_xll.BDP($F59&amp;" Curncy",H$18)),"")</f>
        <v>1994.7364870431343</v>
      </c>
      <c r="I59" s="72" t="str">
        <f>IF(AND($G59&lt;&gt;"",$G59&lt;&gt;"N/A"),IF(LEFT(_xll.BDP($G59,"RTG_MOODY"),1)&lt;&gt;"#",_xll.BDP($G59,"RTG_MOODY"),""),"")</f>
        <v>Caa2 /*-</v>
      </c>
      <c r="J59" s="72" t="str">
        <f>IF(AND($G59&lt;&gt;"",$G59&lt;&gt;"N/A"),IF(LEFT(_xll.BDP($G59,"RTG_SP"),1)&lt;&gt;"#",_xll.BDP($G59,"RTG_SP"),""),"")</f>
        <v>CCC</v>
      </c>
      <c r="K59" s="72">
        <f t="shared" si="2"/>
        <v>6</v>
      </c>
      <c r="L59" s="72" t="str">
        <f t="shared" si="2"/>
        <v/>
      </c>
      <c r="M59" s="72" t="str">
        <f t="shared" si="3"/>
        <v>Caa2</v>
      </c>
      <c r="N59" s="72" t="str">
        <f t="shared" si="3"/>
        <v>CCC</v>
      </c>
      <c r="O59" s="72">
        <f t="shared" si="4"/>
        <v>20</v>
      </c>
      <c r="P59" s="72">
        <f t="shared" si="5"/>
        <v>20</v>
      </c>
    </row>
    <row r="60" spans="2:16" x14ac:dyDescent="0.25">
      <c r="B60" s="72" t="s">
        <v>164</v>
      </c>
      <c r="C60" s="72">
        <v>1</v>
      </c>
      <c r="D60" s="72" t="s">
        <v>36</v>
      </c>
      <c r="E60" s="72" t="s">
        <v>37</v>
      </c>
      <c r="F60" s="72" t="s">
        <v>165</v>
      </c>
      <c r="G60" s="72" t="str">
        <f>IF(F60&lt;&gt;"",IF(LEFT(_xll.BDP($F60&amp;" Curncy","SW_PRIMARY_REF_OBLIGATION_ISIN")&amp;" Corp",1)="#","N/A",_xll.BDP($F60&amp;" Curncy","SW_PRIMARY_REF_OBLIGATION_ISIN")&amp;" Corp"),"")</f>
        <v>US48666KAP49 Corp</v>
      </c>
      <c r="H60" s="43">
        <f>IF(G60&lt;&gt;"",IF(LEFT(_xll.BDP($F60&amp;" Curncy",H$18),1)="#","N/A",_xll.BDP($F60&amp;" Curncy",H$18)),"")</f>
        <v>375</v>
      </c>
      <c r="I60" s="72" t="str">
        <f>IF(AND($G60&lt;&gt;"",$G60&lt;&gt;"N/A"),IF(LEFT(_xll.BDP($G60,"RTG_MOODY"),1)&lt;&gt;"#",_xll.BDP($G60,"RTG_MOODY"),""),"")</f>
        <v>B2</v>
      </c>
      <c r="J60" s="72" t="str">
        <f>IF(AND($G60&lt;&gt;"",$G60&lt;&gt;"N/A"),IF(LEFT(_xll.BDP($G60,"RTG_SP"),1)&lt;&gt;"#",_xll.BDP($G60,"RTG_SP"),""),"")</f>
        <v>B</v>
      </c>
      <c r="K60" s="72" t="str">
        <f t="shared" si="2"/>
        <v/>
      </c>
      <c r="L60" s="72" t="str">
        <f t="shared" si="2"/>
        <v/>
      </c>
      <c r="M60" s="72" t="str">
        <f t="shared" si="3"/>
        <v>B2</v>
      </c>
      <c r="N60" s="72" t="str">
        <f t="shared" si="3"/>
        <v>B</v>
      </c>
      <c r="O60" s="72">
        <f t="shared" si="4"/>
        <v>17</v>
      </c>
      <c r="P60" s="72">
        <f t="shared" si="5"/>
        <v>17</v>
      </c>
    </row>
    <row r="61" spans="2:16" x14ac:dyDescent="0.25">
      <c r="B61" s="72" t="s">
        <v>167</v>
      </c>
      <c r="C61" s="72">
        <v>1</v>
      </c>
      <c r="D61" s="72" t="s">
        <v>36</v>
      </c>
      <c r="E61" s="72" t="s">
        <v>37</v>
      </c>
      <c r="F61" s="72" t="s">
        <v>168</v>
      </c>
      <c r="G61" s="72" t="str">
        <f>IF(F61&lt;&gt;"",IF(LEFT(_xll.BDP($F61&amp;" Curncy","SW_PRIMARY_REF_OBLIGATION_ISIN")&amp;" Corp",1)="#","N/A",_xll.BDP($F61&amp;" Curncy","SW_PRIMARY_REF_OBLIGATION_ISIN")&amp;" Corp"),"")</f>
        <v>US532716AM92 Corp</v>
      </c>
      <c r="H61" s="43">
        <f>IF(G61&lt;&gt;"",IF(LEFT(_xll.BDP($F61&amp;" Curncy",H$18),1)="#","N/A",_xll.BDP($F61&amp;" Curncy",H$18)),"")</f>
        <v>175.00000000000003</v>
      </c>
      <c r="I61" s="72" t="str">
        <f>IF(AND($G61&lt;&gt;"",$G61&lt;&gt;"N/A"),IF(LEFT(_xll.BDP($G61,"RTG_MOODY"),1)&lt;&gt;"#",_xll.BDP($G61,"RTG_MOODY"),""),"")</f>
        <v>Ba2</v>
      </c>
      <c r="J61" s="72" t="str">
        <f>IF(AND($G61&lt;&gt;"",$G61&lt;&gt;"N/A"),IF(LEFT(_xll.BDP($G61,"RTG_SP"),1)&lt;&gt;"#",_xll.BDP($G61,"RTG_SP"),""),"")</f>
        <v>BB-</v>
      </c>
      <c r="K61" s="72" t="str">
        <f t="shared" si="2"/>
        <v/>
      </c>
      <c r="L61" s="72" t="str">
        <f t="shared" si="2"/>
        <v/>
      </c>
      <c r="M61" s="72" t="str">
        <f t="shared" si="3"/>
        <v>Ba2</v>
      </c>
      <c r="N61" s="72" t="str">
        <f t="shared" si="3"/>
        <v>BB-</v>
      </c>
      <c r="O61" s="72">
        <f t="shared" si="4"/>
        <v>14</v>
      </c>
      <c r="P61" s="72">
        <f t="shared" si="5"/>
        <v>15</v>
      </c>
    </row>
    <row r="62" spans="2:16" x14ac:dyDescent="0.25">
      <c r="B62" s="72" t="s">
        <v>169</v>
      </c>
      <c r="C62" s="72">
        <v>1</v>
      </c>
      <c r="D62" s="72" t="s">
        <v>36</v>
      </c>
      <c r="E62" s="72" t="s">
        <v>37</v>
      </c>
      <c r="F62" s="72" t="s">
        <v>170</v>
      </c>
      <c r="G62" s="72" t="str">
        <f>IF(F62&lt;&gt;"",IF(LEFT(_xll.BDP($F62&amp;" Curncy","SW_PRIMARY_REF_OBLIGATION_ISIN")&amp;" Corp",1)="#","N/A",_xll.BDP($F62&amp;" Curncy","SW_PRIMARY_REF_OBLIGATION_ISIN")&amp;" Corp"),"")</f>
        <v>US526057BJ20 Corp</v>
      </c>
      <c r="H62" s="43">
        <f>IF(G62&lt;&gt;"",IF(LEFT(_xll.BDP($F62&amp;" Curncy",H$18),1)="#","N/A",_xll.BDP($F62&amp;" Curncy",H$18)),"")</f>
        <v>230</v>
      </c>
      <c r="I62" s="72" t="str">
        <f>IF(AND($G62&lt;&gt;"",$G62&lt;&gt;"N/A"),IF(LEFT(_xll.BDP($G62,"RTG_MOODY"),1)&lt;&gt;"#",_xll.BDP($G62,"RTG_MOODY"),""),"")</f>
        <v>Ba2</v>
      </c>
      <c r="J62" s="72" t="str">
        <f>IF(AND($G62&lt;&gt;"",$G62&lt;&gt;"N/A"),IF(LEFT(_xll.BDP($G62,"RTG_SP"),1)&lt;&gt;"#",_xll.BDP($G62,"RTG_SP"),""),"")</f>
        <v>BB</v>
      </c>
      <c r="K62" s="72" t="str">
        <f t="shared" si="2"/>
        <v/>
      </c>
      <c r="L62" s="72" t="str">
        <f t="shared" si="2"/>
        <v/>
      </c>
      <c r="M62" s="72" t="str">
        <f t="shared" si="3"/>
        <v>Ba2</v>
      </c>
      <c r="N62" s="72" t="str">
        <f t="shared" si="3"/>
        <v>BB</v>
      </c>
      <c r="O62" s="72">
        <f t="shared" si="4"/>
        <v>14</v>
      </c>
      <c r="P62" s="72">
        <f t="shared" si="5"/>
        <v>14</v>
      </c>
    </row>
    <row r="63" spans="2:16" x14ac:dyDescent="0.25">
      <c r="B63" s="72" t="s">
        <v>171</v>
      </c>
      <c r="C63" s="72">
        <v>1</v>
      </c>
      <c r="D63" s="72" t="s">
        <v>36</v>
      </c>
      <c r="E63" s="72" t="s">
        <v>37</v>
      </c>
      <c r="F63" s="72" t="s">
        <v>172</v>
      </c>
      <c r="G63" s="72" t="str">
        <f>IF(F63&lt;&gt;"",IF(LEFT(_xll.BDP($F63&amp;" Curncy","SW_PRIMARY_REF_OBLIGATION_ISIN")&amp;" Corp",1)="#","N/A",_xll.BDP($F63&amp;" Curncy","SW_PRIMARY_REF_OBLIGATION_ISIN")&amp;" Corp"),"")</f>
        <v>US52729NBX75 Corp</v>
      </c>
      <c r="H63" s="43">
        <f>IF(G63&lt;&gt;"",IF(LEFT(_xll.BDP($F63&amp;" Curncy",H$18),1)="#","N/A",_xll.BDP($F63&amp;" Curncy",H$18)),"")</f>
        <v>170</v>
      </c>
      <c r="I63" s="72" t="str">
        <f>IF(AND($G63&lt;&gt;"",$G63&lt;&gt;"N/A"),IF(LEFT(_xll.BDP($G63,"RTG_MOODY"),1)&lt;&gt;"#",_xll.BDP($G63,"RTG_MOODY"),""),"")</f>
        <v>B2</v>
      </c>
      <c r="J63" s="72" t="str">
        <f>IF(AND($G63&lt;&gt;"",$G63&lt;&gt;"N/A"),IF(LEFT(_xll.BDP($G63,"RTG_SP"),1)&lt;&gt;"#",_xll.BDP($G63,"RTG_SP"),""),"")</f>
        <v>B</v>
      </c>
      <c r="K63" s="72" t="str">
        <f t="shared" si="2"/>
        <v/>
      </c>
      <c r="L63" s="72" t="str">
        <f t="shared" si="2"/>
        <v/>
      </c>
      <c r="M63" s="72" t="str">
        <f t="shared" si="3"/>
        <v>B2</v>
      </c>
      <c r="N63" s="72" t="str">
        <f t="shared" si="3"/>
        <v>B</v>
      </c>
      <c r="O63" s="72">
        <f t="shared" si="4"/>
        <v>17</v>
      </c>
      <c r="P63" s="72">
        <f t="shared" si="5"/>
        <v>17</v>
      </c>
    </row>
    <row r="64" spans="2:16" x14ac:dyDescent="0.25">
      <c r="B64" s="72" t="s">
        <v>175</v>
      </c>
      <c r="C64" s="72">
        <v>1</v>
      </c>
      <c r="D64" s="72" t="s">
        <v>36</v>
      </c>
      <c r="E64" s="72" t="s">
        <v>37</v>
      </c>
      <c r="F64" s="72" t="s">
        <v>176</v>
      </c>
      <c r="G64" s="72" t="str">
        <f>IF(F64&lt;&gt;"",IF(LEFT(_xll.BDP($F64&amp;" Curncy","SW_PRIMARY_REF_OBLIGATION_ISIN")&amp;" Corp",1)="#","N/A",_xll.BDP($F64&amp;" Curncy","SW_PRIMARY_REF_OBLIGATION_ISIN")&amp;" Corp"),"")</f>
        <v>US530715AD31 Corp</v>
      </c>
      <c r="H64" s="43">
        <f>IF(G64&lt;&gt;"",IF(LEFT(_xll.BDP($F64&amp;" Curncy",H$18),1)="#","N/A",_xll.BDP($F64&amp;" Curncy",H$18)),"")</f>
        <v>210</v>
      </c>
      <c r="I64" s="72" t="str">
        <f>IF(AND($G64&lt;&gt;"",$G64&lt;&gt;"N/A"),IF(LEFT(_xll.BDP($G64,"RTG_MOODY"),1)&lt;&gt;"#",_xll.BDP($G64,"RTG_MOODY"),""),"")</f>
        <v>B2</v>
      </c>
      <c r="J64" s="72" t="str">
        <f>IF(AND($G64&lt;&gt;"",$G64&lt;&gt;"N/A"),IF(LEFT(_xll.BDP($G64,"RTG_SP"),1)&lt;&gt;"#",_xll.BDP($G64,"RTG_SP"),""),"")</f>
        <v>BB</v>
      </c>
      <c r="K64" s="72" t="str">
        <f t="shared" si="2"/>
        <v/>
      </c>
      <c r="L64" s="72" t="str">
        <f t="shared" si="2"/>
        <v/>
      </c>
      <c r="M64" s="72" t="str">
        <f t="shared" si="3"/>
        <v>B2</v>
      </c>
      <c r="N64" s="72" t="str">
        <f t="shared" si="3"/>
        <v>BB</v>
      </c>
      <c r="O64" s="72">
        <f t="shared" si="4"/>
        <v>17</v>
      </c>
      <c r="P64" s="72">
        <f t="shared" si="5"/>
        <v>14</v>
      </c>
    </row>
    <row r="65" spans="2:17" x14ac:dyDescent="0.25">
      <c r="B65" s="72" t="s">
        <v>179</v>
      </c>
      <c r="C65" s="72">
        <v>1</v>
      </c>
      <c r="D65" s="72" t="s">
        <v>36</v>
      </c>
      <c r="E65" s="72" t="s">
        <v>37</v>
      </c>
      <c r="F65" s="72" t="s">
        <v>180</v>
      </c>
      <c r="G65" s="72" t="str">
        <f>IF(F65&lt;&gt;"",IF(LEFT(_xll.BDP($F65&amp;" Curncy","SW_PRIMARY_REF_OBLIGATION_ISIN")&amp;" Corp",1)="#","N/A",_xll.BDP($F65&amp;" Curncy","SW_PRIMARY_REF_OBLIGATION_ISIN")&amp;" Corp"),"")</f>
        <v>XSNOREFOBL00 Corp</v>
      </c>
      <c r="H65" s="43">
        <f>IF(G65&lt;&gt;"",IF(LEFT(_xll.BDP($F65&amp;" Curncy",H$18),1)="#","N/A",_xll.BDP($F65&amp;" Curncy",H$18)),"")</f>
        <v>1749.1270566919152</v>
      </c>
      <c r="I65" s="72" t="str">
        <f>IF(AND($G65&lt;&gt;"",$G65&lt;&gt;"N/A"),IF(LEFT(_xll.BDP($G65,"RTG_MOODY"),1)&lt;&gt;"#",_xll.BDP($G65,"RTG_MOODY"),""),"")</f>
        <v/>
      </c>
      <c r="J65" s="72" t="str">
        <f>IF(AND($G65&lt;&gt;"",$G65&lt;&gt;"N/A"),IF(LEFT(_xll.BDP($G65,"RTG_SP"),1)&lt;&gt;"#",_xll.BDP($G65,"RTG_SP"),""),"")</f>
        <v/>
      </c>
      <c r="K65" s="72" t="str">
        <f t="shared" si="2"/>
        <v/>
      </c>
      <c r="L65" s="72" t="str">
        <f t="shared" si="2"/>
        <v/>
      </c>
      <c r="M65" s="72" t="str">
        <f t="shared" si="3"/>
        <v/>
      </c>
      <c r="N65" s="72" t="str">
        <f t="shared" si="3"/>
        <v/>
      </c>
      <c r="O65" s="72" t="str">
        <f t="shared" si="4"/>
        <v/>
      </c>
      <c r="P65" s="72" t="str">
        <f t="shared" si="5"/>
        <v/>
      </c>
    </row>
    <row r="66" spans="2:17" x14ac:dyDescent="0.25">
      <c r="B66" s="72" t="s">
        <v>181</v>
      </c>
      <c r="C66" s="72">
        <v>1</v>
      </c>
      <c r="D66" s="72" t="s">
        <v>36</v>
      </c>
      <c r="E66" s="72" t="s">
        <v>37</v>
      </c>
      <c r="F66" s="72" t="s">
        <v>182</v>
      </c>
      <c r="G66" s="72" t="str">
        <f>IF(F66&lt;&gt;"",IF(LEFT(_xll.BDP($F66&amp;" Curncy","SW_PRIMARY_REF_OBLIGATION_ISIN")&amp;" Corp",1)="#","N/A",_xll.BDP($F66&amp;" Curncy","SW_PRIMARY_REF_OBLIGATION_ISIN")&amp;" Corp"),"")</f>
        <v>US59001KAD28 Corp</v>
      </c>
      <c r="H66" s="43">
        <f>IF(G66&lt;&gt;"",IF(LEFT(_xll.BDP($F66&amp;" Curncy",H$18),1)="#","N/A",_xll.BDP($F66&amp;" Curncy",H$18)),"")</f>
        <v>590</v>
      </c>
      <c r="I66" s="72" t="str">
        <f>IF(AND($G66&lt;&gt;"",$G66&lt;&gt;"N/A"),IF(LEFT(_xll.BDP($G66,"RTG_MOODY"),1)&lt;&gt;"#",_xll.BDP($G66,"RTG_MOODY"),""),"")</f>
        <v>B2</v>
      </c>
      <c r="J66" s="72" t="str">
        <f>IF(AND($G66&lt;&gt;"",$G66&lt;&gt;"N/A"),IF(LEFT(_xll.BDP($G66,"RTG_SP"),1)&lt;&gt;"#",_xll.BDP($G66,"RTG_SP"),""),"")</f>
        <v>B</v>
      </c>
      <c r="K66" s="72" t="str">
        <f t="shared" si="2"/>
        <v/>
      </c>
      <c r="L66" s="72" t="str">
        <f t="shared" si="2"/>
        <v/>
      </c>
      <c r="M66" s="72" t="str">
        <f t="shared" si="3"/>
        <v>B2</v>
      </c>
      <c r="N66" s="72" t="str">
        <f t="shared" si="3"/>
        <v>B</v>
      </c>
      <c r="O66" s="72">
        <f t="shared" si="4"/>
        <v>17</v>
      </c>
      <c r="P66" s="72">
        <f t="shared" si="5"/>
        <v>17</v>
      </c>
    </row>
    <row r="67" spans="2:17" x14ac:dyDescent="0.25">
      <c r="B67" s="72" t="s">
        <v>183</v>
      </c>
      <c r="C67" s="72">
        <v>1</v>
      </c>
      <c r="D67" s="72" t="s">
        <v>36</v>
      </c>
      <c r="E67" s="72" t="s">
        <v>37</v>
      </c>
      <c r="F67" s="72" t="s">
        <v>184</v>
      </c>
      <c r="G67" s="72" t="str">
        <f>IF(F67&lt;&gt;"",IF(LEFT(_xll.BDP($F67&amp;" Curncy","SW_PRIMARY_REF_OBLIGATION_ISIN")&amp;" Corp",1)="#","N/A",_xll.BDP($F67&amp;" Curncy","SW_PRIMARY_REF_OBLIGATION_ISIN")&amp;" Corp"),"")</f>
        <v>US552848AD50 Corp</v>
      </c>
      <c r="H67" s="43">
        <f>IF(G67&lt;&gt;"",IF(LEFT(_xll.BDP($F67&amp;" Curncy",H$18),1)="#","N/A",_xll.BDP($F67&amp;" Curncy",H$18)),"")</f>
        <v>310</v>
      </c>
      <c r="I67" s="72" t="str">
        <f>IF(AND($G67&lt;&gt;"",$G67&lt;&gt;"N/A"),IF(LEFT(_xll.BDP($G67,"RTG_MOODY"),1)&lt;&gt;"#",_xll.BDP($G67,"RTG_MOODY"),""),"")</f>
        <v/>
      </c>
      <c r="J67" s="72" t="str">
        <f>IF(AND($G67&lt;&gt;"",$G67&lt;&gt;"N/A"),IF(LEFT(_xll.BDP($G67,"RTG_SP"),1)&lt;&gt;"#",_xll.BDP($G67,"RTG_SP"),""),"")</f>
        <v>BBu</v>
      </c>
      <c r="K67" s="72" t="str">
        <f t="shared" si="2"/>
        <v/>
      </c>
      <c r="L67" s="72" t="str">
        <f t="shared" si="2"/>
        <v/>
      </c>
      <c r="M67" s="72" t="str">
        <f t="shared" si="3"/>
        <v/>
      </c>
      <c r="N67" s="72" t="str">
        <f t="shared" si="3"/>
        <v>BBu</v>
      </c>
      <c r="O67" s="72" t="str">
        <f t="shared" si="4"/>
        <v/>
      </c>
      <c r="P67" s="72" t="str">
        <f t="shared" si="5"/>
        <v/>
      </c>
    </row>
    <row r="68" spans="2:17" x14ac:dyDescent="0.25">
      <c r="B68" s="72" t="s">
        <v>185</v>
      </c>
      <c r="C68" s="72">
        <v>1</v>
      </c>
      <c r="D68" s="72" t="s">
        <v>36</v>
      </c>
      <c r="E68" s="72" t="s">
        <v>37</v>
      </c>
      <c r="F68" s="72" t="s">
        <v>186</v>
      </c>
      <c r="G68" s="72" t="str">
        <f>IF(F68&lt;&gt;"",IF(LEFT(_xll.BDP($F68&amp;" Curncy","SW_PRIMARY_REF_OBLIGATION_ISIN")&amp;" Corp",1)="#","N/A",_xll.BDP($F68&amp;" Curncy","SW_PRIMARY_REF_OBLIGATION_ISIN")&amp;" Corp"),"")</f>
        <v>US552953BY63 Corp</v>
      </c>
      <c r="H68" s="43">
        <f>IF(G68&lt;&gt;"",IF(LEFT(_xll.BDP($F68&amp;" Curncy",H$18),1)="#","N/A",_xll.BDP($F68&amp;" Curncy",H$18)),"")</f>
        <v>240</v>
      </c>
      <c r="I68" s="72" t="str">
        <f>IF(AND($G68&lt;&gt;"",$G68&lt;&gt;"N/A"),IF(LEFT(_xll.BDP($G68,"RTG_MOODY"),1)&lt;&gt;"#",_xll.BDP($G68,"RTG_MOODY"),""),"")</f>
        <v>B3 /*+</v>
      </c>
      <c r="J68" s="72" t="str">
        <f>IF(AND($G68&lt;&gt;"",$G68&lt;&gt;"N/A"),IF(LEFT(_xll.BDP($G68,"RTG_SP"),1)&lt;&gt;"#",_xll.BDP($G68,"RTG_SP"),""),"")</f>
        <v>B+</v>
      </c>
      <c r="K68" s="72">
        <f t="shared" si="2"/>
        <v>4</v>
      </c>
      <c r="L68" s="72" t="str">
        <f t="shared" si="2"/>
        <v/>
      </c>
      <c r="M68" s="72" t="str">
        <f t="shared" si="3"/>
        <v>B3</v>
      </c>
      <c r="N68" s="72" t="str">
        <f t="shared" si="3"/>
        <v>B+</v>
      </c>
      <c r="O68" s="72">
        <f t="shared" si="4"/>
        <v>18</v>
      </c>
      <c r="P68" s="72">
        <f t="shared" si="5"/>
        <v>16</v>
      </c>
    </row>
    <row r="69" spans="2:17" x14ac:dyDescent="0.25">
      <c r="B69" s="72" t="s">
        <v>764</v>
      </c>
      <c r="C69" s="72">
        <v>1</v>
      </c>
      <c r="D69" s="72" t="s">
        <v>36</v>
      </c>
      <c r="E69" s="72" t="s">
        <v>37</v>
      </c>
      <c r="F69" s="72" t="s">
        <v>429</v>
      </c>
      <c r="G69" s="72" t="str">
        <f>IF(F69&lt;&gt;"",IF(LEFT(_xll.BDP($F69&amp;" Curncy","SW_PRIMARY_REF_OBLIGATION_ISIN")&amp;" Corp",1)="#","N/A",_xll.BDP($F69&amp;" Curncy","SW_PRIMARY_REF_OBLIGATION_ISIN")&amp;" Corp"),"")</f>
        <v>US78442FEQ72 Corp</v>
      </c>
      <c r="H69" s="43">
        <f>IF(G69&lt;&gt;"",IF(LEFT(_xll.BDP($F69&amp;" Curncy",H$18),1)="#","N/A",_xll.BDP($F69&amp;" Curncy",H$18)),"")</f>
        <v>715.76908070128138</v>
      </c>
      <c r="I69" s="72" t="str">
        <f>IF(AND($G69&lt;&gt;"",$G69&lt;&gt;"N/A"),IF(LEFT(_xll.BDP($G69,"RTG_MOODY"),1)&lt;&gt;"#",_xll.BDP($G69,"RTG_MOODY"),""),"")</f>
        <v>Ba3</v>
      </c>
      <c r="J69" s="72" t="str">
        <f>IF(AND($G69&lt;&gt;"",$G69&lt;&gt;"N/A"),IF(LEFT(_xll.BDP($G69,"RTG_SP"),1)&lt;&gt;"#",_xll.BDP($G69,"RTG_SP"),""),"")</f>
        <v>BB-</v>
      </c>
      <c r="K69" s="72" t="str">
        <f t="shared" si="2"/>
        <v/>
      </c>
      <c r="L69" s="72" t="str">
        <f t="shared" si="2"/>
        <v/>
      </c>
      <c r="M69" s="72" t="str">
        <f t="shared" si="3"/>
        <v>Ba3</v>
      </c>
      <c r="N69" s="72" t="str">
        <f t="shared" si="3"/>
        <v>BB-</v>
      </c>
      <c r="O69" s="72">
        <f t="shared" si="4"/>
        <v>15</v>
      </c>
      <c r="P69" s="72">
        <f t="shared" si="5"/>
        <v>15</v>
      </c>
      <c r="Q69" s="44"/>
    </row>
    <row r="70" spans="2:17" x14ac:dyDescent="0.25">
      <c r="B70" s="72" t="s">
        <v>187</v>
      </c>
      <c r="C70" s="72">
        <v>1</v>
      </c>
      <c r="D70" s="72" t="s">
        <v>36</v>
      </c>
      <c r="E70" s="72" t="s">
        <v>37</v>
      </c>
      <c r="F70" s="72" t="s">
        <v>188</v>
      </c>
      <c r="G70" s="72" t="str">
        <f>IF(F70&lt;&gt;"",IF(LEFT(_xll.BDP($F70&amp;" Curncy","SW_PRIMARY_REF_OBLIGATION_ISIN")&amp;" Corp",1)="#","N/A",_xll.BDP($F70&amp;" Curncy","SW_PRIMARY_REF_OBLIGATION_ISIN")&amp;" Corp"),"")</f>
        <v>US013104AL86 Corp</v>
      </c>
      <c r="H70" s="43">
        <f>IF(G70&lt;&gt;"",IF(LEFT(_xll.BDP($F70&amp;" Curncy",H$18),1)="#","N/A",_xll.BDP($F70&amp;" Curncy",H$18)),"")</f>
        <v>295</v>
      </c>
      <c r="I70" s="72" t="str">
        <f>IF(AND($G70&lt;&gt;"",$G70&lt;&gt;"N/A"),IF(LEFT(_xll.BDP($G70,"RTG_MOODY"),1)&lt;&gt;"#",_xll.BDP($G70,"RTG_MOODY"),""),"")</f>
        <v>WR</v>
      </c>
      <c r="J70" s="72" t="str">
        <f>IF(AND($G70&lt;&gt;"",$G70&lt;&gt;"N/A"),IF(LEFT(_xll.BDP($G70,"RTG_SP"),1)&lt;&gt;"#",_xll.BDP($G70,"RTG_SP"),""),"")</f>
        <v>B-</v>
      </c>
      <c r="K70" s="72" t="str">
        <f t="shared" si="2"/>
        <v/>
      </c>
      <c r="L70" s="72" t="str">
        <f t="shared" si="2"/>
        <v/>
      </c>
      <c r="M70" s="72" t="str">
        <f t="shared" si="3"/>
        <v>WR</v>
      </c>
      <c r="N70" s="72" t="str">
        <f t="shared" si="3"/>
        <v>B-</v>
      </c>
      <c r="O70" s="72" t="str">
        <f t="shared" si="4"/>
        <v/>
      </c>
      <c r="P70" s="72">
        <f t="shared" si="5"/>
        <v>18</v>
      </c>
    </row>
    <row r="71" spans="2:17" x14ac:dyDescent="0.25">
      <c r="B71" s="72" t="s">
        <v>191</v>
      </c>
      <c r="C71" s="72">
        <v>1</v>
      </c>
      <c r="D71" s="72" t="s">
        <v>36</v>
      </c>
      <c r="E71" s="72" t="s">
        <v>37</v>
      </c>
      <c r="F71" s="72" t="s">
        <v>192</v>
      </c>
      <c r="G71" s="72" t="str">
        <f>IF(F71&lt;&gt;"",IF(LEFT(_xll.BDP($F71&amp;" Curncy","SW_PRIMARY_REF_OBLIGATION_ISIN")&amp;" Corp",1)="#","N/A",_xll.BDP($F71&amp;" Curncy","SW_PRIMARY_REF_OBLIGATION_ISIN")&amp;" Corp"),"")</f>
        <v>USC67111AF82 Corp</v>
      </c>
      <c r="H71" s="43">
        <f>IF(G71&lt;&gt;"",IF(LEFT(_xll.BDP($F71&amp;" Curncy",H$18),1)="#","N/A",_xll.BDP($F71&amp;" Curncy",H$18)),"")</f>
        <v>90</v>
      </c>
      <c r="I71" s="72" t="str">
        <f>IF(AND($G71&lt;&gt;"",$G71&lt;&gt;"N/A"),IF(LEFT(_xll.BDP($G71,"RTG_MOODY"),1)&lt;&gt;"#",_xll.BDP($G71,"RTG_MOODY"),""),"")</f>
        <v>Ba2</v>
      </c>
      <c r="J71" s="72" t="str">
        <f>IF(AND($G71&lt;&gt;"",$G71&lt;&gt;"N/A"),IF(LEFT(_xll.BDP($G71,"RTG_SP"),1)&lt;&gt;"#",_xll.BDP($G71,"RTG_SP"),""),"")</f>
        <v>BB+</v>
      </c>
      <c r="K71" s="72" t="str">
        <f t="shared" si="2"/>
        <v/>
      </c>
      <c r="L71" s="72" t="str">
        <f t="shared" si="2"/>
        <v/>
      </c>
      <c r="M71" s="72" t="str">
        <f t="shared" si="3"/>
        <v>Ba2</v>
      </c>
      <c r="N71" s="72" t="str">
        <f t="shared" si="3"/>
        <v>BB+</v>
      </c>
      <c r="O71" s="72">
        <f t="shared" si="4"/>
        <v>14</v>
      </c>
      <c r="P71" s="72">
        <f t="shared" si="5"/>
        <v>13</v>
      </c>
    </row>
    <row r="72" spans="2:17" x14ac:dyDescent="0.25">
      <c r="B72" s="72" t="s">
        <v>193</v>
      </c>
      <c r="C72" s="72">
        <v>1</v>
      </c>
      <c r="D72" s="72" t="s">
        <v>36</v>
      </c>
      <c r="E72" s="72" t="s">
        <v>37</v>
      </c>
      <c r="F72" s="72" t="s">
        <v>194</v>
      </c>
      <c r="G72" s="72" t="str">
        <f>IF(F72&lt;&gt;"",IF(LEFT(_xll.BDP($F72&amp;" Curncy","SW_PRIMARY_REF_OBLIGATION_ISIN")&amp;" Corp",1)="#","N/A",_xll.BDP($F72&amp;" Curncy","SW_PRIMARY_REF_OBLIGATION_ISIN")&amp;" Corp"),"")</f>
        <v>US629377BW10 Corp</v>
      </c>
      <c r="H72" s="43">
        <f>IF(G72&lt;&gt;"",IF(LEFT(_xll.BDP($F72&amp;" Curncy",H$18),1)="#","N/A",_xll.BDP($F72&amp;" Curncy",H$18)),"")</f>
        <v>585</v>
      </c>
      <c r="I72" s="72" t="str">
        <f>IF(AND($G72&lt;&gt;"",$G72&lt;&gt;"N/A"),IF(LEFT(_xll.BDP($G72,"RTG_MOODY"),1)&lt;&gt;"#",_xll.BDP($G72,"RTG_MOODY"),""),"")</f>
        <v>B1</v>
      </c>
      <c r="J72" s="72" t="str">
        <f>IF(AND($G72&lt;&gt;"",$G72&lt;&gt;"N/A"),IF(LEFT(_xll.BDP($G72,"RTG_SP"),1)&lt;&gt;"#",_xll.BDP($G72,"RTG_SP"),""),"")</f>
        <v>BB-</v>
      </c>
      <c r="K72" s="72" t="str">
        <f t="shared" si="2"/>
        <v/>
      </c>
      <c r="L72" s="72" t="str">
        <f t="shared" si="2"/>
        <v/>
      </c>
      <c r="M72" s="72" t="str">
        <f t="shared" si="3"/>
        <v>B1</v>
      </c>
      <c r="N72" s="72" t="str">
        <f t="shared" si="3"/>
        <v>BB-</v>
      </c>
      <c r="O72" s="72">
        <f t="shared" si="4"/>
        <v>16</v>
      </c>
      <c r="P72" s="72">
        <f t="shared" si="5"/>
        <v>15</v>
      </c>
    </row>
    <row r="73" spans="2:17" x14ac:dyDescent="0.25">
      <c r="B73" s="72" t="s">
        <v>195</v>
      </c>
      <c r="C73" s="72">
        <v>1</v>
      </c>
      <c r="D73" s="72" t="s">
        <v>36</v>
      </c>
      <c r="E73" s="72" t="s">
        <v>37</v>
      </c>
      <c r="F73" s="72" t="s">
        <v>196</v>
      </c>
      <c r="G73" s="72" t="str">
        <f>IF(F73&lt;&gt;"",IF(LEFT(_xll.BDP($F73&amp;" Curncy","SW_PRIMARY_REF_OBLIGATION_ISIN")&amp;" Corp",1)="#","N/A",_xll.BDP($F73&amp;" Curncy","SW_PRIMARY_REF_OBLIGATION_ISIN")&amp;" Corp"),"")</f>
        <v>US680665AH97 Corp</v>
      </c>
      <c r="H73" s="43">
        <f>IF(G73&lt;&gt;"",IF(LEFT(_xll.BDP($F73&amp;" Curncy",H$18),1)="#","N/A",_xll.BDP($F73&amp;" Curncy",H$18)),"")</f>
        <v>354.99999999999994</v>
      </c>
      <c r="I73" s="72" t="str">
        <f>IF(AND($G73&lt;&gt;"",$G73&lt;&gt;"N/A"),IF(LEFT(_xll.BDP($G73,"RTG_MOODY"),1)&lt;&gt;"#",_xll.BDP($G73,"RTG_MOODY"),""),"")</f>
        <v>Ba1</v>
      </c>
      <c r="J73" s="72" t="str">
        <f>IF(AND($G73&lt;&gt;"",$G73&lt;&gt;"N/A"),IF(LEFT(_xll.BDP($G73,"RTG_SP"),1)&lt;&gt;"#",_xll.BDP($G73,"RTG_SP"),""),"")</f>
        <v>BB+</v>
      </c>
      <c r="K73" s="72" t="str">
        <f t="shared" si="2"/>
        <v/>
      </c>
      <c r="L73" s="72" t="str">
        <f t="shared" si="2"/>
        <v/>
      </c>
      <c r="M73" s="72" t="str">
        <f t="shared" si="3"/>
        <v>Ba1</v>
      </c>
      <c r="N73" s="72" t="str">
        <f t="shared" si="3"/>
        <v>BB+</v>
      </c>
      <c r="O73" s="72">
        <f t="shared" si="4"/>
        <v>13</v>
      </c>
      <c r="P73" s="72">
        <f t="shared" si="5"/>
        <v>13</v>
      </c>
    </row>
    <row r="74" spans="2:17" x14ac:dyDescent="0.25">
      <c r="B74" s="72" t="s">
        <v>197</v>
      </c>
      <c r="C74" s="72">
        <v>1</v>
      </c>
      <c r="D74" s="72" t="s">
        <v>36</v>
      </c>
      <c r="E74" s="72" t="s">
        <v>37</v>
      </c>
      <c r="F74" s="72" t="s">
        <v>198</v>
      </c>
      <c r="G74" s="72" t="str">
        <f>IF(F74&lt;&gt;"",IF(LEFT(_xll.BDP($F74&amp;" Curncy","SW_PRIMARY_REF_OBLIGATION_ISIN")&amp;" Corp",1)="#","N/A",_xll.BDP($F74&amp;" Curncy","SW_PRIMARY_REF_OBLIGATION_ISIN")&amp;" Corp"),"")</f>
        <v>US690768BF28 Corp</v>
      </c>
      <c r="H74" s="43">
        <f>IF(G74&lt;&gt;"",IF(LEFT(_xll.BDP($F74&amp;" Curncy",H$18),1)="#","N/A",_xll.BDP($F74&amp;" Curncy",H$18)),"")</f>
        <v>95</v>
      </c>
      <c r="I74" s="72" t="str">
        <f>IF(AND($G74&lt;&gt;"",$G74&lt;&gt;"N/A"),IF(LEFT(_xll.BDP($G74,"RTG_MOODY"),1)&lt;&gt;"#",_xll.BDP($G74,"RTG_MOODY"),""),"")</f>
        <v>B2</v>
      </c>
      <c r="J74" s="72" t="str">
        <f>IF(AND($G74&lt;&gt;"",$G74&lt;&gt;"N/A"),IF(LEFT(_xll.BDP($G74,"RTG_SP"),1)&lt;&gt;"#",_xll.BDP($G74,"RTG_SP"),""),"")</f>
        <v>B+</v>
      </c>
      <c r="K74" s="72" t="str">
        <f t="shared" si="2"/>
        <v/>
      </c>
      <c r="L74" s="72" t="str">
        <f t="shared" si="2"/>
        <v/>
      </c>
      <c r="M74" s="72" t="str">
        <f t="shared" si="3"/>
        <v>B2</v>
      </c>
      <c r="N74" s="72" t="str">
        <f t="shared" si="3"/>
        <v>B+</v>
      </c>
      <c r="O74" s="72">
        <f t="shared" si="4"/>
        <v>17</v>
      </c>
      <c r="P74" s="72">
        <f t="shared" si="5"/>
        <v>16</v>
      </c>
    </row>
    <row r="75" spans="2:17" x14ac:dyDescent="0.25">
      <c r="B75" s="72" t="s">
        <v>199</v>
      </c>
      <c r="C75" s="72">
        <v>1</v>
      </c>
      <c r="D75" s="72" t="s">
        <v>36</v>
      </c>
      <c r="E75" s="72" t="s">
        <v>37</v>
      </c>
      <c r="F75" s="72" t="s">
        <v>200</v>
      </c>
      <c r="G75" s="72" t="str">
        <f>IF(F75&lt;&gt;"",IF(LEFT(_xll.BDP($F75&amp;" Curncy","SW_PRIMARY_REF_OBLIGATION_ISIN")&amp;" Corp",1)="#","N/A",_xll.BDP($F75&amp;" Curncy","SW_PRIMARY_REF_OBLIGATION_ISIN")&amp;" Corp"),"")</f>
        <v>US880394AD38 Corp</v>
      </c>
      <c r="H75" s="43">
        <f>IF(G75&lt;&gt;"",IF(LEFT(_xll.BDP($F75&amp;" Curncy",H$18),1)="#","N/A",_xll.BDP($F75&amp;" Curncy",H$18)),"")</f>
        <v>405</v>
      </c>
      <c r="I75" s="72" t="str">
        <f>IF(AND($G75&lt;&gt;"",$G75&lt;&gt;"N/A"),IF(LEFT(_xll.BDP($G75,"RTG_MOODY"),1)&lt;&gt;"#",_xll.BDP($G75,"RTG_MOODY"),""),"")</f>
        <v>Caa2</v>
      </c>
      <c r="J75" s="72" t="str">
        <f>IF(AND($G75&lt;&gt;"",$G75&lt;&gt;"N/A"),IF(LEFT(_xll.BDP($G75,"RTG_SP"),1)&lt;&gt;"#",_xll.BDP($G75,"RTG_SP"),""),"")</f>
        <v>CCC+</v>
      </c>
      <c r="K75" s="72" t="str">
        <f t="shared" si="2"/>
        <v/>
      </c>
      <c r="L75" s="72" t="str">
        <f t="shared" si="2"/>
        <v/>
      </c>
      <c r="M75" s="72" t="str">
        <f t="shared" si="3"/>
        <v>Caa2</v>
      </c>
      <c r="N75" s="72" t="str">
        <f t="shared" si="3"/>
        <v>CCC+</v>
      </c>
      <c r="O75" s="72">
        <f t="shared" si="4"/>
        <v>20</v>
      </c>
      <c r="P75" s="72">
        <f t="shared" si="5"/>
        <v>19</v>
      </c>
    </row>
    <row r="76" spans="2:17" x14ac:dyDescent="0.25">
      <c r="B76" s="72" t="s">
        <v>201</v>
      </c>
      <c r="C76" s="72">
        <v>1</v>
      </c>
      <c r="D76" s="72" t="s">
        <v>36</v>
      </c>
      <c r="E76" s="72" t="s">
        <v>37</v>
      </c>
      <c r="F76" s="72" t="s">
        <v>202</v>
      </c>
      <c r="G76" s="72" t="str">
        <f>IF(F76&lt;&gt;"",IF(LEFT(_xll.BDP($F76&amp;" Curncy","SW_PRIMARY_REF_OBLIGATION_ISIN")&amp;" Corp",1)="#","N/A",_xll.BDP($F76&amp;" Curncy","SW_PRIMARY_REF_OBLIGATION_ISIN")&amp;" Corp"),"")</f>
        <v>US701081AY70 Corp</v>
      </c>
      <c r="H76" s="43">
        <f>IF(G76&lt;&gt;"",IF(LEFT(_xll.BDP($F76&amp;" Curncy",H$18),1)="#","N/A",_xll.BDP($F76&amp;" Curncy",H$18)),"")</f>
        <v>1145.5285111070289</v>
      </c>
      <c r="I76" s="72" t="str">
        <f>IF(AND($G76&lt;&gt;"",$G76&lt;&gt;"N/A"),IF(LEFT(_xll.BDP($G76,"RTG_MOODY"),1)&lt;&gt;"#",_xll.BDP($G76,"RTG_MOODY"),""),"")</f>
        <v>Caa1</v>
      </c>
      <c r="J76" s="72" t="str">
        <f>IF(AND($G76&lt;&gt;"",$G76&lt;&gt;"N/A"),IF(LEFT(_xll.BDP($G76,"RTG_SP"),1)&lt;&gt;"#",_xll.BDP($G76,"RTG_SP"),""),"")</f>
        <v>B-</v>
      </c>
      <c r="K76" s="72" t="str">
        <f t="shared" si="2"/>
        <v/>
      </c>
      <c r="L76" s="72" t="str">
        <f t="shared" si="2"/>
        <v/>
      </c>
      <c r="M76" s="72" t="str">
        <f t="shared" si="3"/>
        <v>Caa1</v>
      </c>
      <c r="N76" s="72" t="str">
        <f t="shared" si="3"/>
        <v>B-</v>
      </c>
      <c r="O76" s="72">
        <f t="shared" si="4"/>
        <v>19</v>
      </c>
      <c r="P76" s="72">
        <f t="shared" si="5"/>
        <v>18</v>
      </c>
    </row>
    <row r="77" spans="2:17" x14ac:dyDescent="0.25">
      <c r="B77" s="72" t="s">
        <v>203</v>
      </c>
      <c r="C77" s="72">
        <v>1</v>
      </c>
      <c r="D77" s="72" t="s">
        <v>36</v>
      </c>
      <c r="E77" s="72" t="s">
        <v>37</v>
      </c>
      <c r="F77" s="72" t="s">
        <v>204</v>
      </c>
      <c r="G77" s="72" t="str">
        <f>IF(F77&lt;&gt;"",IF(LEFT(_xll.BDP($F77&amp;" Curncy","SW_PRIMARY_REF_OBLIGATION_ISIN")&amp;" Corp",1)="#","N/A",_xll.BDP($F77&amp;" Curncy","SW_PRIMARY_REF_OBLIGATION_ISIN")&amp;" Corp"),"")</f>
        <v>US693320AR46 Corp</v>
      </c>
      <c r="H77" s="43">
        <f>IF(G77&lt;&gt;"",IF(LEFT(_xll.BDP($F77&amp;" Curncy",H$18),1)="#","N/A",_xll.BDP($F77&amp;" Curncy",H$18)),"")</f>
        <v>605</v>
      </c>
      <c r="I77" s="72" t="str">
        <f>IF(AND($G77&lt;&gt;"",$G77&lt;&gt;"N/A"),IF(LEFT(_xll.BDP($G77,"RTG_MOODY"),1)&lt;&gt;"#",_xll.BDP($G77,"RTG_MOODY"),""),"")</f>
        <v>Ba3</v>
      </c>
      <c r="J77" s="72" t="str">
        <f>IF(AND($G77&lt;&gt;"",$G77&lt;&gt;"N/A"),IF(LEFT(_xll.BDP($G77,"RTG_SP"),1)&lt;&gt;"#",_xll.BDP($G77,"RTG_SP"),""),"")</f>
        <v>B+</v>
      </c>
      <c r="K77" s="72" t="str">
        <f t="shared" si="2"/>
        <v/>
      </c>
      <c r="L77" s="72" t="str">
        <f t="shared" si="2"/>
        <v/>
      </c>
      <c r="M77" s="72" t="str">
        <f t="shared" si="3"/>
        <v>Ba3</v>
      </c>
      <c r="N77" s="72" t="str">
        <f t="shared" si="3"/>
        <v>B+</v>
      </c>
      <c r="O77" s="72">
        <f t="shared" si="4"/>
        <v>15</v>
      </c>
      <c r="P77" s="72">
        <f t="shared" si="5"/>
        <v>16</v>
      </c>
    </row>
    <row r="78" spans="2:17" x14ac:dyDescent="0.25">
      <c r="B78" s="72" t="s">
        <v>205</v>
      </c>
      <c r="C78" s="72">
        <v>1</v>
      </c>
      <c r="D78" s="72" t="s">
        <v>36</v>
      </c>
      <c r="E78" s="72" t="s">
        <v>37</v>
      </c>
      <c r="F78" s="72" t="s">
        <v>206</v>
      </c>
      <c r="G78" s="72" t="str">
        <f>IF(F78&lt;&gt;"",IF(LEFT(_xll.BDP($F78&amp;" Curncy","SW_PRIMARY_REF_OBLIGATION_ISIN")&amp;" Corp",1)="#","N/A",_xll.BDP($F78&amp;" Curncy","SW_PRIMARY_REF_OBLIGATION_ISIN")&amp;" Corp"),"")</f>
        <v>US73179PAK21 Corp</v>
      </c>
      <c r="H78" s="43">
        <f>IF(G78&lt;&gt;"",IF(LEFT(_xll.BDP($F78&amp;" Curncy",H$18),1)="#","N/A",_xll.BDP($F78&amp;" Curncy",H$18)),"")</f>
        <v>160</v>
      </c>
      <c r="I78" s="72" t="str">
        <f>IF(AND($G78&lt;&gt;"",$G78&lt;&gt;"N/A"),IF(LEFT(_xll.BDP($G78,"RTG_MOODY"),1)&lt;&gt;"#",_xll.BDP($G78,"RTG_MOODY"),""),"")</f>
        <v>Ba3</v>
      </c>
      <c r="J78" s="72" t="str">
        <f>IF(AND($G78&lt;&gt;"",$G78&lt;&gt;"N/A"),IF(LEFT(_xll.BDP($G78,"RTG_SP"),1)&lt;&gt;"#",_xll.BDP($G78,"RTG_SP"),""),"")</f>
        <v>BB-</v>
      </c>
      <c r="K78" s="72" t="str">
        <f t="shared" si="2"/>
        <v/>
      </c>
      <c r="L78" s="72" t="str">
        <f t="shared" si="2"/>
        <v/>
      </c>
      <c r="M78" s="72" t="str">
        <f t="shared" si="3"/>
        <v>Ba3</v>
      </c>
      <c r="N78" s="72" t="str">
        <f t="shared" si="3"/>
        <v>BB-</v>
      </c>
      <c r="O78" s="72">
        <f t="shared" si="4"/>
        <v>15</v>
      </c>
      <c r="P78" s="72">
        <f t="shared" si="5"/>
        <v>15</v>
      </c>
    </row>
    <row r="79" spans="2:17" x14ac:dyDescent="0.25">
      <c r="B79" s="72" t="s">
        <v>207</v>
      </c>
      <c r="C79" s="72">
        <v>1</v>
      </c>
      <c r="D79" s="72" t="s">
        <v>36</v>
      </c>
      <c r="E79" s="72" t="s">
        <v>37</v>
      </c>
      <c r="F79" s="72" t="s">
        <v>208</v>
      </c>
      <c r="G79" s="72" t="str">
        <f>IF(F79&lt;&gt;"",IF(LEFT(_xll.BDP($F79&amp;" Curncy","SW_PRIMARY_REF_OBLIGATION_ISIN")&amp;" Corp",1)="#","N/A",_xll.BDP($F79&amp;" Curncy","SW_PRIMARY_REF_OBLIGATION_ISIN")&amp;" Corp"),"")</f>
        <v>US745867AM30 Corp</v>
      </c>
      <c r="H79" s="43">
        <f>IF(G79&lt;&gt;"",IF(LEFT(_xll.BDP($F79&amp;" Curncy",H$18),1)="#","N/A",_xll.BDP($F79&amp;" Curncy",H$18)),"")</f>
        <v>180</v>
      </c>
      <c r="I79" s="72" t="str">
        <f>IF(AND($G79&lt;&gt;"",$G79&lt;&gt;"N/A"),IF(LEFT(_xll.BDP($G79,"RTG_MOODY"),1)&lt;&gt;"#",_xll.BDP($G79,"RTG_MOODY"),""),"")</f>
        <v>Ba1</v>
      </c>
      <c r="J79" s="72" t="str">
        <f>IF(AND($G79&lt;&gt;"",$G79&lt;&gt;"N/A"),IF(LEFT(_xll.BDP($G79,"RTG_SP"),1)&lt;&gt;"#",_xll.BDP($G79,"RTG_SP"),""),"")</f>
        <v>BB+</v>
      </c>
      <c r="K79" s="72" t="str">
        <f t="shared" si="2"/>
        <v/>
      </c>
      <c r="L79" s="72" t="str">
        <f t="shared" si="2"/>
        <v/>
      </c>
      <c r="M79" s="72" t="str">
        <f t="shared" si="3"/>
        <v>Ba1</v>
      </c>
      <c r="N79" s="72" t="str">
        <f t="shared" si="3"/>
        <v>BB+</v>
      </c>
      <c r="O79" s="72">
        <f t="shared" si="4"/>
        <v>13</v>
      </c>
      <c r="P79" s="72">
        <f t="shared" si="5"/>
        <v>13</v>
      </c>
    </row>
    <row r="80" spans="2:17" x14ac:dyDescent="0.25">
      <c r="B80" s="72" t="s">
        <v>209</v>
      </c>
      <c r="C80" s="72">
        <v>1</v>
      </c>
      <c r="D80" s="72" t="s">
        <v>36</v>
      </c>
      <c r="E80" s="72" t="s">
        <v>37</v>
      </c>
      <c r="F80" s="72" t="s">
        <v>210</v>
      </c>
      <c r="G80" s="72" t="str">
        <f>IF(F80&lt;&gt;"",IF(LEFT(_xll.BDP($F80&amp;" Curncy","SW_PRIMARY_REF_OBLIGATION_ISIN")&amp;" Corp",1)="#","N/A",_xll.BDP($F80&amp;" Curncy","SW_PRIMARY_REF_OBLIGATION_ISIN")&amp;" Corp"),"")</f>
        <v>US257867AW18 Corp</v>
      </c>
      <c r="H80" s="43">
        <f>IF(G80&lt;&gt;"",IF(LEFT(_xll.BDP($F80&amp;" Curncy",H$18),1)="#","N/A",_xll.BDP($F80&amp;" Curncy",H$18)),"")</f>
        <v>535</v>
      </c>
      <c r="I80" s="72" t="str">
        <f>IF(AND($G80&lt;&gt;"",$G80&lt;&gt;"N/A"),IF(LEFT(_xll.BDP($G80,"RTG_MOODY"),1)&lt;&gt;"#",_xll.BDP($G80,"RTG_MOODY"),""),"")</f>
        <v>B1</v>
      </c>
      <c r="J80" s="72" t="str">
        <f>IF(AND($G80&lt;&gt;"",$G80&lt;&gt;"N/A"),IF(LEFT(_xll.BDP($G80,"RTG_SP"),1)&lt;&gt;"#",_xll.BDP($G80,"RTG_SP"),""),"")</f>
        <v>BB- /*-</v>
      </c>
      <c r="K80" s="72" t="str">
        <f t="shared" si="2"/>
        <v/>
      </c>
      <c r="L80" s="72">
        <f t="shared" si="2"/>
        <v>5</v>
      </c>
      <c r="M80" s="72" t="str">
        <f t="shared" si="3"/>
        <v>B1</v>
      </c>
      <c r="N80" s="72" t="str">
        <f t="shared" si="3"/>
        <v>BB-</v>
      </c>
      <c r="O80" s="72">
        <f t="shared" si="4"/>
        <v>16</v>
      </c>
      <c r="P80" s="72">
        <f t="shared" si="5"/>
        <v>15</v>
      </c>
    </row>
    <row r="81" spans="2:16" x14ac:dyDescent="0.25">
      <c r="B81" s="72" t="s">
        <v>211</v>
      </c>
      <c r="C81" s="72">
        <v>1</v>
      </c>
      <c r="D81" s="72" t="s">
        <v>36</v>
      </c>
      <c r="E81" s="72" t="s">
        <v>37</v>
      </c>
      <c r="F81" s="72" t="s">
        <v>212</v>
      </c>
      <c r="G81" s="72" t="str">
        <f>IF(F81&lt;&gt;"",IF(LEFT(_xll.BDP($F81&amp;" Curncy","SW_PRIMARY_REF_OBLIGATION_ISIN")&amp;" Corp",1)="#","N/A",_xll.BDP($F81&amp;" Curncy","SW_PRIMARY_REF_OBLIGATION_ISIN")&amp;" Corp"),"")</f>
        <v>US750236AM34 Corp</v>
      </c>
      <c r="H81" s="43">
        <f>IF(G81&lt;&gt;"",IF(LEFT(_xll.BDP($F81&amp;" Curncy",H$18),1)="#","N/A",_xll.BDP($F81&amp;" Curncy",H$18)),"")</f>
        <v>405</v>
      </c>
      <c r="I81" s="72" t="str">
        <f>IF(AND($G81&lt;&gt;"",$G81&lt;&gt;"N/A"),IF(LEFT(_xll.BDP($G81,"RTG_MOODY"),1)&lt;&gt;"#",_xll.BDP($G81,"RTG_MOODY"),""),"")</f>
        <v/>
      </c>
      <c r="J81" s="72" t="str">
        <f>IF(AND($G81&lt;&gt;"",$G81&lt;&gt;"N/A"),IF(LEFT(_xll.BDP($G81,"RTG_SP"),1)&lt;&gt;"#",_xll.BDP($G81,"RTG_SP"),""),"")</f>
        <v>BB-</v>
      </c>
      <c r="K81" s="72" t="str">
        <f t="shared" si="2"/>
        <v/>
      </c>
      <c r="L81" s="72" t="str">
        <f t="shared" si="2"/>
        <v/>
      </c>
      <c r="M81" s="72" t="str">
        <f t="shared" si="3"/>
        <v/>
      </c>
      <c r="N81" s="72" t="str">
        <f t="shared" si="3"/>
        <v>BB-</v>
      </c>
      <c r="O81" s="72" t="str">
        <f t="shared" si="4"/>
        <v/>
      </c>
      <c r="P81" s="72">
        <f t="shared" si="5"/>
        <v>15</v>
      </c>
    </row>
    <row r="82" spans="2:16" x14ac:dyDescent="0.25">
      <c r="B82" s="72" t="s">
        <v>214</v>
      </c>
      <c r="C82" s="72">
        <v>1</v>
      </c>
      <c r="D82" s="72" t="s">
        <v>36</v>
      </c>
      <c r="E82" s="72" t="s">
        <v>37</v>
      </c>
      <c r="F82" s="72" t="s">
        <v>215</v>
      </c>
      <c r="G82" s="72" t="str">
        <f>IF(F82&lt;&gt;"",IF(LEFT(_xll.BDP($F82&amp;" Curncy","SW_PRIMARY_REF_OBLIGATION_ISIN")&amp;" Corp",1)="#","N/A",_xll.BDP($F82&amp;" Curncy","SW_PRIMARY_REF_OBLIGATION_ISIN")&amp;" Corp"),"")</f>
        <v>US75606DAA90 Corp</v>
      </c>
      <c r="H82" s="43">
        <f>IF(G82&lt;&gt;"",IF(LEFT(_xll.BDP($F82&amp;" Curncy",H$18),1)="#","N/A",_xll.BDP($F82&amp;" Curncy",H$18)),"")</f>
        <v>254.99999999999997</v>
      </c>
      <c r="I82" s="72" t="str">
        <f>IF(AND($G82&lt;&gt;"",$G82&lt;&gt;"N/A"),IF(LEFT(_xll.BDP($G82,"RTG_MOODY"),1)&lt;&gt;"#",_xll.BDP($G82,"RTG_MOODY"),""),"")</f>
        <v>B2</v>
      </c>
      <c r="J82" s="72" t="str">
        <f>IF(AND($G82&lt;&gt;"",$G82&lt;&gt;"N/A"),IF(LEFT(_xll.BDP($G82,"RTG_SP"),1)&lt;&gt;"#",_xll.BDP($G82,"RTG_SP"),""),"")</f>
        <v>B</v>
      </c>
      <c r="K82" s="72" t="str">
        <f t="shared" si="2"/>
        <v/>
      </c>
      <c r="L82" s="72" t="str">
        <f t="shared" si="2"/>
        <v/>
      </c>
      <c r="M82" s="72" t="str">
        <f t="shared" si="3"/>
        <v>B2</v>
      </c>
      <c r="N82" s="72" t="str">
        <f t="shared" si="3"/>
        <v>B</v>
      </c>
      <c r="O82" s="72">
        <f t="shared" si="4"/>
        <v>17</v>
      </c>
      <c r="P82" s="72">
        <f t="shared" si="5"/>
        <v>17</v>
      </c>
    </row>
    <row r="83" spans="2:16" x14ac:dyDescent="0.25">
      <c r="B83" s="72" t="s">
        <v>216</v>
      </c>
      <c r="C83" s="72">
        <v>1</v>
      </c>
      <c r="D83" s="72" t="s">
        <v>36</v>
      </c>
      <c r="E83" s="72" t="s">
        <v>37</v>
      </c>
      <c r="F83" s="72" t="s">
        <v>217</v>
      </c>
      <c r="G83" s="72" t="str">
        <f>IF(F83&lt;&gt;"",IF(LEFT(_xll.BDP($F83&amp;" Curncy","SW_PRIMARY_REF_OBLIGATION_ISIN")&amp;" Corp",1)="#","N/A",_xll.BDP($F83&amp;" Curncy","SW_PRIMARY_REF_OBLIGATION_ISIN")&amp;" Corp"),"")</f>
        <v>US767754AJ35 Corp</v>
      </c>
      <c r="H83" s="43">
        <f>IF(G83&lt;&gt;"",IF(LEFT(_xll.BDP($F83&amp;" Curncy",H$18),1)="#","N/A",_xll.BDP($F83&amp;" Curncy",H$18)),"")</f>
        <v>155</v>
      </c>
      <c r="I83" s="72" t="str">
        <f>IF(AND($G83&lt;&gt;"",$G83&lt;&gt;"N/A"),IF(LEFT(_xll.BDP($G83,"RTG_MOODY"),1)&lt;&gt;"#",_xll.BDP($G83,"RTG_MOODY"),""),"")</f>
        <v>Caa1 /*+</v>
      </c>
      <c r="J83" s="72" t="str">
        <f>IF(AND($G83&lt;&gt;"",$G83&lt;&gt;"N/A"),IF(LEFT(_xll.BDP($G83,"RTG_SP"),1)&lt;&gt;"#",_xll.BDP($G83,"RTG_SP"),""),"")</f>
        <v>CCC+ /*+</v>
      </c>
      <c r="K83" s="72">
        <f t="shared" si="2"/>
        <v>6</v>
      </c>
      <c r="L83" s="72">
        <f t="shared" si="2"/>
        <v>6</v>
      </c>
      <c r="M83" s="72" t="str">
        <f t="shared" si="3"/>
        <v>Caa1</v>
      </c>
      <c r="N83" s="72" t="str">
        <f t="shared" si="3"/>
        <v>CCC+</v>
      </c>
      <c r="O83" s="72">
        <f t="shared" si="4"/>
        <v>19</v>
      </c>
      <c r="P83" s="72">
        <f t="shared" si="5"/>
        <v>19</v>
      </c>
    </row>
    <row r="84" spans="2:16" x14ac:dyDescent="0.25">
      <c r="B84" s="72" t="s">
        <v>218</v>
      </c>
      <c r="C84" s="72">
        <v>1</v>
      </c>
      <c r="D84" s="72" t="s">
        <v>36</v>
      </c>
      <c r="E84" s="72" t="s">
        <v>37</v>
      </c>
      <c r="F84" s="72" t="s">
        <v>219</v>
      </c>
      <c r="G84" s="72" t="str">
        <f>IF(F84&lt;&gt;"",IF(LEFT(_xll.BDP($F84&amp;" Curncy","SW_PRIMARY_REF_OBLIGATION_ISIN")&amp;" Corp",1)="#","N/A",_xll.BDP($F84&amp;" Curncy","SW_PRIMARY_REF_OBLIGATION_ISIN")&amp;" Corp"),"")</f>
        <v>US780153AU63 Corp</v>
      </c>
      <c r="H84" s="43">
        <f>IF(G84&lt;&gt;"",IF(LEFT(_xll.BDP($F84&amp;" Curncy",H$18),1)="#","N/A",_xll.BDP($F84&amp;" Curncy",H$18)),"")</f>
        <v>200</v>
      </c>
      <c r="I84" s="72" t="str">
        <f>IF(AND($G84&lt;&gt;"",$G84&lt;&gt;"N/A"),IF(LEFT(_xll.BDP($G84,"RTG_MOODY"),1)&lt;&gt;"#",_xll.BDP($G84,"RTG_MOODY"),""),"")</f>
        <v>Ba1</v>
      </c>
      <c r="J84" s="72" t="str">
        <f>IF(AND($G84&lt;&gt;"",$G84&lt;&gt;"N/A"),IF(LEFT(_xll.BDP($G84,"RTG_SP"),1)&lt;&gt;"#",_xll.BDP($G84,"RTG_SP"),""),"")</f>
        <v>BB+</v>
      </c>
      <c r="K84" s="72" t="str">
        <f t="shared" ref="K84:L147" si="6">IFERROR(FIND("/",I84,1),"")</f>
        <v/>
      </c>
      <c r="L84" s="72" t="str">
        <f t="shared" si="6"/>
        <v/>
      </c>
      <c r="M84" s="72" t="str">
        <f t="shared" ref="M84:N147" si="7">IF(K84&lt;&gt;"",MID(I84,1,K84-2),I84)</f>
        <v>Ba1</v>
      </c>
      <c r="N84" s="72" t="str">
        <f t="shared" si="7"/>
        <v>BB+</v>
      </c>
      <c r="O84" s="72">
        <f t="shared" ref="O84:O147" si="8">IFERROR(VLOOKUP(M84,$S$19:$U$44,3,0),"")</f>
        <v>13</v>
      </c>
      <c r="P84" s="72">
        <f t="shared" ref="P84:P147" si="9">IFERROR(VLOOKUP(N84,$T$19:$U$44,2,0),"")</f>
        <v>13</v>
      </c>
    </row>
    <row r="85" spans="2:16" x14ac:dyDescent="0.25">
      <c r="B85" s="72" t="s">
        <v>779</v>
      </c>
      <c r="C85" s="72">
        <v>1</v>
      </c>
      <c r="D85" s="72" t="s">
        <v>36</v>
      </c>
      <c r="E85" s="72" t="s">
        <v>37</v>
      </c>
      <c r="F85" s="72" t="s">
        <v>780</v>
      </c>
      <c r="G85" s="72" t="str">
        <f>IF(F85&lt;&gt;"",IF(LEFT(_xll.BDP($F85&amp;" Curncy","SW_PRIMARY_REF_OBLIGATION_ISIN")&amp;" Corp",1)="#","N/A",_xll.BDP($F85&amp;" Curncy","SW_PRIMARY_REF_OBLIGATION_ISIN")&amp;" Corp"),"")</f>
        <v>US785592AH92 Corp</v>
      </c>
      <c r="H85" s="43">
        <f>IF(G85&lt;&gt;"",IF(LEFT(_xll.BDP($F85&amp;" Curncy",H$18),1)="#","N/A",_xll.BDP($F85&amp;" Curncy",H$18)),"")</f>
        <v>320</v>
      </c>
      <c r="I85" s="72" t="str">
        <f>IF(AND($G85&lt;&gt;"",$G85&lt;&gt;"N/A"),IF(LEFT(_xll.BDP($G85,"RTG_MOODY"),1)&lt;&gt;"#",_xll.BDP($G85,"RTG_MOODY"),""),"")</f>
        <v>Ba3</v>
      </c>
      <c r="J85" s="72" t="str">
        <f>IF(AND($G85&lt;&gt;"",$G85&lt;&gt;"N/A"),IF(LEFT(_xll.BDP($G85,"RTG_SP"),1)&lt;&gt;"#",_xll.BDP($G85,"RTG_SP"),""),"")</f>
        <v>BB+</v>
      </c>
      <c r="K85" s="72" t="str">
        <f t="shared" si="6"/>
        <v/>
      </c>
      <c r="L85" s="72" t="str">
        <f t="shared" si="6"/>
        <v/>
      </c>
      <c r="M85" s="72" t="str">
        <f t="shared" si="7"/>
        <v>Ba3</v>
      </c>
      <c r="N85" s="72" t="str">
        <f t="shared" si="7"/>
        <v>BB+</v>
      </c>
      <c r="O85" s="72">
        <f t="shared" si="8"/>
        <v>15</v>
      </c>
      <c r="P85" s="72">
        <f t="shared" si="9"/>
        <v>13</v>
      </c>
    </row>
    <row r="86" spans="2:16" x14ac:dyDescent="0.25">
      <c r="B86" s="72" t="s">
        <v>434</v>
      </c>
      <c r="C86" s="72">
        <v>1</v>
      </c>
      <c r="D86" s="72" t="s">
        <v>36</v>
      </c>
      <c r="E86" s="72" t="s">
        <v>37</v>
      </c>
      <c r="F86" s="72" t="s">
        <v>435</v>
      </c>
      <c r="G86" s="72" t="str">
        <f>IF(F86&lt;&gt;"",IF(LEFT(_xll.BDP($F86&amp;" Curncy","SW_PRIMARY_REF_OBLIGATION_ISIN")&amp;" Corp",1)="#","N/A",_xll.BDP($F86&amp;" Curncy","SW_PRIMARY_REF_OBLIGATION_ISIN")&amp;" Corp"),"")</f>
        <v>US786514BA67 Corp</v>
      </c>
      <c r="H86" s="43">
        <f>IF(G86&lt;&gt;"",IF(LEFT(_xll.BDP($F86&amp;" Curncy",H$18),1)="#","N/A",_xll.BDP($F86&amp;" Curncy",H$18)),"")</f>
        <v>265</v>
      </c>
      <c r="I86" s="72" t="str">
        <f>IF(AND($G86&lt;&gt;"",$G86&lt;&gt;"N/A"),IF(LEFT(_xll.BDP($G86,"RTG_MOODY"),1)&lt;&gt;"#",_xll.BDP($G86,"RTG_MOODY"),""),"")</f>
        <v>B2</v>
      </c>
      <c r="J86" s="72" t="str">
        <f>IF(AND($G86&lt;&gt;"",$G86&lt;&gt;"N/A"),IF(LEFT(_xll.BDP($G86,"RTG_SP"),1)&lt;&gt;"#",_xll.BDP($G86,"RTG_SP"),""),"")</f>
        <v>B</v>
      </c>
      <c r="K86" s="72" t="str">
        <f t="shared" si="6"/>
        <v/>
      </c>
      <c r="L86" s="72" t="str">
        <f t="shared" si="6"/>
        <v/>
      </c>
      <c r="M86" s="72" t="str">
        <f t="shared" si="7"/>
        <v>B2</v>
      </c>
      <c r="N86" s="72" t="str">
        <f t="shared" si="7"/>
        <v>B</v>
      </c>
      <c r="O86" s="72">
        <f t="shared" si="8"/>
        <v>17</v>
      </c>
      <c r="P86" s="72">
        <f t="shared" si="9"/>
        <v>17</v>
      </c>
    </row>
    <row r="87" spans="2:16" x14ac:dyDescent="0.25">
      <c r="B87" s="72" t="s">
        <v>222</v>
      </c>
      <c r="C87" s="72">
        <v>1</v>
      </c>
      <c r="D87" s="72" t="s">
        <v>36</v>
      </c>
      <c r="E87" s="72" t="s">
        <v>75</v>
      </c>
      <c r="F87" s="72" t="s">
        <v>223</v>
      </c>
      <c r="G87" s="72" t="str">
        <f>IF(F87&lt;&gt;"",IF(LEFT(_xll.BDP($F87&amp;" Curncy","SW_PRIMARY_REF_OBLIGATION_ISIN")&amp;" Corp",1)="#","N/A",_xll.BDP($F87&amp;" Curncy","SW_PRIMARY_REF_OBLIGATION_ISIN")&amp;" Corp"),"")</f>
        <v>US800907AK37 Corp</v>
      </c>
      <c r="H87" s="43">
        <f>IF(G87&lt;&gt;"",IF(LEFT(_xll.BDP($F87&amp;" Curncy",H$18),1)="#","N/A",_xll.BDP($F87&amp;" Curncy",H$18)),"")</f>
        <v>120</v>
      </c>
      <c r="I87" s="72" t="str">
        <f>IF(AND($G87&lt;&gt;"",$G87&lt;&gt;"N/A"),IF(LEFT(_xll.BDP($G87,"RTG_MOODY"),1)&lt;&gt;"#",_xll.BDP($G87,"RTG_MOODY"),""),"")</f>
        <v>WR</v>
      </c>
      <c r="J87" s="72" t="str">
        <f>IF(AND($G87&lt;&gt;"",$G87&lt;&gt;"N/A"),IF(LEFT(_xll.BDP($G87,"RTG_SP"),1)&lt;&gt;"#",_xll.BDP($G87,"RTG_SP"),""),"")</f>
        <v>NR</v>
      </c>
      <c r="K87" s="72" t="str">
        <f t="shared" si="6"/>
        <v/>
      </c>
      <c r="L87" s="72" t="str">
        <f t="shared" si="6"/>
        <v/>
      </c>
      <c r="M87" s="72" t="str">
        <f t="shared" si="7"/>
        <v>WR</v>
      </c>
      <c r="N87" s="72" t="str">
        <f t="shared" si="7"/>
        <v>NR</v>
      </c>
      <c r="O87" s="72" t="str">
        <f t="shared" si="8"/>
        <v/>
      </c>
      <c r="P87" s="72">
        <f t="shared" si="9"/>
        <v>25</v>
      </c>
    </row>
    <row r="88" spans="2:16" x14ac:dyDescent="0.25">
      <c r="B88" s="72" t="s">
        <v>226</v>
      </c>
      <c r="C88" s="72">
        <v>1</v>
      </c>
      <c r="D88" s="72" t="s">
        <v>36</v>
      </c>
      <c r="E88" s="72" t="s">
        <v>37</v>
      </c>
      <c r="F88" s="72" t="s">
        <v>227</v>
      </c>
      <c r="G88" s="72" t="str">
        <f>IF(F88&lt;&gt;"",IF(LEFT(_xll.BDP($F88&amp;" Curncy","SW_PRIMARY_REF_OBLIGATION_ISIN")&amp;" Corp",1)="#","N/A",_xll.BDP($F88&amp;" Curncy","SW_PRIMARY_REF_OBLIGATION_ISIN")&amp;" Corp"),"")</f>
        <v>US81211KAK60 Corp</v>
      </c>
      <c r="H88" s="43">
        <f>IF(G88&lt;&gt;"",IF(LEFT(_xll.BDP($F88&amp;" Curncy",H$18),1)="#","N/A",_xll.BDP($F88&amp;" Curncy",H$18)),"")</f>
        <v>120</v>
      </c>
      <c r="I88" s="72" t="str">
        <f>IF(AND($G88&lt;&gt;"",$G88&lt;&gt;"N/A"),IF(LEFT(_xll.BDP($G88,"RTG_MOODY"),1)&lt;&gt;"#",_xll.BDP($G88,"RTG_MOODY"),""),"")</f>
        <v>B1</v>
      </c>
      <c r="J88" s="72" t="str">
        <f>IF(AND($G88&lt;&gt;"",$G88&lt;&gt;"N/A"),IF(LEFT(_xll.BDP($G88,"RTG_SP"),1)&lt;&gt;"#",_xll.BDP($G88,"RTG_SP"),""),"")</f>
        <v>BB</v>
      </c>
      <c r="K88" s="72" t="str">
        <f t="shared" si="6"/>
        <v/>
      </c>
      <c r="L88" s="72" t="str">
        <f t="shared" si="6"/>
        <v/>
      </c>
      <c r="M88" s="72" t="str">
        <f t="shared" si="7"/>
        <v>B1</v>
      </c>
      <c r="N88" s="72" t="str">
        <f t="shared" si="7"/>
        <v>BB</v>
      </c>
      <c r="O88" s="72">
        <f t="shared" si="8"/>
        <v>16</v>
      </c>
      <c r="P88" s="72">
        <f t="shared" si="9"/>
        <v>14</v>
      </c>
    </row>
    <row r="89" spans="2:16" x14ac:dyDescent="0.25">
      <c r="B89" s="72" t="s">
        <v>228</v>
      </c>
      <c r="C89" s="72">
        <v>1</v>
      </c>
      <c r="D89" s="72" t="s">
        <v>36</v>
      </c>
      <c r="E89" s="72" t="s">
        <v>37</v>
      </c>
      <c r="F89" s="72" t="s">
        <v>229</v>
      </c>
      <c r="G89" s="72" t="str">
        <f>IF(F89&lt;&gt;"",IF(LEFT(_xll.BDP($F89&amp;" Curncy","SW_PRIMARY_REF_OBLIGATION_ISIN")&amp;" Corp",1)="#","N/A",_xll.BDP($F89&amp;" Curncy","SW_PRIMARY_REF_OBLIGATION_ISIN")&amp;" Corp"),"")</f>
        <v>US812404BE03 Corp</v>
      </c>
      <c r="H89" s="43">
        <f>IF(G89&lt;&gt;"",IF(LEFT(_xll.BDP($F89&amp;" Curncy",H$18),1)="#","N/A",_xll.BDP($F89&amp;" Curncy",H$18)),"")</f>
        <v>1994.7364870431343</v>
      </c>
      <c r="I89" s="72" t="str">
        <f>IF(AND($G89&lt;&gt;"",$G89&lt;&gt;"N/A"),IF(LEFT(_xll.BDP($G89,"RTG_MOODY"),1)&lt;&gt;"#",_xll.BDP($G89,"RTG_MOODY"),""),"")</f>
        <v>Caa2</v>
      </c>
      <c r="J89" s="72" t="str">
        <f>IF(AND($G89&lt;&gt;"",$G89&lt;&gt;"N/A"),IF(LEFT(_xll.BDP($G89,"RTG_SP"),1)&lt;&gt;"#",_xll.BDP($G89,"RTG_SP"),""),"")</f>
        <v>CCC+</v>
      </c>
      <c r="K89" s="72" t="str">
        <f t="shared" si="6"/>
        <v/>
      </c>
      <c r="L89" s="72" t="str">
        <f t="shared" si="6"/>
        <v/>
      </c>
      <c r="M89" s="72" t="str">
        <f t="shared" si="7"/>
        <v>Caa2</v>
      </c>
      <c r="N89" s="72" t="str">
        <f t="shared" si="7"/>
        <v>CCC+</v>
      </c>
      <c r="O89" s="72">
        <f t="shared" si="8"/>
        <v>20</v>
      </c>
      <c r="P89" s="72">
        <f t="shared" si="9"/>
        <v>19</v>
      </c>
    </row>
    <row r="90" spans="2:16" x14ac:dyDescent="0.25">
      <c r="B90" s="72" t="s">
        <v>232</v>
      </c>
      <c r="C90" s="72">
        <v>1</v>
      </c>
      <c r="D90" s="72" t="s">
        <v>36</v>
      </c>
      <c r="E90" s="72" t="s">
        <v>37</v>
      </c>
      <c r="F90" s="72" t="s">
        <v>233</v>
      </c>
      <c r="G90" s="72" t="str">
        <f>IF(F90&lt;&gt;"",IF(LEFT(_xll.BDP($F90&amp;" Curncy","SW_PRIMARY_REF_OBLIGATION_ISIN")&amp;" Corp",1)="#","N/A",_xll.BDP($F90&amp;" Curncy","SW_PRIMARY_REF_OBLIGATION_ISIN")&amp;" Corp"),"")</f>
        <v>US85171RAA23 Corp</v>
      </c>
      <c r="H90" s="43">
        <f>IF(G90&lt;&gt;"",IF(LEFT(_xll.BDP($F90&amp;" Curncy",H$18),1)="#","N/A",_xll.BDP($F90&amp;" Curncy",H$18)),"")</f>
        <v>565</v>
      </c>
      <c r="I90" s="72" t="str">
        <f>IF(AND($G90&lt;&gt;"",$G90&lt;&gt;"N/A"),IF(LEFT(_xll.BDP($G90,"RTG_MOODY"),1)&lt;&gt;"#",_xll.BDP($G90,"RTG_MOODY"),""),"")</f>
        <v>B3</v>
      </c>
      <c r="J90" s="72" t="str">
        <f>IF(AND($G90&lt;&gt;"",$G90&lt;&gt;"N/A"),IF(LEFT(_xll.BDP($G90,"RTG_SP"),1)&lt;&gt;"#",_xll.BDP($G90,"RTG_SP"),""),"")</f>
        <v>B</v>
      </c>
      <c r="K90" s="72" t="str">
        <f t="shared" si="6"/>
        <v/>
      </c>
      <c r="L90" s="72" t="str">
        <f t="shared" si="6"/>
        <v/>
      </c>
      <c r="M90" s="72" t="str">
        <f t="shared" si="7"/>
        <v>B3</v>
      </c>
      <c r="N90" s="72" t="str">
        <f t="shared" si="7"/>
        <v>B</v>
      </c>
      <c r="O90" s="72">
        <f t="shared" si="8"/>
        <v>18</v>
      </c>
      <c r="P90" s="72">
        <f t="shared" si="9"/>
        <v>17</v>
      </c>
    </row>
    <row r="91" spans="2:16" x14ac:dyDescent="0.25">
      <c r="B91" s="72" t="s">
        <v>234</v>
      </c>
      <c r="C91" s="72">
        <v>1</v>
      </c>
      <c r="D91" s="72" t="s">
        <v>36</v>
      </c>
      <c r="E91" s="72" t="s">
        <v>37</v>
      </c>
      <c r="F91" s="72" t="s">
        <v>235</v>
      </c>
      <c r="G91" s="72" t="str">
        <f>IF(F91&lt;&gt;"",IF(LEFT(_xll.BDP($F91&amp;" Curncy","SW_PRIMARY_REF_OBLIGATION_ISIN")&amp;" Corp",1)="#","N/A",_xll.BDP($F91&amp;" Curncy","SW_PRIMARY_REF_OBLIGATION_ISIN")&amp;" Corp"),"")</f>
        <v>US852061AF78 Corp</v>
      </c>
      <c r="H91" s="43">
        <f>IF(G91&lt;&gt;"",IF(LEFT(_xll.BDP($F91&amp;" Curncy",H$18),1)="#","N/A",_xll.BDP($F91&amp;" Curncy",H$18)),"")</f>
        <v>1228.4446841699364</v>
      </c>
      <c r="I91" s="72" t="str">
        <f>IF(AND($G91&lt;&gt;"",$G91&lt;&gt;"N/A"),IF(LEFT(_xll.BDP($G91,"RTG_MOODY"),1)&lt;&gt;"#",_xll.BDP($G91,"RTG_MOODY"),""),"")</f>
        <v>Caa1</v>
      </c>
      <c r="J91" s="72" t="str">
        <f>IF(AND($G91&lt;&gt;"",$G91&lt;&gt;"N/A"),IF(LEFT(_xll.BDP($G91,"RTG_SP"),1)&lt;&gt;"#",_xll.BDP($G91,"RTG_SP"),""),"")</f>
        <v>B</v>
      </c>
      <c r="K91" s="72" t="str">
        <f t="shared" si="6"/>
        <v/>
      </c>
      <c r="L91" s="72" t="str">
        <f t="shared" si="6"/>
        <v/>
      </c>
      <c r="M91" s="72" t="str">
        <f t="shared" si="7"/>
        <v>Caa1</v>
      </c>
      <c r="N91" s="72" t="str">
        <f t="shared" si="7"/>
        <v>B</v>
      </c>
      <c r="O91" s="72">
        <f t="shared" si="8"/>
        <v>19</v>
      </c>
      <c r="P91" s="72">
        <f t="shared" si="9"/>
        <v>17</v>
      </c>
    </row>
    <row r="92" spans="2:16" x14ac:dyDescent="0.25">
      <c r="B92" s="72" t="s">
        <v>239</v>
      </c>
      <c r="C92" s="72">
        <v>1</v>
      </c>
      <c r="D92" s="72" t="s">
        <v>36</v>
      </c>
      <c r="E92" s="72" t="s">
        <v>37</v>
      </c>
      <c r="F92" s="72" t="s">
        <v>240</v>
      </c>
      <c r="G92" s="72" t="str">
        <f>IF(F92&lt;&gt;"",IF(LEFT(_xll.BDP($F92&amp;" Curncy","SW_PRIMARY_REF_OBLIGATION_ISIN")&amp;" Corp",1)="#","N/A",_xll.BDP($F92&amp;" Curncy","SW_PRIMARY_REF_OBLIGATION_ISIN")&amp;" Corp"),"")</f>
        <v>US868536AV55 Corp</v>
      </c>
      <c r="H92" s="43">
        <f>IF(G92&lt;&gt;"",IF(LEFT(_xll.BDP($F92&amp;" Curncy",H$18),1)="#","N/A",_xll.BDP($F92&amp;" Curncy",H$18)),"")</f>
        <v>687.53858752199562</v>
      </c>
      <c r="I92" s="72" t="str">
        <f>IF(AND($G92&lt;&gt;"",$G92&lt;&gt;"N/A"),IF(LEFT(_xll.BDP($G92,"RTG_MOODY"),1)&lt;&gt;"#",_xll.BDP($G92,"RTG_MOODY"),""),"")</f>
        <v>B3</v>
      </c>
      <c r="J92" s="72" t="str">
        <f>IF(AND($G92&lt;&gt;"",$G92&lt;&gt;"N/A"),IF(LEFT(_xll.BDP($G92,"RTG_SP"),1)&lt;&gt;"#",_xll.BDP($G92,"RTG_SP"),""),"")</f>
        <v>B-</v>
      </c>
      <c r="K92" s="72" t="str">
        <f t="shared" si="6"/>
        <v/>
      </c>
      <c r="L92" s="72" t="str">
        <f t="shared" si="6"/>
        <v/>
      </c>
      <c r="M92" s="72" t="str">
        <f t="shared" si="7"/>
        <v>B3</v>
      </c>
      <c r="N92" s="72" t="str">
        <f t="shared" si="7"/>
        <v>B-</v>
      </c>
      <c r="O92" s="72">
        <f t="shared" si="8"/>
        <v>18</v>
      </c>
      <c r="P92" s="72">
        <f t="shared" si="9"/>
        <v>18</v>
      </c>
    </row>
    <row r="93" spans="2:16" x14ac:dyDescent="0.25">
      <c r="B93" s="72" t="s">
        <v>781</v>
      </c>
      <c r="C93" s="72">
        <v>1</v>
      </c>
      <c r="D93" s="72" t="s">
        <v>36</v>
      </c>
      <c r="E93" s="72" t="s">
        <v>37</v>
      </c>
      <c r="F93" s="72" t="s">
        <v>782</v>
      </c>
      <c r="G93" s="72" t="str">
        <f>IF(F93&lt;&gt;"",IF(LEFT(_xll.BDP($F93&amp;" Curncy","SW_PRIMARY_REF_OBLIGATION_ISIN")&amp;" Corp",1)="#","N/A",_xll.BDP($F93&amp;" Curncy","SW_PRIMARY_REF_OBLIGATION_ISIN")&amp;" Corp"),"")</f>
        <v>US591709AL49 Corp</v>
      </c>
      <c r="H93" s="43">
        <f>IF(G93&lt;&gt;"",IF(LEFT(_xll.BDP($F93&amp;" Curncy",H$18),1)="#","N/A",_xll.BDP($F93&amp;" Curncy",H$18)),"")</f>
        <v>160</v>
      </c>
      <c r="I93" s="72" t="str">
        <f>IF(AND($G93&lt;&gt;"",$G93&lt;&gt;"N/A"),IF(LEFT(_xll.BDP($G93,"RTG_MOODY"),1)&lt;&gt;"#",_xll.BDP($G93,"RTG_MOODY"),""),"")</f>
        <v>Ba3</v>
      </c>
      <c r="J93" s="72" t="str">
        <f>IF(AND($G93&lt;&gt;"",$G93&lt;&gt;"N/A"),IF(LEFT(_xll.BDP($G93,"RTG_SP"),1)&lt;&gt;"#",_xll.BDP($G93,"RTG_SP"),""),"")</f>
        <v>BB</v>
      </c>
      <c r="K93" s="72" t="str">
        <f t="shared" si="6"/>
        <v/>
      </c>
      <c r="L93" s="72" t="str">
        <f t="shared" si="6"/>
        <v/>
      </c>
      <c r="M93" s="72" t="str">
        <f t="shared" si="7"/>
        <v>Ba3</v>
      </c>
      <c r="N93" s="72" t="str">
        <f t="shared" si="7"/>
        <v>BB</v>
      </c>
      <c r="O93" s="72">
        <f t="shared" si="8"/>
        <v>15</v>
      </c>
      <c r="P93" s="72">
        <f t="shared" si="9"/>
        <v>14</v>
      </c>
    </row>
    <row r="94" spans="2:16" x14ac:dyDescent="0.25">
      <c r="B94" s="72" t="s">
        <v>748</v>
      </c>
      <c r="C94" s="72">
        <v>1</v>
      </c>
      <c r="D94" s="72" t="s">
        <v>36</v>
      </c>
      <c r="E94" s="72" t="s">
        <v>37</v>
      </c>
      <c r="F94" s="72" t="s">
        <v>433</v>
      </c>
      <c r="G94" s="72" t="str">
        <f>IF(F94&lt;&gt;"",IF(LEFT(_xll.BDP($F94&amp;" Curncy","SW_PRIMARY_REF_OBLIGATION_ISIN")&amp;" Corp",1)="#","N/A",_xll.BDP($F94&amp;" Curncy","SW_PRIMARY_REF_OBLIGATION_ISIN")&amp;" Corp"),"")</f>
        <v>US69352JAL17 Corp</v>
      </c>
      <c r="H94" s="43">
        <f>IF(G94&lt;&gt;"",IF(LEFT(_xll.BDP($F94&amp;" Curncy",H$18),1)="#","N/A",_xll.BDP($F94&amp;" Curncy",H$18)),"")</f>
        <v>879.98507946416726</v>
      </c>
      <c r="I94" s="72" t="str">
        <f>IF(AND($G94&lt;&gt;"",$G94&lt;&gt;"N/A"),IF(LEFT(_xll.BDP($G94,"RTG_MOODY"),1)&lt;&gt;"#",_xll.BDP($G94,"RTG_MOODY"),""),"")</f>
        <v>B1</v>
      </c>
      <c r="J94" s="72" t="str">
        <f>IF(AND($G94&lt;&gt;"",$G94&lt;&gt;"N/A"),IF(LEFT(_xll.BDP($G94,"RTG_SP"),1)&lt;&gt;"#",_xll.BDP($G94,"RTG_SP"),""),"")</f>
        <v>B+</v>
      </c>
      <c r="K94" s="72" t="str">
        <f t="shared" si="6"/>
        <v/>
      </c>
      <c r="L94" s="72" t="str">
        <f t="shared" si="6"/>
        <v/>
      </c>
      <c r="M94" s="72" t="str">
        <f t="shared" si="7"/>
        <v>B1</v>
      </c>
      <c r="N94" s="72" t="str">
        <f t="shared" si="7"/>
        <v>B+</v>
      </c>
      <c r="O94" s="72">
        <f t="shared" si="8"/>
        <v>16</v>
      </c>
      <c r="P94" s="72">
        <f t="shared" si="9"/>
        <v>16</v>
      </c>
    </row>
    <row r="95" spans="2:16" x14ac:dyDescent="0.25">
      <c r="B95" s="72" t="s">
        <v>844</v>
      </c>
      <c r="C95" s="72">
        <v>1</v>
      </c>
      <c r="D95" s="72" t="s">
        <v>36</v>
      </c>
      <c r="E95" s="72" t="s">
        <v>37</v>
      </c>
      <c r="F95" s="72" t="s">
        <v>845</v>
      </c>
      <c r="G95" s="72" t="str">
        <f>IF(F95&lt;&gt;"",IF(LEFT(_xll.BDP($F95&amp;" Curncy","SW_PRIMARY_REF_OBLIGATION_ISIN")&amp;" Corp",1)="#","N/A",_xll.BDP($F95&amp;" Curncy","SW_PRIMARY_REF_OBLIGATION_ISIN")&amp;" Corp"),"")</f>
        <v>US87612BAR33 Corp</v>
      </c>
      <c r="H95" s="43">
        <f>IF(G95&lt;&gt;"",IF(LEFT(_xll.BDP($F95&amp;" Curncy",H$18),1)="#","N/A",_xll.BDP($F95&amp;" Curncy",H$18)),"")</f>
        <v>376</v>
      </c>
      <c r="I95" s="72" t="str">
        <f>IF(AND($G95&lt;&gt;"",$G95&lt;&gt;"N/A"),IF(LEFT(_xll.BDP($G95,"RTG_MOODY"),1)&lt;&gt;"#",_xll.BDP($G95,"RTG_MOODY"),""),"")</f>
        <v>Ba3</v>
      </c>
      <c r="J95" s="72" t="str">
        <f>IF(AND($G95&lt;&gt;"",$G95&lt;&gt;"N/A"),IF(LEFT(_xll.BDP($G95,"RTG_SP"),1)&lt;&gt;"#",_xll.BDP($G95,"RTG_SP"),""),"")</f>
        <v>BB-</v>
      </c>
      <c r="K95" s="72" t="str">
        <f t="shared" si="6"/>
        <v/>
      </c>
      <c r="L95" s="72" t="str">
        <f t="shared" si="6"/>
        <v/>
      </c>
      <c r="M95" s="72" t="str">
        <f t="shared" si="7"/>
        <v>Ba3</v>
      </c>
      <c r="N95" s="72" t="str">
        <f t="shared" si="7"/>
        <v>BB-</v>
      </c>
      <c r="O95" s="72">
        <f t="shared" si="8"/>
        <v>15</v>
      </c>
      <c r="P95" s="72">
        <f t="shared" si="9"/>
        <v>15</v>
      </c>
    </row>
    <row r="96" spans="2:16" x14ac:dyDescent="0.25">
      <c r="B96" s="72" t="s">
        <v>672</v>
      </c>
      <c r="C96" s="72">
        <v>1</v>
      </c>
      <c r="D96" s="72" t="s">
        <v>36</v>
      </c>
      <c r="E96" s="72" t="s">
        <v>37</v>
      </c>
      <c r="F96" s="72" t="s">
        <v>673</v>
      </c>
      <c r="G96" s="72" t="str">
        <f>IF(F96&lt;&gt;"",IF(LEFT(_xll.BDP($F96&amp;" Curncy","SW_PRIMARY_REF_OBLIGATION_ISIN")&amp;" Corp",1)="#","N/A",_xll.BDP($F96&amp;" Curncy","SW_PRIMARY_REF_OBLIGATION_ISIN")&amp;" Corp"),"")</f>
        <v>US878742AY10 Corp</v>
      </c>
      <c r="H96" s="43">
        <f>IF(G96&lt;&gt;"",IF(LEFT(_xll.BDP($F96&amp;" Curncy",H$18),1)="#","N/A",_xll.BDP($F96&amp;" Curncy",H$18)),"")</f>
        <v>1437.3238821895559</v>
      </c>
      <c r="I96" s="72" t="str">
        <f>IF(AND($G96&lt;&gt;"",$G96&lt;&gt;"N/A"),IF(LEFT(_xll.BDP($G96,"RTG_MOODY"),1)&lt;&gt;"#",_xll.BDP($G96,"RTG_MOODY"),""),"")</f>
        <v>B3</v>
      </c>
      <c r="J96" s="72" t="str">
        <f>IF(AND($G96&lt;&gt;"",$G96&lt;&gt;"N/A"),IF(LEFT(_xll.BDP($G96,"RTG_SP"),1)&lt;&gt;"#",_xll.BDP($G96,"RTG_SP"),""),"")</f>
        <v>B+</v>
      </c>
      <c r="K96" s="72" t="str">
        <f t="shared" si="6"/>
        <v/>
      </c>
      <c r="L96" s="72" t="str">
        <f t="shared" si="6"/>
        <v/>
      </c>
      <c r="M96" s="72" t="str">
        <f t="shared" si="7"/>
        <v>B3</v>
      </c>
      <c r="N96" s="72" t="str">
        <f t="shared" si="7"/>
        <v>B+</v>
      </c>
      <c r="O96" s="72">
        <f t="shared" si="8"/>
        <v>18</v>
      </c>
      <c r="P96" s="72">
        <f t="shared" si="9"/>
        <v>16</v>
      </c>
    </row>
    <row r="97" spans="2:16" x14ac:dyDescent="0.25">
      <c r="B97" s="72" t="s">
        <v>747</v>
      </c>
      <c r="C97" s="72">
        <v>1</v>
      </c>
      <c r="D97" s="72" t="s">
        <v>36</v>
      </c>
      <c r="E97" s="72" t="s">
        <v>37</v>
      </c>
      <c r="F97" s="72" t="s">
        <v>147</v>
      </c>
      <c r="G97" s="72" t="str">
        <f>IF(F97&lt;&gt;"",IF(LEFT(_xll.BDP($F97&amp;" Curncy","SW_PRIMARY_REF_OBLIGATION_ISIN")&amp;" Corp",1)="#","N/A",_xll.BDP($F97&amp;" Curncy","SW_PRIMARY_REF_OBLIGATION_ISIN")&amp;" Corp"),"")</f>
        <v>USU36473AJ20 Corp</v>
      </c>
      <c r="H97" s="43">
        <f>IF(G97&lt;&gt;"",IF(LEFT(_xll.BDP($F97&amp;" Curncy",H$18),1)="#","N/A",_xll.BDP($F97&amp;" Curncy",H$18)),"")</f>
        <v>155</v>
      </c>
      <c r="I97" s="72" t="str">
        <f>IF(AND($G97&lt;&gt;"",$G97&lt;&gt;"N/A"),IF(LEFT(_xll.BDP($G97,"RTG_MOODY"),1)&lt;&gt;"#",_xll.BDP($G97,"RTG_MOODY"),""),"")</f>
        <v>Ba1</v>
      </c>
      <c r="J97" s="72" t="str">
        <f>IF(AND($G97&lt;&gt;"",$G97&lt;&gt;"N/A"),IF(LEFT(_xll.BDP($G97,"RTG_SP"),1)&lt;&gt;"#",_xll.BDP($G97,"RTG_SP"),""),"")</f>
        <v>BB+</v>
      </c>
      <c r="K97" s="72" t="str">
        <f t="shared" si="6"/>
        <v/>
      </c>
      <c r="L97" s="72" t="str">
        <f t="shared" si="6"/>
        <v/>
      </c>
      <c r="M97" s="72" t="str">
        <f t="shared" si="7"/>
        <v>Ba1</v>
      </c>
      <c r="N97" s="72" t="str">
        <f t="shared" si="7"/>
        <v>BB+</v>
      </c>
      <c r="O97" s="72">
        <f t="shared" si="8"/>
        <v>13</v>
      </c>
      <c r="P97" s="72">
        <f t="shared" si="9"/>
        <v>13</v>
      </c>
    </row>
    <row r="98" spans="2:16" x14ac:dyDescent="0.25">
      <c r="B98" s="72" t="s">
        <v>241</v>
      </c>
      <c r="C98" s="72">
        <v>1</v>
      </c>
      <c r="D98" s="72" t="s">
        <v>36</v>
      </c>
      <c r="E98" s="72" t="s">
        <v>37</v>
      </c>
      <c r="F98" s="72" t="s">
        <v>242</v>
      </c>
      <c r="G98" s="72" t="str">
        <f>IF(F98&lt;&gt;"",IF(LEFT(_xll.BDP($F98&amp;" Curncy","SW_PRIMARY_REF_OBLIGATION_ISIN")&amp;" Corp",1)="#","N/A",_xll.BDP($F98&amp;" Curncy","SW_PRIMARY_REF_OBLIGATION_ISIN")&amp;" Corp"),"")</f>
        <v>US88033GAV23 Corp</v>
      </c>
      <c r="H98" s="43">
        <f>IF(G98&lt;&gt;"",IF(LEFT(_xll.BDP($F98&amp;" Curncy",H$18),1)="#","N/A",_xll.BDP($F98&amp;" Curncy",H$18)),"")</f>
        <v>545</v>
      </c>
      <c r="I98" s="72" t="str">
        <f>IF(AND($G98&lt;&gt;"",$G98&lt;&gt;"N/A"),IF(LEFT(_xll.BDP($G98,"RTG_MOODY"),1)&lt;&gt;"#",_xll.BDP($G98,"RTG_MOODY"),""),"")</f>
        <v>B3</v>
      </c>
      <c r="J98" s="72" t="str">
        <f>IF(AND($G98&lt;&gt;"",$G98&lt;&gt;"N/A"),IF(LEFT(_xll.BDP($G98,"RTG_SP"),1)&lt;&gt;"#",_xll.BDP($G98,"RTG_SP"),""),"")</f>
        <v>CCC+</v>
      </c>
      <c r="K98" s="72" t="str">
        <f t="shared" si="6"/>
        <v/>
      </c>
      <c r="L98" s="72" t="str">
        <f t="shared" si="6"/>
        <v/>
      </c>
      <c r="M98" s="72" t="str">
        <f t="shared" si="7"/>
        <v>B3</v>
      </c>
      <c r="N98" s="72" t="str">
        <f t="shared" si="7"/>
        <v>CCC+</v>
      </c>
      <c r="O98" s="72">
        <f t="shared" si="8"/>
        <v>18</v>
      </c>
      <c r="P98" s="72">
        <f t="shared" si="9"/>
        <v>19</v>
      </c>
    </row>
    <row r="99" spans="2:16" x14ac:dyDescent="0.25">
      <c r="B99" s="72" t="s">
        <v>243</v>
      </c>
      <c r="C99" s="72">
        <v>1</v>
      </c>
      <c r="D99" s="72" t="s">
        <v>36</v>
      </c>
      <c r="E99" s="72" t="s">
        <v>37</v>
      </c>
      <c r="F99" s="72" t="s">
        <v>244</v>
      </c>
      <c r="G99" s="72" t="str">
        <f>IF(F99&lt;&gt;"",IF(LEFT(_xll.BDP($F99&amp;" Curncy","SW_PRIMARY_REF_OBLIGATION_ISIN")&amp;" Corp",1)="#","N/A",_xll.BDP($F99&amp;" Curncy","SW_PRIMARY_REF_OBLIGATION_ISIN")&amp;" Corp"),"")</f>
        <v>US881609AY73 Corp</v>
      </c>
      <c r="H99" s="43">
        <f>IF(G99&lt;&gt;"",IF(LEFT(_xll.BDP($F99&amp;" Curncy",H$18),1)="#","N/A",_xll.BDP($F99&amp;" Curncy",H$18)),"")</f>
        <v>300</v>
      </c>
      <c r="I99" s="72" t="str">
        <f>IF(AND($G99&lt;&gt;"",$G99&lt;&gt;"N/A"),IF(LEFT(_xll.BDP($G99,"RTG_MOODY"),1)&lt;&gt;"#",_xll.BDP($G99,"RTG_MOODY"),""),"")</f>
        <v>Ba2</v>
      </c>
      <c r="J99" s="72" t="str">
        <f>IF(AND($G99&lt;&gt;"",$G99&lt;&gt;"N/A"),IF(LEFT(_xll.BDP($G99,"RTG_SP"),1)&lt;&gt;"#",_xll.BDP($G99,"RTG_SP"),""),"")</f>
        <v>BB+</v>
      </c>
      <c r="K99" s="72" t="str">
        <f t="shared" si="6"/>
        <v/>
      </c>
      <c r="L99" s="72" t="str">
        <f t="shared" si="6"/>
        <v/>
      </c>
      <c r="M99" s="72" t="str">
        <f t="shared" si="7"/>
        <v>Ba2</v>
      </c>
      <c r="N99" s="72" t="str">
        <f t="shared" si="7"/>
        <v>BB+</v>
      </c>
      <c r="O99" s="72">
        <f t="shared" si="8"/>
        <v>14</v>
      </c>
      <c r="P99" s="72">
        <f t="shared" si="9"/>
        <v>13</v>
      </c>
    </row>
    <row r="100" spans="2:16" x14ac:dyDescent="0.25">
      <c r="B100" s="72" t="s">
        <v>846</v>
      </c>
      <c r="C100" s="72">
        <v>1</v>
      </c>
      <c r="D100" s="72" t="s">
        <v>36</v>
      </c>
      <c r="E100" s="72" t="s">
        <v>37</v>
      </c>
      <c r="F100" s="72" t="s">
        <v>847</v>
      </c>
      <c r="G100" s="72" t="str">
        <f>IF(F100&lt;&gt;"",IF(LEFT(_xll.BDP($F100&amp;" Curncy","SW_PRIMARY_REF_OBLIGATION_ISIN")&amp;" Corp",1)="#","N/A",_xll.BDP($F100&amp;" Curncy","SW_PRIMARY_REF_OBLIGATION_ISIN")&amp;" Corp"),"")</f>
        <v>US00101JAL08 Corp</v>
      </c>
      <c r="H100" s="43">
        <f>IF(G100&lt;&gt;"",IF(LEFT(_xll.BDP($F100&amp;" Curncy",H$18),1)="#","N/A",_xll.BDP($F100&amp;" Curncy",H$18)),"")</f>
        <v>325</v>
      </c>
      <c r="I100" s="72" t="str">
        <f>IF(AND($G100&lt;&gt;"",$G100&lt;&gt;"N/A"),IF(LEFT(_xll.BDP($G100,"RTG_MOODY"),1)&lt;&gt;"#",_xll.BDP($G100,"RTG_MOODY"),""),"")</f>
        <v>Ba2</v>
      </c>
      <c r="J100" s="72" t="str">
        <f>IF(AND($G100&lt;&gt;"",$G100&lt;&gt;"N/A"),IF(LEFT(_xll.BDP($G100,"RTG_SP"),1)&lt;&gt;"#",_xll.BDP($G100,"RTG_SP"),""),"")</f>
        <v>BB- /*-</v>
      </c>
      <c r="K100" s="72" t="str">
        <f t="shared" si="6"/>
        <v/>
      </c>
      <c r="L100" s="72">
        <f t="shared" si="6"/>
        <v>5</v>
      </c>
      <c r="M100" s="72" t="str">
        <f t="shared" si="7"/>
        <v>Ba2</v>
      </c>
      <c r="N100" s="72" t="str">
        <f t="shared" si="7"/>
        <v>BB-</v>
      </c>
      <c r="O100" s="72">
        <f t="shared" si="8"/>
        <v>14</v>
      </c>
      <c r="P100" s="72">
        <f t="shared" si="9"/>
        <v>15</v>
      </c>
    </row>
    <row r="101" spans="2:16" x14ac:dyDescent="0.25">
      <c r="B101" s="72" t="s">
        <v>247</v>
      </c>
      <c r="C101" s="72">
        <v>1</v>
      </c>
      <c r="D101" s="72" t="s">
        <v>36</v>
      </c>
      <c r="E101" s="72" t="s">
        <v>37</v>
      </c>
      <c r="F101" s="72" t="s">
        <v>248</v>
      </c>
      <c r="G101" s="72" t="str">
        <f>IF(F101&lt;&gt;"",IF(LEFT(_xll.BDP($F101&amp;" Curncy","SW_PRIMARY_REF_OBLIGATION_ISIN")&amp;" Corp",1)="#","N/A",_xll.BDP($F101&amp;" Curncy","SW_PRIMARY_REF_OBLIGATION_ISIN")&amp;" Corp"),"")</f>
        <v>US00130HBV69 Corp</v>
      </c>
      <c r="H101" s="43">
        <f>IF(G101&lt;&gt;"",IF(LEFT(_xll.BDP($F101&amp;" Curncy",H$18),1)="#","N/A",_xll.BDP($F101&amp;" Curncy",H$18)),"")</f>
        <v>250</v>
      </c>
      <c r="I101" s="72" t="str">
        <f>IF(AND($G101&lt;&gt;"",$G101&lt;&gt;"N/A"),IF(LEFT(_xll.BDP($G101,"RTG_MOODY"),1)&lt;&gt;"#",_xll.BDP($G101,"RTG_MOODY"),""),"")</f>
        <v>Ba3</v>
      </c>
      <c r="J101" s="72" t="str">
        <f>IF(AND($G101&lt;&gt;"",$G101&lt;&gt;"N/A"),IF(LEFT(_xll.BDP($G101,"RTG_SP"),1)&lt;&gt;"#",_xll.BDP($G101,"RTG_SP"),""),"")</f>
        <v>BB-</v>
      </c>
      <c r="K101" s="72" t="str">
        <f t="shared" si="6"/>
        <v/>
      </c>
      <c r="L101" s="72" t="str">
        <f t="shared" si="6"/>
        <v/>
      </c>
      <c r="M101" s="72" t="str">
        <f t="shared" si="7"/>
        <v>Ba3</v>
      </c>
      <c r="N101" s="72" t="str">
        <f t="shared" si="7"/>
        <v>BB-</v>
      </c>
      <c r="O101" s="72">
        <f t="shared" si="8"/>
        <v>15</v>
      </c>
      <c r="P101" s="72">
        <f t="shared" si="9"/>
        <v>15</v>
      </c>
    </row>
    <row r="102" spans="2:16" x14ac:dyDescent="0.25">
      <c r="B102" s="72" t="s">
        <v>251</v>
      </c>
      <c r="C102" s="72">
        <v>1</v>
      </c>
      <c r="D102" s="72" t="s">
        <v>36</v>
      </c>
      <c r="E102" s="72" t="s">
        <v>37</v>
      </c>
      <c r="F102" s="72" t="s">
        <v>252</v>
      </c>
      <c r="G102" s="72" t="str">
        <f>IF(F102&lt;&gt;"",IF(LEFT(_xll.BDP($F102&amp;" Curncy","SW_PRIMARY_REF_OBLIGATION_ISIN")&amp;" Corp",1)="#","N/A",_xll.BDP($F102&amp;" Curncy","SW_PRIMARY_REF_OBLIGATION_ISIN")&amp;" Corp"),"")</f>
        <v>US428040CD99 Corp</v>
      </c>
      <c r="H102" s="43">
        <f>IF(G102&lt;&gt;"",IF(LEFT(_xll.BDP($F102&amp;" Curncy",H$18),1)="#","N/A",_xll.BDP($F102&amp;" Curncy",H$18)),"")</f>
        <v>585</v>
      </c>
      <c r="I102" s="72" t="str">
        <f>IF(AND($G102&lt;&gt;"",$G102&lt;&gt;"N/A"),IF(LEFT(_xll.BDP($G102,"RTG_MOODY"),1)&lt;&gt;"#",_xll.BDP($G102,"RTG_MOODY"),""),"")</f>
        <v>B2</v>
      </c>
      <c r="J102" s="72" t="str">
        <f>IF(AND($G102&lt;&gt;"",$G102&lt;&gt;"N/A"),IF(LEFT(_xll.BDP($G102,"RTG_SP"),1)&lt;&gt;"#",_xll.BDP($G102,"RTG_SP"),""),"")</f>
        <v>B</v>
      </c>
      <c r="K102" s="72" t="str">
        <f t="shared" si="6"/>
        <v/>
      </c>
      <c r="L102" s="72" t="str">
        <f t="shared" si="6"/>
        <v/>
      </c>
      <c r="M102" s="72" t="str">
        <f t="shared" si="7"/>
        <v>B2</v>
      </c>
      <c r="N102" s="72" t="str">
        <f t="shared" si="7"/>
        <v>B</v>
      </c>
      <c r="O102" s="72">
        <f t="shared" si="8"/>
        <v>17</v>
      </c>
      <c r="P102" s="72">
        <f t="shared" si="9"/>
        <v>17</v>
      </c>
    </row>
    <row r="103" spans="2:16" x14ac:dyDescent="0.25">
      <c r="B103" s="72" t="s">
        <v>254</v>
      </c>
      <c r="C103" s="72">
        <v>1</v>
      </c>
      <c r="D103" s="72" t="s">
        <v>36</v>
      </c>
      <c r="E103" s="72" t="s">
        <v>37</v>
      </c>
      <c r="F103" s="72" t="s">
        <v>255</v>
      </c>
      <c r="G103" s="72" t="str">
        <f>IF(F103&lt;&gt;"",IF(LEFT(_xll.BDP($F103&amp;" Curncy","SW_PRIMARY_REF_OBLIGATION_ISIN")&amp;" Corp",1)="#","N/A",_xll.BDP($F103&amp;" Curncy","SW_PRIMARY_REF_OBLIGATION_ISIN")&amp;" Corp"),"")</f>
        <v>US499040AP80 Corp</v>
      </c>
      <c r="H103" s="43">
        <f>IF(G103&lt;&gt;"",IF(LEFT(_xll.BDP($F103&amp;" Curncy",H$18),1)="#","N/A",_xll.BDP($F103&amp;" Curncy",H$18)),"")</f>
        <v>1462.7717118271987</v>
      </c>
      <c r="I103" s="72" t="str">
        <f>IF(AND($G103&lt;&gt;"",$G103&lt;&gt;"N/A"),IF(LEFT(_xll.BDP($G103,"RTG_MOODY"),1)&lt;&gt;"#",_xll.BDP($G103,"RTG_MOODY"),""),"")</f>
        <v>Caa2</v>
      </c>
      <c r="J103" s="72" t="str">
        <f>IF(AND($G103&lt;&gt;"",$G103&lt;&gt;"N/A"),IF(LEFT(_xll.BDP($G103,"RTG_SP"),1)&lt;&gt;"#",_xll.BDP($G103,"RTG_SP"),""),"")</f>
        <v>CCC</v>
      </c>
      <c r="K103" s="72" t="str">
        <f t="shared" si="6"/>
        <v/>
      </c>
      <c r="L103" s="72" t="str">
        <f t="shared" si="6"/>
        <v/>
      </c>
      <c r="M103" s="72" t="str">
        <f t="shared" si="7"/>
        <v>Caa2</v>
      </c>
      <c r="N103" s="72" t="str">
        <f t="shared" si="7"/>
        <v>CCC</v>
      </c>
      <c r="O103" s="72">
        <f t="shared" si="8"/>
        <v>20</v>
      </c>
      <c r="P103" s="72">
        <f t="shared" si="9"/>
        <v>20</v>
      </c>
    </row>
    <row r="104" spans="2:16" x14ac:dyDescent="0.25">
      <c r="B104" s="72" t="s">
        <v>256</v>
      </c>
      <c r="C104" s="72">
        <v>1</v>
      </c>
      <c r="D104" s="72" t="s">
        <v>36</v>
      </c>
      <c r="E104" s="72" t="s">
        <v>37</v>
      </c>
      <c r="F104" s="72" t="s">
        <v>257</v>
      </c>
      <c r="G104" s="72" t="str">
        <f>IF(F104&lt;&gt;"",IF(LEFT(_xll.BDP($F104&amp;" Curncy","SW_PRIMARY_REF_OBLIGATION_ISIN")&amp;" Corp",1)="#","N/A",_xll.BDP($F104&amp;" Curncy","SW_PRIMARY_REF_OBLIGATION_ISIN")&amp;" Corp"),"")</f>
        <v>US640204AB95 Corp</v>
      </c>
      <c r="H104" s="43">
        <f>IF(G104&lt;&gt;"",IF(LEFT(_xll.BDP($F104&amp;" Curncy",H$18),1)="#","N/A",_xll.BDP($F104&amp;" Curncy",H$18)),"")</f>
        <v>350.00000000000006</v>
      </c>
      <c r="I104" s="72" t="str">
        <f>IF(AND($G104&lt;&gt;"",$G104&lt;&gt;"N/A"),IF(LEFT(_xll.BDP($G104,"RTG_MOODY"),1)&lt;&gt;"#",_xll.BDP($G104,"RTG_MOODY"),""),"")</f>
        <v>B2</v>
      </c>
      <c r="J104" s="72" t="str">
        <f>IF(AND($G104&lt;&gt;"",$G104&lt;&gt;"N/A"),IF(LEFT(_xll.BDP($G104,"RTG_SP"),1)&lt;&gt;"#",_xll.BDP($G104,"RTG_SP"),""),"")</f>
        <v>B-</v>
      </c>
      <c r="K104" s="72" t="str">
        <f t="shared" si="6"/>
        <v/>
      </c>
      <c r="L104" s="72" t="str">
        <f t="shared" si="6"/>
        <v/>
      </c>
      <c r="M104" s="72" t="str">
        <f t="shared" si="7"/>
        <v>B2</v>
      </c>
      <c r="N104" s="72" t="str">
        <f t="shared" si="7"/>
        <v>B-</v>
      </c>
      <c r="O104" s="72">
        <f t="shared" si="8"/>
        <v>17</v>
      </c>
      <c r="P104" s="72">
        <f t="shared" si="9"/>
        <v>18</v>
      </c>
    </row>
    <row r="105" spans="2:16" x14ac:dyDescent="0.25">
      <c r="B105" s="72" t="s">
        <v>258</v>
      </c>
      <c r="C105" s="72">
        <v>1</v>
      </c>
      <c r="D105" s="72" t="s">
        <v>36</v>
      </c>
      <c r="E105" s="72" t="s">
        <v>37</v>
      </c>
      <c r="F105" s="72" t="s">
        <v>259</v>
      </c>
      <c r="G105" s="72" t="str">
        <f>IF(F105&lt;&gt;"",IF(LEFT(_xll.BDP($F105&amp;" Curncy","SW_PRIMARY_REF_OBLIGATION_ISIN")&amp;" Corp",1)="#","N/A",_xll.BDP($F105&amp;" Curncy","SW_PRIMARY_REF_OBLIGATION_ISIN")&amp;" Corp"),"")</f>
        <v>US650111AG26 Corp</v>
      </c>
      <c r="H105" s="43">
        <f>IF(G105&lt;&gt;"",IF(LEFT(_xll.BDP($F105&amp;" Curncy",H$18),1)="#","N/A",_xll.BDP($F105&amp;" Curncy",H$18)),"")</f>
        <v>57.999999999999993</v>
      </c>
      <c r="I105" s="72" t="str">
        <f>IF(AND($G105&lt;&gt;"",$G105&lt;&gt;"N/A"),IF(LEFT(_xll.BDP($G105,"RTG_MOODY"),1)&lt;&gt;"#",_xll.BDP($G105,"RTG_MOODY"),""),"")</f>
        <v>B1</v>
      </c>
      <c r="J105" s="72" t="str">
        <f>IF(AND($G105&lt;&gt;"",$G105&lt;&gt;"N/A"),IF(LEFT(_xll.BDP($G105,"RTG_SP"),1)&lt;&gt;"#",_xll.BDP($G105,"RTG_SP"),""),"")</f>
        <v>BB</v>
      </c>
      <c r="K105" s="72" t="str">
        <f t="shared" si="6"/>
        <v/>
      </c>
      <c r="L105" s="72" t="str">
        <f t="shared" si="6"/>
        <v/>
      </c>
      <c r="M105" s="72" t="str">
        <f t="shared" si="7"/>
        <v>B1</v>
      </c>
      <c r="N105" s="72" t="str">
        <f t="shared" si="7"/>
        <v>BB</v>
      </c>
      <c r="O105" s="72">
        <f t="shared" si="8"/>
        <v>16</v>
      </c>
      <c r="P105" s="72">
        <f t="shared" si="9"/>
        <v>14</v>
      </c>
    </row>
    <row r="106" spans="2:16" x14ac:dyDescent="0.25">
      <c r="B106" s="72" t="s">
        <v>261</v>
      </c>
      <c r="C106" s="72">
        <v>1</v>
      </c>
      <c r="D106" s="72" t="s">
        <v>36</v>
      </c>
      <c r="E106" s="72" t="s">
        <v>37</v>
      </c>
      <c r="F106" s="72" t="s">
        <v>262</v>
      </c>
      <c r="G106" s="72" t="str">
        <f>IF(F106&lt;&gt;"",IF(LEFT(_xll.BDP($F106&amp;" Curncy","SW_PRIMARY_REF_OBLIGATION_ISIN")&amp;" Corp",1)="#","N/A",_xll.BDP($F106&amp;" Curncy","SW_PRIMARY_REF_OBLIGATION_ISIN")&amp;" Corp"),"")</f>
        <v>US892335AL43 Corp</v>
      </c>
      <c r="H106" s="43">
        <f>IF(G106&lt;&gt;"",IF(LEFT(_xll.BDP($F106&amp;" Curncy",H$18),1)="#","N/A",_xll.BDP($F106&amp;" Curncy",H$18)),"")</f>
        <v>1317.1150061151677</v>
      </c>
      <c r="I106" s="72" t="str">
        <f>IF(AND($G106&lt;&gt;"",$G106&lt;&gt;"N/A"),IF(LEFT(_xll.BDP($G106,"RTG_MOODY"),1)&lt;&gt;"#",_xll.BDP($G106,"RTG_MOODY"),""),"")</f>
        <v>Caa2</v>
      </c>
      <c r="J106" s="72" t="str">
        <f>IF(AND($G106&lt;&gt;"",$G106&lt;&gt;"N/A"),IF(LEFT(_xll.BDP($G106,"RTG_SP"),1)&lt;&gt;"#",_xll.BDP($G106,"RTG_SP"),""),"")</f>
        <v>CCC</v>
      </c>
      <c r="K106" s="72" t="str">
        <f t="shared" si="6"/>
        <v/>
      </c>
      <c r="L106" s="72" t="str">
        <f t="shared" si="6"/>
        <v/>
      </c>
      <c r="M106" s="72" t="str">
        <f t="shared" si="7"/>
        <v>Caa2</v>
      </c>
      <c r="N106" s="72" t="str">
        <f t="shared" si="7"/>
        <v>CCC</v>
      </c>
      <c r="O106" s="72">
        <f t="shared" si="8"/>
        <v>20</v>
      </c>
      <c r="P106" s="72">
        <f t="shared" si="9"/>
        <v>20</v>
      </c>
    </row>
    <row r="107" spans="2:16" x14ac:dyDescent="0.25">
      <c r="B107" s="72" t="s">
        <v>848</v>
      </c>
      <c r="C107" s="72">
        <v>1</v>
      </c>
      <c r="D107" s="72" t="s">
        <v>36</v>
      </c>
      <c r="E107" s="72" t="s">
        <v>75</v>
      </c>
      <c r="F107" s="72" t="s">
        <v>849</v>
      </c>
      <c r="G107" s="72" t="str">
        <f>IF(F107&lt;&gt;"",IF(LEFT(_xll.BDP($F107&amp;" Curncy","SW_PRIMARY_REF_OBLIGATION_ISIN")&amp;" Corp",1)="#","N/A",_xll.BDP($F107&amp;" Curncy","SW_PRIMARY_REF_OBLIGATION_ISIN")&amp;" Corp"),"")</f>
        <v>US893647AT46 Corp</v>
      </c>
      <c r="H107" s="43">
        <f>IF(G107&lt;&gt;"",IF(LEFT(_xll.BDP($F107&amp;" Curncy",H$18),1)="#","N/A",_xll.BDP($F107&amp;" Curncy",H$18)),"")</f>
        <v>205</v>
      </c>
      <c r="I107" s="72" t="str">
        <f>IF(AND($G107&lt;&gt;"",$G107&lt;&gt;"N/A"),IF(LEFT(_xll.BDP($G107,"RTG_MOODY"),1)&lt;&gt;"#",_xll.BDP($G107,"RTG_MOODY"),""),"")</f>
        <v>Caa1</v>
      </c>
      <c r="J107" s="72" t="str">
        <f>IF(AND($G107&lt;&gt;"",$G107&lt;&gt;"N/A"),IF(LEFT(_xll.BDP($G107,"RTG_SP"),1)&lt;&gt;"#",_xll.BDP($G107,"RTG_SP"),""),"")</f>
        <v>CCC+</v>
      </c>
      <c r="K107" s="72" t="str">
        <f t="shared" si="6"/>
        <v/>
      </c>
      <c r="L107" s="72" t="str">
        <f t="shared" si="6"/>
        <v/>
      </c>
      <c r="M107" s="72" t="str">
        <f t="shared" si="7"/>
        <v>Caa1</v>
      </c>
      <c r="N107" s="72" t="str">
        <f t="shared" si="7"/>
        <v>CCC+</v>
      </c>
      <c r="O107" s="72">
        <f t="shared" si="8"/>
        <v>19</v>
      </c>
      <c r="P107" s="72">
        <f t="shared" si="9"/>
        <v>19</v>
      </c>
    </row>
    <row r="108" spans="2:16" x14ac:dyDescent="0.25">
      <c r="B108" s="72" t="s">
        <v>700</v>
      </c>
      <c r="C108" s="72">
        <v>1</v>
      </c>
      <c r="D108" s="72" t="s">
        <v>36</v>
      </c>
      <c r="E108" s="72" t="s">
        <v>37</v>
      </c>
      <c r="F108" s="72" t="s">
        <v>701</v>
      </c>
      <c r="G108" s="72" t="str">
        <f>IF(F108&lt;&gt;"",IF(LEFT(_xll.BDP($F108&amp;" Curncy","SW_PRIMARY_REF_OBLIGATION_ISIN")&amp;" Corp",1)="#","N/A",_xll.BDP($F108&amp;" Curncy","SW_PRIMARY_REF_OBLIGATION_ISIN")&amp;" Corp"),"")</f>
        <v>US893830AK59 Corp</v>
      </c>
      <c r="H108" s="43">
        <f>IF(G108&lt;&gt;"",IF(LEFT(_xll.BDP($F108&amp;" Curncy",H$18),1)="#","N/A",_xll.BDP($F108&amp;" Curncy",H$18)),"")</f>
        <v>2244.1104050844601</v>
      </c>
      <c r="I108" s="72" t="str">
        <f>IF(AND($G108&lt;&gt;"",$G108&lt;&gt;"N/A"),IF(LEFT(_xll.BDP($G108,"RTG_MOODY"),1)&lt;&gt;"#",_xll.BDP($G108,"RTG_MOODY"),""),"")</f>
        <v>B2</v>
      </c>
      <c r="J108" s="72" t="str">
        <f>IF(AND($G108&lt;&gt;"",$G108&lt;&gt;"N/A"),IF(LEFT(_xll.BDP($G108,"RTG_SP"),1)&lt;&gt;"#",_xll.BDP($G108,"RTG_SP"),""),"")</f>
        <v>BB+</v>
      </c>
      <c r="K108" s="72" t="str">
        <f t="shared" si="6"/>
        <v/>
      </c>
      <c r="L108" s="72" t="str">
        <f t="shared" si="6"/>
        <v/>
      </c>
      <c r="M108" s="72" t="str">
        <f t="shared" si="7"/>
        <v>B2</v>
      </c>
      <c r="N108" s="72" t="str">
        <f t="shared" si="7"/>
        <v>BB+</v>
      </c>
      <c r="O108" s="72">
        <f t="shared" si="8"/>
        <v>17</v>
      </c>
      <c r="P108" s="72">
        <f t="shared" si="9"/>
        <v>13</v>
      </c>
    </row>
    <row r="109" spans="2:16" x14ac:dyDescent="0.25">
      <c r="B109" s="72" t="s">
        <v>263</v>
      </c>
      <c r="C109" s="72">
        <v>1</v>
      </c>
      <c r="D109" s="72" t="s">
        <v>36</v>
      </c>
      <c r="E109" s="72" t="s">
        <v>37</v>
      </c>
      <c r="F109" s="72" t="s">
        <v>264</v>
      </c>
      <c r="G109" s="72" t="str">
        <f>IF(F109&lt;&gt;"",IF(LEFT(_xll.BDP($F109&amp;" Curncy","SW_PRIMARY_REF_OBLIGATION_ISIN")&amp;" Corp",1)="#","N/A",_xll.BDP($F109&amp;" Curncy","SW_PRIMARY_REF_OBLIGATION_ISIN")&amp;" Corp"),"")</f>
        <v>US909214BP20 Corp</v>
      </c>
      <c r="H109" s="43">
        <f>IF(G109&lt;&gt;"",IF(LEFT(_xll.BDP($F109&amp;" Curncy",H$18),1)="#","N/A",_xll.BDP($F109&amp;" Curncy",H$18)),"")</f>
        <v>864.99999999999989</v>
      </c>
      <c r="I109" s="72" t="str">
        <f>IF(AND($G109&lt;&gt;"",$G109&lt;&gt;"N/A"),IF(LEFT(_xll.BDP($G109,"RTG_MOODY"),1)&lt;&gt;"#",_xll.BDP($G109,"RTG_MOODY"),""),"")</f>
        <v>B2</v>
      </c>
      <c r="J109" s="72" t="str">
        <f>IF(AND($G109&lt;&gt;"",$G109&lt;&gt;"N/A"),IF(LEFT(_xll.BDP($G109,"RTG_SP"),1)&lt;&gt;"#",_xll.BDP($G109,"RTG_SP"),""),"")</f>
        <v>B+</v>
      </c>
      <c r="K109" s="72" t="str">
        <f t="shared" si="6"/>
        <v/>
      </c>
      <c r="L109" s="72" t="str">
        <f t="shared" si="6"/>
        <v/>
      </c>
      <c r="M109" s="72" t="str">
        <f t="shared" si="7"/>
        <v>B2</v>
      </c>
      <c r="N109" s="72" t="str">
        <f t="shared" si="7"/>
        <v>B+</v>
      </c>
      <c r="O109" s="72">
        <f t="shared" si="8"/>
        <v>17</v>
      </c>
      <c r="P109" s="72">
        <f t="shared" si="9"/>
        <v>16</v>
      </c>
    </row>
    <row r="110" spans="2:16" x14ac:dyDescent="0.25">
      <c r="B110" s="72" t="s">
        <v>265</v>
      </c>
      <c r="C110" s="72">
        <v>1</v>
      </c>
      <c r="D110" s="72" t="s">
        <v>36</v>
      </c>
      <c r="E110" s="72" t="s">
        <v>37</v>
      </c>
      <c r="F110" s="72" t="s">
        <v>266</v>
      </c>
      <c r="G110" s="72" t="str">
        <f>IF(F110&lt;&gt;"",IF(LEFT(_xll.BDP($F110&amp;" Curncy","SW_PRIMARY_REF_OBLIGATION_ISIN")&amp;" Corp",1)="#","N/A",_xll.BDP($F110&amp;" Curncy","SW_PRIMARY_REF_OBLIGATION_ISIN")&amp;" Corp"),"")</f>
        <v>US911365AX24 Corp</v>
      </c>
      <c r="H110" s="43">
        <f>IF(G110&lt;&gt;"",IF(LEFT(_xll.BDP($F110&amp;" Curncy",H$18),1)="#","N/A",_xll.BDP($F110&amp;" Curncy",H$18)),"")</f>
        <v>380</v>
      </c>
      <c r="I110" s="72" t="str">
        <f>IF(AND($G110&lt;&gt;"",$G110&lt;&gt;"N/A"),IF(LEFT(_xll.BDP($G110,"RTG_MOODY"),1)&lt;&gt;"#",_xll.BDP($G110,"RTG_MOODY"),""),"")</f>
        <v>B1</v>
      </c>
      <c r="J110" s="72" t="str">
        <f>IF(AND($G110&lt;&gt;"",$G110&lt;&gt;"N/A"),IF(LEFT(_xll.BDP($G110,"RTG_SP"),1)&lt;&gt;"#",_xll.BDP($G110,"RTG_SP"),""),"")</f>
        <v>BB-</v>
      </c>
      <c r="K110" s="72" t="str">
        <f t="shared" si="6"/>
        <v/>
      </c>
      <c r="L110" s="72" t="str">
        <f t="shared" si="6"/>
        <v/>
      </c>
      <c r="M110" s="72" t="str">
        <f t="shared" si="7"/>
        <v>B1</v>
      </c>
      <c r="N110" s="72" t="str">
        <f t="shared" si="7"/>
        <v>BB-</v>
      </c>
      <c r="O110" s="72">
        <f t="shared" si="8"/>
        <v>16</v>
      </c>
      <c r="P110" s="72">
        <f t="shared" si="9"/>
        <v>15</v>
      </c>
    </row>
    <row r="111" spans="2:16" x14ac:dyDescent="0.25">
      <c r="B111" s="72" t="s">
        <v>267</v>
      </c>
      <c r="C111" s="72">
        <v>1</v>
      </c>
      <c r="D111" s="72" t="s">
        <v>36</v>
      </c>
      <c r="E111" s="72" t="s">
        <v>37</v>
      </c>
      <c r="F111" s="72" t="s">
        <v>268</v>
      </c>
      <c r="G111" s="72" t="str">
        <f>IF(F111&lt;&gt;"",IF(LEFT(_xll.BDP($F111&amp;" Curncy","SW_PRIMARY_REF_OBLIGATION_ISIN")&amp;" Corp",1)="#","N/A",_xll.BDP($F111&amp;" Curncy","SW_PRIMARY_REF_OBLIGATION_ISIN")&amp;" Corp"),"")</f>
        <v>US912909AD03 Corp</v>
      </c>
      <c r="H111" s="43">
        <f>IF(G111&lt;&gt;"",IF(LEFT(_xll.BDP($F111&amp;" Curncy",H$18),1)="#","N/A",_xll.BDP($F111&amp;" Curncy",H$18)),"")</f>
        <v>1294.3655091827272</v>
      </c>
      <c r="I111" s="72" t="str">
        <f>IF(AND($G111&lt;&gt;"",$G111&lt;&gt;"N/A"),IF(LEFT(_xll.BDP($G111,"RTG_MOODY"),1)&lt;&gt;"#",_xll.BDP($G111,"RTG_MOODY"),""),"")</f>
        <v>B2 /*-</v>
      </c>
      <c r="J111" s="72" t="str">
        <f>IF(AND($G111&lt;&gt;"",$G111&lt;&gt;"N/A"),IF(LEFT(_xll.BDP($G111,"RTG_SP"),1)&lt;&gt;"#",_xll.BDP($G111,"RTG_SP"),""),"")</f>
        <v>B</v>
      </c>
      <c r="K111" s="72">
        <f t="shared" si="6"/>
        <v>4</v>
      </c>
      <c r="L111" s="72" t="str">
        <f t="shared" si="6"/>
        <v/>
      </c>
      <c r="M111" s="72" t="str">
        <f t="shared" si="7"/>
        <v>B2</v>
      </c>
      <c r="N111" s="72" t="str">
        <f t="shared" si="7"/>
        <v>B</v>
      </c>
      <c r="O111" s="72">
        <f t="shared" si="8"/>
        <v>17</v>
      </c>
      <c r="P111" s="72">
        <f t="shared" si="9"/>
        <v>17</v>
      </c>
    </row>
    <row r="112" spans="2:16" x14ac:dyDescent="0.25">
      <c r="B112" s="72" t="s">
        <v>269</v>
      </c>
      <c r="C112" s="72">
        <v>1</v>
      </c>
      <c r="D112" s="72" t="s">
        <v>36</v>
      </c>
      <c r="E112" s="72" t="s">
        <v>37</v>
      </c>
      <c r="F112" s="72" t="s">
        <v>270</v>
      </c>
      <c r="G112" s="72" t="str">
        <f>IF(F112&lt;&gt;"",IF(LEFT(_xll.BDP($F112&amp;" Curncy","SW_PRIMARY_REF_OBLIGATION_ISIN")&amp;" Corp",1)="#","N/A",_xll.BDP($F112&amp;" Curncy","SW_PRIMARY_REF_OBLIGATION_ISIN")&amp;" Corp"),"")</f>
        <v>US913903AP52 Corp</v>
      </c>
      <c r="H112" s="43">
        <f>IF(G112&lt;&gt;"",IF(LEFT(_xll.BDP($F112&amp;" Curncy",H$18),1)="#","N/A",_xll.BDP($F112&amp;" Curncy",H$18)),"")</f>
        <v>98</v>
      </c>
      <c r="I112" s="72" t="str">
        <f>IF(AND($G112&lt;&gt;"",$G112&lt;&gt;"N/A"),IF(LEFT(_xll.BDP($G112,"RTG_MOODY"),1)&lt;&gt;"#",_xll.BDP($G112,"RTG_MOODY"),""),"")</f>
        <v>Ba1</v>
      </c>
      <c r="J112" s="72" t="str">
        <f>IF(AND($G112&lt;&gt;"",$G112&lt;&gt;"N/A"),IF(LEFT(_xll.BDP($G112,"RTG_SP"),1)&lt;&gt;"#",_xll.BDP($G112,"RTG_SP"),""),"")</f>
        <v>BBB-</v>
      </c>
      <c r="K112" s="72" t="str">
        <f t="shared" si="6"/>
        <v/>
      </c>
      <c r="L112" s="72" t="str">
        <f t="shared" si="6"/>
        <v/>
      </c>
      <c r="M112" s="72" t="str">
        <f t="shared" si="7"/>
        <v>Ba1</v>
      </c>
      <c r="N112" s="72" t="str">
        <f t="shared" si="7"/>
        <v>BBB-</v>
      </c>
      <c r="O112" s="72">
        <f t="shared" si="8"/>
        <v>13</v>
      </c>
      <c r="P112" s="72">
        <f t="shared" si="9"/>
        <v>12</v>
      </c>
    </row>
    <row r="113" spans="2:16" x14ac:dyDescent="0.25">
      <c r="B113" s="72" t="s">
        <v>783</v>
      </c>
      <c r="C113" s="72">
        <v>1</v>
      </c>
      <c r="D113" s="72" t="s">
        <v>36</v>
      </c>
      <c r="E113" s="72" t="s">
        <v>37</v>
      </c>
      <c r="F113" s="72" t="s">
        <v>784</v>
      </c>
      <c r="G113" s="72" t="str">
        <f>IF(F113&lt;&gt;"",IF(LEFT(_xll.BDP($F113&amp;" Curncy","SW_PRIMARY_REF_OBLIGATION_ISIN")&amp;" Corp",1)="#","N/A",_xll.BDP($F113&amp;" Curncy","SW_PRIMARY_REF_OBLIGATION_ISIN")&amp;" Corp"),"")</f>
        <v>US91911KAE29 Corp</v>
      </c>
      <c r="H113" s="43">
        <f>IF(G113&lt;&gt;"",IF(LEFT(_xll.BDP($F113&amp;" Curncy",H$18),1)="#","N/A",_xll.BDP($F113&amp;" Curncy",H$18)),"")</f>
        <v>875.41288465894752</v>
      </c>
      <c r="I113" s="72" t="str">
        <f>IF(AND($G113&lt;&gt;"",$G113&lt;&gt;"N/A"),IF(LEFT(_xll.BDP($G113,"RTG_MOODY"),1)&lt;&gt;"#",_xll.BDP($G113,"RTG_MOODY"),""),"")</f>
        <v>B3 /*-</v>
      </c>
      <c r="J113" s="72" t="str">
        <f>IF(AND($G113&lt;&gt;"",$G113&lt;&gt;"N/A"),IF(LEFT(_xll.BDP($G113,"RTG_SP"),1)&lt;&gt;"#",_xll.BDP($G113,"RTG_SP"),""),"")</f>
        <v>B- /*-</v>
      </c>
      <c r="K113" s="72">
        <f t="shared" si="6"/>
        <v>4</v>
      </c>
      <c r="L113" s="72">
        <f t="shared" si="6"/>
        <v>4</v>
      </c>
      <c r="M113" s="72" t="str">
        <f t="shared" si="7"/>
        <v>B3</v>
      </c>
      <c r="N113" s="72" t="str">
        <f t="shared" si="7"/>
        <v>B-</v>
      </c>
      <c r="O113" s="72">
        <f t="shared" si="8"/>
        <v>18</v>
      </c>
      <c r="P113" s="72">
        <f t="shared" si="9"/>
        <v>18</v>
      </c>
    </row>
    <row r="114" spans="2:16" x14ac:dyDescent="0.25">
      <c r="B114" s="72" t="s">
        <v>271</v>
      </c>
      <c r="C114" s="72">
        <v>1</v>
      </c>
      <c r="D114" s="72" t="s">
        <v>36</v>
      </c>
      <c r="E114" s="72" t="s">
        <v>37</v>
      </c>
      <c r="F114" s="72" t="s">
        <v>272</v>
      </c>
      <c r="G114" s="72" t="str">
        <f>IF(F114&lt;&gt;"",IF(LEFT(_xll.BDP($F114&amp;" Curncy","SW_PRIMARY_REF_OBLIGATION_ISIN")&amp;" Corp",1)="#","N/A",_xll.BDP($F114&amp;" Curncy","SW_PRIMARY_REF_OBLIGATION_ISIN")&amp;" Corp"),"")</f>
        <v>US929160AM18 Corp</v>
      </c>
      <c r="H114" s="43">
        <f>IF(G114&lt;&gt;"",IF(LEFT(_xll.BDP($F114&amp;" Curncy",H$18),1)="#","N/A",_xll.BDP($F114&amp;" Curncy",H$18)),"")</f>
        <v>85</v>
      </c>
      <c r="I114" s="72" t="str">
        <f>IF(AND($G114&lt;&gt;"",$G114&lt;&gt;"N/A"),IF(LEFT(_xll.BDP($G114,"RTG_MOODY"),1)&lt;&gt;"#",_xll.BDP($G114,"RTG_MOODY"),""),"")</f>
        <v>Ba2</v>
      </c>
      <c r="J114" s="72" t="str">
        <f>IF(AND($G114&lt;&gt;"",$G114&lt;&gt;"N/A"),IF(LEFT(_xll.BDP($G114,"RTG_SP"),1)&lt;&gt;"#",_xll.BDP($G114,"RTG_SP"),""),"")</f>
        <v>BBB</v>
      </c>
      <c r="K114" s="72" t="str">
        <f t="shared" si="6"/>
        <v/>
      </c>
      <c r="L114" s="72" t="str">
        <f t="shared" si="6"/>
        <v/>
      </c>
      <c r="M114" s="72" t="str">
        <f t="shared" si="7"/>
        <v>Ba2</v>
      </c>
      <c r="N114" s="72" t="str">
        <f t="shared" si="7"/>
        <v>BBB</v>
      </c>
      <c r="O114" s="72">
        <f t="shared" si="8"/>
        <v>14</v>
      </c>
      <c r="P114" s="72">
        <f t="shared" si="9"/>
        <v>11</v>
      </c>
    </row>
    <row r="115" spans="2:16" x14ac:dyDescent="0.25">
      <c r="B115" s="72" t="s">
        <v>718</v>
      </c>
      <c r="C115" s="72">
        <v>1</v>
      </c>
      <c r="D115" s="72" t="s">
        <v>36</v>
      </c>
      <c r="E115" s="72" t="s">
        <v>37</v>
      </c>
      <c r="F115" s="72" t="s">
        <v>719</v>
      </c>
      <c r="G115" s="72" t="str">
        <f>IF(F115&lt;&gt;"",IF(LEFT(_xll.BDP($F115&amp;" Curncy","SW_PRIMARY_REF_OBLIGATION_ISIN")&amp;" Corp",1)="#","N/A",_xll.BDP($F115&amp;" Curncy","SW_PRIMARY_REF_OBLIGATION_ISIN")&amp;" Corp"),"")</f>
        <v>US94707VAC46 Corp</v>
      </c>
      <c r="H115" s="43">
        <f>IF(G115&lt;&gt;"",IF(LEFT(_xll.BDP($F115&amp;" Curncy",H$18),1)="#","N/A",_xll.BDP($F115&amp;" Curncy",H$18)),"")</f>
        <v>860.37541892901731</v>
      </c>
      <c r="I115" s="72" t="str">
        <f>IF(AND($G115&lt;&gt;"",$G115&lt;&gt;"N/A"),IF(LEFT(_xll.BDP($G115,"RTG_MOODY"),1)&lt;&gt;"#",_xll.BDP($G115,"RTG_MOODY"),""),"")</f>
        <v>Ba3</v>
      </c>
      <c r="J115" s="72" t="str">
        <f>IF(AND($G115&lt;&gt;"",$G115&lt;&gt;"N/A"),IF(LEFT(_xll.BDP($G115,"RTG_SP"),1)&lt;&gt;"#",_xll.BDP($G115,"RTG_SP"),""),"")</f>
        <v>BB+</v>
      </c>
      <c r="K115" s="72" t="str">
        <f t="shared" si="6"/>
        <v/>
      </c>
      <c r="L115" s="72" t="str">
        <f t="shared" si="6"/>
        <v/>
      </c>
      <c r="M115" s="72" t="str">
        <f t="shared" si="7"/>
        <v>Ba3</v>
      </c>
      <c r="N115" s="72" t="str">
        <f t="shared" si="7"/>
        <v>BB+</v>
      </c>
      <c r="O115" s="72">
        <f t="shared" si="8"/>
        <v>15</v>
      </c>
      <c r="P115" s="72">
        <f t="shared" si="9"/>
        <v>13</v>
      </c>
    </row>
    <row r="116" spans="2:16" x14ac:dyDescent="0.25">
      <c r="B116" s="72" t="s">
        <v>785</v>
      </c>
      <c r="C116" s="72">
        <v>1</v>
      </c>
      <c r="D116" s="72" t="s">
        <v>36</v>
      </c>
      <c r="E116" s="72" t="s">
        <v>37</v>
      </c>
      <c r="F116" s="72" t="s">
        <v>786</v>
      </c>
      <c r="G116" s="72" t="str">
        <f>IF(F116&lt;&gt;"",IF(LEFT(_xll.BDP($F116&amp;" Curncy","SW_PRIMARY_REF_OBLIGATION_ISIN")&amp;" Corp",1)="#","N/A",_xll.BDP($F116&amp;" Curncy","SW_PRIMARY_REF_OBLIGATION_ISIN")&amp;" Corp"),"")</f>
        <v>US966387AP71 Corp</v>
      </c>
      <c r="H116" s="43">
        <f>IF(G116&lt;&gt;"",IF(LEFT(_xll.BDP($F116&amp;" Curncy",H$18),1)="#","N/A",_xll.BDP($F116&amp;" Curncy",H$18)),"")</f>
        <v>1363.8600933952212</v>
      </c>
      <c r="I116" s="72" t="str">
        <f>IF(AND($G116&lt;&gt;"",$G116&lt;&gt;"N/A"),IF(LEFT(_xll.BDP($G116,"RTG_MOODY"),1)&lt;&gt;"#",_xll.BDP($G116,"RTG_MOODY"),""),"")</f>
        <v>Caa2</v>
      </c>
      <c r="J116" s="72" t="str">
        <f>IF(AND($G116&lt;&gt;"",$G116&lt;&gt;"N/A"),IF(LEFT(_xll.BDP($G116,"RTG_SP"),1)&lt;&gt;"#",_xll.BDP($G116,"RTG_SP"),""),"")</f>
        <v>B</v>
      </c>
      <c r="K116" s="72" t="str">
        <f t="shared" si="6"/>
        <v/>
      </c>
      <c r="L116" s="72" t="str">
        <f t="shared" si="6"/>
        <v/>
      </c>
      <c r="M116" s="72" t="str">
        <f t="shared" si="7"/>
        <v>Caa2</v>
      </c>
      <c r="N116" s="72" t="str">
        <f t="shared" si="7"/>
        <v>B</v>
      </c>
      <c r="O116" s="72">
        <f t="shared" si="8"/>
        <v>20</v>
      </c>
      <c r="P116" s="72">
        <f t="shared" si="9"/>
        <v>17</v>
      </c>
    </row>
    <row r="117" spans="2:16" x14ac:dyDescent="0.25">
      <c r="B117" s="72" t="s">
        <v>787</v>
      </c>
      <c r="C117" s="72">
        <v>1</v>
      </c>
      <c r="D117" s="72" t="s">
        <v>36</v>
      </c>
      <c r="E117" s="72" t="s">
        <v>37</v>
      </c>
      <c r="F117" s="72" t="s">
        <v>274</v>
      </c>
      <c r="G117" s="72" t="str">
        <f>IF(F117&lt;&gt;"",IF(LEFT(_xll.BDP($F117&amp;" Curncy","SW_PRIMARY_REF_OBLIGATION_ISIN")&amp;" Corp",1)="#","N/A",_xll.BDP($F117&amp;" Curncy","SW_PRIMARY_REF_OBLIGATION_ISIN")&amp;" Corp"),"")</f>
        <v>US97381WAJ36 Corp</v>
      </c>
      <c r="H117" s="43">
        <f>IF(G117&lt;&gt;"",IF(LEFT(_xll.BDP($F117&amp;" Curncy",H$18),1)="#","N/A",_xll.BDP($F117&amp;" Curncy",H$18)),"")</f>
        <v>859.30375194261387</v>
      </c>
      <c r="I117" s="72" t="str">
        <f>IF(AND($G117&lt;&gt;"",$G117&lt;&gt;"N/A"),IF(LEFT(_xll.BDP($G117,"RTG_MOODY"),1)&lt;&gt;"#",_xll.BDP($G117,"RTG_MOODY"),""),"")</f>
        <v>B2</v>
      </c>
      <c r="J117" s="72" t="str">
        <f>IF(AND($G117&lt;&gt;"",$G117&lt;&gt;"N/A"),IF(LEFT(_xll.BDP($G117,"RTG_SP"),1)&lt;&gt;"#",_xll.BDP($G117,"RTG_SP"),""),"")</f>
        <v>B+</v>
      </c>
      <c r="K117" s="72" t="str">
        <f t="shared" si="6"/>
        <v/>
      </c>
      <c r="L117" s="72" t="str">
        <f t="shared" si="6"/>
        <v/>
      </c>
      <c r="M117" s="72" t="str">
        <f t="shared" si="7"/>
        <v>B2</v>
      </c>
      <c r="N117" s="72" t="str">
        <f t="shared" si="7"/>
        <v>B+</v>
      </c>
      <c r="O117" s="72">
        <f t="shared" si="8"/>
        <v>17</v>
      </c>
      <c r="P117" s="72">
        <f t="shared" si="9"/>
        <v>16</v>
      </c>
    </row>
    <row r="118" spans="2:16" x14ac:dyDescent="0.25">
      <c r="B118" s="72" t="s">
        <v>728</v>
      </c>
      <c r="C118" s="72">
        <v>1</v>
      </c>
      <c r="D118" s="72" t="s">
        <v>36</v>
      </c>
      <c r="E118" s="72" t="s">
        <v>37</v>
      </c>
      <c r="F118" s="72" t="s">
        <v>729</v>
      </c>
      <c r="G118" s="72" t="str">
        <f>IF(F118&lt;&gt;"",IF(LEFT(_xll.BDP($F118&amp;" Curncy","SW_PRIMARY_REF_OBLIGATION_ISIN")&amp;" Corp",1)="#","N/A",_xll.BDP($F118&amp;" Curncy","SW_PRIMARY_REF_OBLIGATION_ISIN")&amp;" Corp"),"")</f>
        <v>US988498AC50 Corp</v>
      </c>
      <c r="H118" s="43">
        <f>IF(G118&lt;&gt;"",IF(LEFT(_xll.BDP($F118&amp;" Curncy",H$18),1)="#","N/A",_xll.BDP($F118&amp;" Curncy",H$18)),"")</f>
        <v>280</v>
      </c>
      <c r="I118" s="72" t="str">
        <f>IF(AND($G118&lt;&gt;"",$G118&lt;&gt;"N/A"),IF(LEFT(_xll.BDP($G118,"RTG_MOODY"),1)&lt;&gt;"#",_xll.BDP($G118,"RTG_MOODY"),""),"")</f>
        <v>B1</v>
      </c>
      <c r="J118" s="72" t="str">
        <f>IF(AND($G118&lt;&gt;"",$G118&lt;&gt;"N/A"),IF(LEFT(_xll.BDP($G118,"RTG_SP"),1)&lt;&gt;"#",_xll.BDP($G118,"RTG_SP"),""),"")</f>
        <v>BB</v>
      </c>
      <c r="K118" s="72" t="str">
        <f t="shared" si="6"/>
        <v/>
      </c>
      <c r="L118" s="72" t="str">
        <f t="shared" si="6"/>
        <v/>
      </c>
      <c r="M118" s="72" t="str">
        <f t="shared" si="7"/>
        <v>B1</v>
      </c>
      <c r="N118" s="72" t="str">
        <f t="shared" si="7"/>
        <v>BB</v>
      </c>
      <c r="O118" s="72">
        <f t="shared" si="8"/>
        <v>16</v>
      </c>
      <c r="P118" s="72">
        <f t="shared" si="9"/>
        <v>14</v>
      </c>
    </row>
    <row r="119" spans="2:16" x14ac:dyDescent="0.25">
      <c r="G119" s="72" t="str">
        <f>IF(F119&lt;&gt;"",IF(LEFT(_xll.BDP($F119&amp;" Curncy","SW_PRIMARY_REF_OBLIGATION_ISIN")&amp;" Corp",1)="#","N/A",_xll.BDP($F119&amp;" Curncy","SW_PRIMARY_REF_OBLIGATION_ISIN")&amp;" Corp"),"")</f>
        <v/>
      </c>
      <c r="H119" s="43"/>
      <c r="I119" s="72" t="str">
        <f>IF(AND($G119&lt;&gt;"",$G119&lt;&gt;"N/A"),IF(LEFT(_xll.BDP($G119,"RTG_MOODY"),1)&lt;&gt;"#",_xll.BDP($G119,"RTG_MOODY"),""),"")</f>
        <v/>
      </c>
      <c r="J119" s="72" t="str">
        <f>IF(AND($G119&lt;&gt;"",$G119&lt;&gt;"N/A"),IF(LEFT(_xll.BDP($G119,"RTG_SP"),1)&lt;&gt;"#",_xll.BDP($G119,"RTG_SP"),""),"")</f>
        <v/>
      </c>
      <c r="K119" s="72" t="str">
        <f t="shared" si="6"/>
        <v/>
      </c>
      <c r="L119" s="72" t="str">
        <f t="shared" si="6"/>
        <v/>
      </c>
      <c r="M119" s="72" t="str">
        <f t="shared" si="7"/>
        <v/>
      </c>
      <c r="N119" s="72" t="str">
        <f t="shared" si="7"/>
        <v/>
      </c>
      <c r="O119" s="72" t="str">
        <f t="shared" si="8"/>
        <v/>
      </c>
      <c r="P119" s="72" t="str">
        <f t="shared" si="9"/>
        <v/>
      </c>
    </row>
    <row r="120" spans="2:16" x14ac:dyDescent="0.25">
      <c r="G120" s="72" t="str">
        <f>IF(F120&lt;&gt;"",IF(LEFT(_xll.BDP($F120&amp;" Curncy","SW_PRIMARY_REF_OBLIGATION_ISIN")&amp;" Corp",1)="#","N/A",_xll.BDP($F120&amp;" Curncy","SW_PRIMARY_REF_OBLIGATION_ISIN")&amp;" Corp"),"")</f>
        <v/>
      </c>
      <c r="H120" s="43" t="str">
        <f>IF(G120&lt;&gt;"",IF(LEFT(_xll.BDP($F120&amp;" Curncy",H$18),1)="#","N/A",_xll.BDP($F120&amp;" Curncy",H$18)),"")</f>
        <v/>
      </c>
      <c r="I120" s="72" t="str">
        <f>IF(AND($G120&lt;&gt;"",$G120&lt;&gt;"N/A"),IF(LEFT(_xll.BDP($G120,"RTG_MOODY"),1)&lt;&gt;"#",_xll.BDP($G120,"RTG_MOODY"),""),"")</f>
        <v/>
      </c>
      <c r="J120" s="72" t="str">
        <f>IF(AND($G120&lt;&gt;"",$G120&lt;&gt;"N/A"),IF(LEFT(_xll.BDP($G120,"RTG_SP"),1)&lt;&gt;"#",_xll.BDP($G120,"RTG_SP"),""),"")</f>
        <v/>
      </c>
      <c r="K120" s="72" t="str">
        <f t="shared" si="6"/>
        <v/>
      </c>
      <c r="L120" s="72" t="str">
        <f t="shared" si="6"/>
        <v/>
      </c>
      <c r="M120" s="72" t="str">
        <f t="shared" si="7"/>
        <v/>
      </c>
      <c r="N120" s="72" t="str">
        <f t="shared" si="7"/>
        <v/>
      </c>
      <c r="O120" s="72" t="str">
        <f t="shared" si="8"/>
        <v/>
      </c>
      <c r="P120" s="72" t="str">
        <f t="shared" si="9"/>
        <v/>
      </c>
    </row>
    <row r="121" spans="2:16" x14ac:dyDescent="0.25">
      <c r="G121" s="72" t="str">
        <f>IF(F121&lt;&gt;"",IF(LEFT(_xll.BDP($F121&amp;" Curncy","SW_PRIMARY_REF_OBLIGATION_ISIN")&amp;" Corp",1)="#","N/A",_xll.BDP($F121&amp;" Curncy","SW_PRIMARY_REF_OBLIGATION_ISIN")&amp;" Corp"),"")</f>
        <v/>
      </c>
      <c r="H121" s="43" t="str">
        <f>IF(G121&lt;&gt;"",IF(LEFT(_xll.BDP($F121&amp;" Curncy",H$18),1)="#","N/A",_xll.BDP($F121&amp;" Curncy",H$18)),"")</f>
        <v/>
      </c>
      <c r="I121" s="72" t="str">
        <f>IF(AND($G121&lt;&gt;"",$G121&lt;&gt;"N/A"),IF(LEFT(_xll.BDP($G121,"RTG_MOODY"),1)&lt;&gt;"#",_xll.BDP($G121,"RTG_MOODY"),""),"")</f>
        <v/>
      </c>
      <c r="J121" s="72" t="str">
        <f>IF(AND($G121&lt;&gt;"",$G121&lt;&gt;"N/A"),IF(LEFT(_xll.BDP($G121,"RTG_SP"),1)&lt;&gt;"#",_xll.BDP($G121,"RTG_SP"),""),"")</f>
        <v/>
      </c>
      <c r="K121" s="72" t="str">
        <f t="shared" si="6"/>
        <v/>
      </c>
      <c r="L121" s="72" t="str">
        <f t="shared" si="6"/>
        <v/>
      </c>
      <c r="M121" s="72" t="str">
        <f t="shared" si="7"/>
        <v/>
      </c>
      <c r="N121" s="72" t="str">
        <f t="shared" si="7"/>
        <v/>
      </c>
      <c r="O121" s="72" t="str">
        <f t="shared" si="8"/>
        <v/>
      </c>
      <c r="P121" s="72" t="str">
        <f t="shared" si="9"/>
        <v/>
      </c>
    </row>
    <row r="122" spans="2:16" x14ac:dyDescent="0.25">
      <c r="G122" s="72" t="str">
        <f>IF(F122&lt;&gt;"",IF(LEFT(_xll.BDP($F122&amp;" Curncy","SW_PRIMARY_REF_OBLIGATION_ISIN")&amp;" Corp",1)="#","N/A",_xll.BDP($F122&amp;" Curncy","SW_PRIMARY_REF_OBLIGATION_ISIN")&amp;" Corp"),"")</f>
        <v/>
      </c>
      <c r="H122" s="43" t="str">
        <f>IF(G122&lt;&gt;"",IF(LEFT(_xll.BDP($F122&amp;" Curncy",H$18),1)="#","N/A",_xll.BDP($F122&amp;" Curncy",H$18)),"")</f>
        <v/>
      </c>
      <c r="I122" s="72" t="str">
        <f>IF(AND($G122&lt;&gt;"",$G122&lt;&gt;"N/A"),IF(LEFT(_xll.BDP($G122,"RTG_MOODY"),1)&lt;&gt;"#",_xll.BDP($G122,"RTG_MOODY"),""),"")</f>
        <v/>
      </c>
      <c r="J122" s="72" t="str">
        <f>IF(AND($G122&lt;&gt;"",$G122&lt;&gt;"N/A"),IF(LEFT(_xll.BDP($G122,"RTG_SP"),1)&lt;&gt;"#",_xll.BDP($G122,"RTG_SP"),""),"")</f>
        <v/>
      </c>
      <c r="K122" s="72" t="str">
        <f t="shared" si="6"/>
        <v/>
      </c>
      <c r="L122" s="72" t="str">
        <f t="shared" si="6"/>
        <v/>
      </c>
      <c r="M122" s="72" t="str">
        <f t="shared" si="7"/>
        <v/>
      </c>
      <c r="N122" s="72" t="str">
        <f t="shared" si="7"/>
        <v/>
      </c>
      <c r="O122" s="72" t="str">
        <f t="shared" si="8"/>
        <v/>
      </c>
      <c r="P122" s="72" t="str">
        <f t="shared" si="9"/>
        <v/>
      </c>
    </row>
    <row r="123" spans="2:16" x14ac:dyDescent="0.25">
      <c r="G123" s="72" t="str">
        <f>IF(F123&lt;&gt;"",IF(LEFT(_xll.BDP($F123&amp;" Curncy","SW_PRIMARY_REF_OBLIGATION_ISIN")&amp;" Corp",1)="#","N/A",_xll.BDP($F123&amp;" Curncy","SW_PRIMARY_REF_OBLIGATION_ISIN")&amp;" Corp"),"")</f>
        <v/>
      </c>
      <c r="H123" s="43" t="str">
        <f>IF(G123&lt;&gt;"",IF(LEFT(_xll.BDP($F123&amp;" Curncy",H$18),1)="#","N/A",_xll.BDP($F123&amp;" Curncy",H$18)),"")</f>
        <v/>
      </c>
      <c r="I123" s="72" t="str">
        <f>IF(AND($G123&lt;&gt;"",$G123&lt;&gt;"N/A"),IF(LEFT(_xll.BDP($G123,"RTG_MOODY"),1)&lt;&gt;"#",_xll.BDP($G123,"RTG_MOODY"),""),"")</f>
        <v/>
      </c>
      <c r="J123" s="72" t="str">
        <f>IF(AND($G123&lt;&gt;"",$G123&lt;&gt;"N/A"),IF(LEFT(_xll.BDP($G123,"RTG_SP"),1)&lt;&gt;"#",_xll.BDP($G123,"RTG_SP"),""),"")</f>
        <v/>
      </c>
      <c r="K123" s="72" t="str">
        <f t="shared" si="6"/>
        <v/>
      </c>
      <c r="L123" s="72" t="str">
        <f t="shared" si="6"/>
        <v/>
      </c>
      <c r="M123" s="72" t="str">
        <f t="shared" si="7"/>
        <v/>
      </c>
      <c r="N123" s="72" t="str">
        <f t="shared" si="7"/>
        <v/>
      </c>
      <c r="O123" s="72" t="str">
        <f t="shared" si="8"/>
        <v/>
      </c>
      <c r="P123" s="72" t="str">
        <f t="shared" si="9"/>
        <v/>
      </c>
    </row>
    <row r="124" spans="2:16" x14ac:dyDescent="0.25">
      <c r="G124" s="72" t="str">
        <f>IF(F124&lt;&gt;"",IF(LEFT(_xll.BDP($F124&amp;" Curncy","SW_PRIMARY_REF_OBLIGATION_ISIN")&amp;" Corp",1)="#","N/A",_xll.BDP($F124&amp;" Curncy","SW_PRIMARY_REF_OBLIGATION_ISIN")&amp;" Corp"),"")</f>
        <v/>
      </c>
      <c r="H124" s="43" t="str">
        <f>IF(G124&lt;&gt;"",IF(LEFT(_xll.BDP($F124&amp;" Curncy",H$18),1)="#","N/A",_xll.BDP($F124&amp;" Curncy",H$18)),"")</f>
        <v/>
      </c>
      <c r="I124" s="72" t="str">
        <f>IF(AND($G124&lt;&gt;"",$G124&lt;&gt;"N/A"),IF(LEFT(_xll.BDP($G124,"RTG_MOODY"),1)&lt;&gt;"#",_xll.BDP($G124,"RTG_MOODY"),""),"")</f>
        <v/>
      </c>
      <c r="J124" s="72" t="str">
        <f>IF(AND($G124&lt;&gt;"",$G124&lt;&gt;"N/A"),IF(LEFT(_xll.BDP($G124,"RTG_SP"),1)&lt;&gt;"#",_xll.BDP($G124,"RTG_SP"),""),"")</f>
        <v/>
      </c>
      <c r="K124" s="72" t="str">
        <f t="shared" si="6"/>
        <v/>
      </c>
      <c r="L124" s="72" t="str">
        <f t="shared" si="6"/>
        <v/>
      </c>
      <c r="M124" s="72" t="str">
        <f t="shared" si="7"/>
        <v/>
      </c>
      <c r="N124" s="72" t="str">
        <f t="shared" si="7"/>
        <v/>
      </c>
      <c r="O124" s="72" t="str">
        <f t="shared" si="8"/>
        <v/>
      </c>
      <c r="P124" s="72" t="str">
        <f t="shared" si="9"/>
        <v/>
      </c>
    </row>
    <row r="125" spans="2:16" x14ac:dyDescent="0.25">
      <c r="G125" s="72" t="str">
        <f>IF(F125&lt;&gt;"",IF(LEFT(_xll.BDP($F125&amp;" Curncy","SW_PRIMARY_REF_OBLIGATION_ISIN")&amp;" Corp",1)="#","N/A",_xll.BDP($F125&amp;" Curncy","SW_PRIMARY_REF_OBLIGATION_ISIN")&amp;" Corp"),"")</f>
        <v/>
      </c>
      <c r="H125" s="43" t="str">
        <f>IF(G125&lt;&gt;"",IF(LEFT(_xll.BDP($F125&amp;" Curncy",H$18),1)="#","N/A",_xll.BDP($F125&amp;" Curncy",H$18)),"")</f>
        <v/>
      </c>
      <c r="I125" s="72" t="str">
        <f>IF(AND($G125&lt;&gt;"",$G125&lt;&gt;"N/A"),IF(LEFT(_xll.BDP($G125,"RTG_MOODY"),1)&lt;&gt;"#",_xll.BDP($G125,"RTG_MOODY"),""),"")</f>
        <v/>
      </c>
      <c r="J125" s="72" t="str">
        <f>IF(AND($G125&lt;&gt;"",$G125&lt;&gt;"N/A"),IF(LEFT(_xll.BDP($G125,"RTG_SP"),1)&lt;&gt;"#",_xll.BDP($G125,"RTG_SP"),""),"")</f>
        <v/>
      </c>
      <c r="K125" s="72" t="str">
        <f t="shared" si="6"/>
        <v/>
      </c>
      <c r="L125" s="72" t="str">
        <f t="shared" si="6"/>
        <v/>
      </c>
      <c r="M125" s="72" t="str">
        <f t="shared" si="7"/>
        <v/>
      </c>
      <c r="N125" s="72" t="str">
        <f t="shared" si="7"/>
        <v/>
      </c>
      <c r="O125" s="72" t="str">
        <f t="shared" si="8"/>
        <v/>
      </c>
      <c r="P125" s="72" t="str">
        <f t="shared" si="9"/>
        <v/>
      </c>
    </row>
    <row r="126" spans="2:16" x14ac:dyDescent="0.25">
      <c r="G126" s="72" t="str">
        <f>IF(F126&lt;&gt;"",IF(LEFT(_xll.BDP($F126&amp;" Curncy","SW_PRIMARY_REF_OBLIGATION_ISIN")&amp;" Corp",1)="#","N/A",_xll.BDP($F126&amp;" Curncy","SW_PRIMARY_REF_OBLIGATION_ISIN")&amp;" Corp"),"")</f>
        <v/>
      </c>
      <c r="H126" s="43" t="str">
        <f>IF(G126&lt;&gt;"",IF(LEFT(_xll.BDP($F126&amp;" Curncy",H$18),1)="#","N/A",_xll.BDP($F126&amp;" Curncy",H$18)),"")</f>
        <v/>
      </c>
      <c r="I126" s="72" t="str">
        <f>IF(AND($G126&lt;&gt;"",$G126&lt;&gt;"N/A"),IF(LEFT(_xll.BDP($G126,"RTG_MOODY"),1)&lt;&gt;"#",_xll.BDP($G126,"RTG_MOODY"),""),"")</f>
        <v/>
      </c>
      <c r="J126" s="72" t="str">
        <f>IF(AND($G126&lt;&gt;"",$G126&lt;&gt;"N/A"),IF(LEFT(_xll.BDP($G126,"RTG_SP"),1)&lt;&gt;"#",_xll.BDP($G126,"RTG_SP"),""),"")</f>
        <v/>
      </c>
      <c r="K126" s="72" t="str">
        <f t="shared" si="6"/>
        <v/>
      </c>
      <c r="L126" s="72" t="str">
        <f t="shared" si="6"/>
        <v/>
      </c>
      <c r="M126" s="72" t="str">
        <f t="shared" si="7"/>
        <v/>
      </c>
      <c r="N126" s="72" t="str">
        <f t="shared" si="7"/>
        <v/>
      </c>
      <c r="O126" s="72" t="str">
        <f t="shared" si="8"/>
        <v/>
      </c>
      <c r="P126" s="72" t="str">
        <f t="shared" si="9"/>
        <v/>
      </c>
    </row>
    <row r="127" spans="2:16" x14ac:dyDescent="0.25">
      <c r="G127" s="72" t="str">
        <f>IF(F127&lt;&gt;"",IF(LEFT(_xll.BDP($F127&amp;" Curncy","SW_PRIMARY_REF_OBLIGATION_ISIN")&amp;" Corp",1)="#","N/A",_xll.BDP($F127&amp;" Curncy","SW_PRIMARY_REF_OBLIGATION_ISIN")&amp;" Corp"),"")</f>
        <v/>
      </c>
      <c r="H127" s="43" t="str">
        <f>IF(G127&lt;&gt;"",IF(LEFT(_xll.BDP($F127&amp;" Curncy",H$18),1)="#","N/A",_xll.BDP($F127&amp;" Curncy",H$18)),"")</f>
        <v/>
      </c>
      <c r="I127" s="72" t="str">
        <f>IF(AND($G127&lt;&gt;"",$G127&lt;&gt;"N/A"),IF(LEFT(_xll.BDP($G127,"RTG_MOODY"),1)&lt;&gt;"#",_xll.BDP($G127,"RTG_MOODY"),""),"")</f>
        <v/>
      </c>
      <c r="J127" s="72" t="str">
        <f>IF(AND($G127&lt;&gt;"",$G127&lt;&gt;"N/A"),IF(LEFT(_xll.BDP($G127,"RTG_SP"),1)&lt;&gt;"#",_xll.BDP($G127,"RTG_SP"),""),"")</f>
        <v/>
      </c>
      <c r="K127" s="72" t="str">
        <f t="shared" si="6"/>
        <v/>
      </c>
      <c r="L127" s="72" t="str">
        <f t="shared" si="6"/>
        <v/>
      </c>
      <c r="M127" s="72" t="str">
        <f t="shared" si="7"/>
        <v/>
      </c>
      <c r="N127" s="72" t="str">
        <f t="shared" si="7"/>
        <v/>
      </c>
      <c r="O127" s="72" t="str">
        <f t="shared" si="8"/>
        <v/>
      </c>
      <c r="P127" s="72" t="str">
        <f t="shared" si="9"/>
        <v/>
      </c>
    </row>
    <row r="128" spans="2:16" x14ac:dyDescent="0.25">
      <c r="G128" s="72" t="str">
        <f>IF(F128&lt;&gt;"",IF(LEFT(_xll.BDP($F128&amp;" Curncy","SW_PRIMARY_REF_OBLIGATION_ISIN")&amp;" Corp",1)="#","N/A",_xll.BDP($F128&amp;" Curncy","SW_PRIMARY_REF_OBLIGATION_ISIN")&amp;" Corp"),"")</f>
        <v/>
      </c>
      <c r="H128" s="43" t="str">
        <f>IF(G128&lt;&gt;"",IF(LEFT(_xll.BDP($F128&amp;" Curncy",H$18),1)="#","N/A",_xll.BDP($F128&amp;" Curncy",H$18)),"")</f>
        <v/>
      </c>
      <c r="I128" s="72" t="str">
        <f>IF(AND($G128&lt;&gt;"",$G128&lt;&gt;"N/A"),IF(LEFT(_xll.BDP($G128,"RTG_MOODY"),1)&lt;&gt;"#",_xll.BDP($G128,"RTG_MOODY"),""),"")</f>
        <v/>
      </c>
      <c r="J128" s="72" t="str">
        <f>IF(AND($G128&lt;&gt;"",$G128&lt;&gt;"N/A"),IF(LEFT(_xll.BDP($G128,"RTG_SP"),1)&lt;&gt;"#",_xll.BDP($G128,"RTG_SP"),""),"")</f>
        <v/>
      </c>
      <c r="K128" s="72" t="str">
        <f t="shared" si="6"/>
        <v/>
      </c>
      <c r="L128" s="72" t="str">
        <f t="shared" si="6"/>
        <v/>
      </c>
      <c r="M128" s="72" t="str">
        <f t="shared" si="7"/>
        <v/>
      </c>
      <c r="N128" s="72" t="str">
        <f t="shared" si="7"/>
        <v/>
      </c>
      <c r="O128" s="72" t="str">
        <f t="shared" si="8"/>
        <v/>
      </c>
      <c r="P128" s="72" t="str">
        <f t="shared" si="9"/>
        <v/>
      </c>
    </row>
    <row r="129" spans="7:16" x14ac:dyDescent="0.25">
      <c r="G129" s="72" t="str">
        <f>IF(F129&lt;&gt;"",IF(LEFT(_xll.BDP($F129&amp;" Curncy","SW_PRIMARY_REF_OBLIGATION_ISIN")&amp;" Corp",1)="#","N/A",_xll.BDP($F129&amp;" Curncy","SW_PRIMARY_REF_OBLIGATION_ISIN")&amp;" Corp"),"")</f>
        <v/>
      </c>
      <c r="H129" s="43" t="str">
        <f>IF(G129&lt;&gt;"",IF(LEFT(_xll.BDP($F129&amp;" Curncy",H$18),1)="#","N/A",_xll.BDP($F129&amp;" Curncy",H$18)),"")</f>
        <v/>
      </c>
      <c r="I129" s="72" t="str">
        <f>IF(AND($G129&lt;&gt;"",$G129&lt;&gt;"N/A"),IF(LEFT(_xll.BDP($G129,"RTG_MOODY"),1)&lt;&gt;"#",_xll.BDP($G129,"RTG_MOODY"),""),"")</f>
        <v/>
      </c>
      <c r="J129" s="72" t="str">
        <f>IF(AND($G129&lt;&gt;"",$G129&lt;&gt;"N/A"),IF(LEFT(_xll.BDP($G129,"RTG_SP"),1)&lt;&gt;"#",_xll.BDP($G129,"RTG_SP"),""),"")</f>
        <v/>
      </c>
      <c r="K129" s="72" t="str">
        <f t="shared" si="6"/>
        <v/>
      </c>
      <c r="L129" s="72" t="str">
        <f t="shared" si="6"/>
        <v/>
      </c>
      <c r="M129" s="72" t="str">
        <f t="shared" si="7"/>
        <v/>
      </c>
      <c r="N129" s="72" t="str">
        <f t="shared" si="7"/>
        <v/>
      </c>
      <c r="O129" s="72" t="str">
        <f t="shared" si="8"/>
        <v/>
      </c>
      <c r="P129" s="72" t="str">
        <f t="shared" si="9"/>
        <v/>
      </c>
    </row>
    <row r="130" spans="7:16" x14ac:dyDescent="0.25">
      <c r="G130" s="72" t="str">
        <f>IF(F130&lt;&gt;"",IF(LEFT(_xll.BDP($F130&amp;" Curncy","SW_PRIMARY_REF_OBLIGATION_ISIN")&amp;" Corp",1)="#","N/A",_xll.BDP($F130&amp;" Curncy","SW_PRIMARY_REF_OBLIGATION_ISIN")&amp;" Corp"),"")</f>
        <v/>
      </c>
      <c r="H130" s="43" t="str">
        <f>IF(G130&lt;&gt;"",IF(LEFT(_xll.BDP($F130&amp;" Curncy",H$18),1)="#","N/A",_xll.BDP($F130&amp;" Curncy",H$18)),"")</f>
        <v/>
      </c>
      <c r="I130" s="72" t="str">
        <f>IF(AND($G130&lt;&gt;"",$G130&lt;&gt;"N/A"),IF(LEFT(_xll.BDP($G130,"RTG_MOODY"),1)&lt;&gt;"#",_xll.BDP($G130,"RTG_MOODY"),""),"")</f>
        <v/>
      </c>
      <c r="J130" s="72" t="str">
        <f>IF(AND($G130&lt;&gt;"",$G130&lt;&gt;"N/A"),IF(LEFT(_xll.BDP($G130,"RTG_SP"),1)&lt;&gt;"#",_xll.BDP($G130,"RTG_SP"),""),"")</f>
        <v/>
      </c>
      <c r="K130" s="72" t="str">
        <f t="shared" si="6"/>
        <v/>
      </c>
      <c r="L130" s="72" t="str">
        <f t="shared" si="6"/>
        <v/>
      </c>
      <c r="M130" s="72" t="str">
        <f t="shared" si="7"/>
        <v/>
      </c>
      <c r="N130" s="72" t="str">
        <f t="shared" si="7"/>
        <v/>
      </c>
      <c r="O130" s="72" t="str">
        <f t="shared" si="8"/>
        <v/>
      </c>
      <c r="P130" s="72" t="str">
        <f t="shared" si="9"/>
        <v/>
      </c>
    </row>
    <row r="131" spans="7:16" x14ac:dyDescent="0.25">
      <c r="G131" s="72" t="str">
        <f>IF(F131&lt;&gt;"",IF(LEFT(_xll.BDP($F131&amp;" Curncy","SW_PRIMARY_REF_OBLIGATION_ISIN")&amp;" Corp",1)="#","N/A",_xll.BDP($F131&amp;" Curncy","SW_PRIMARY_REF_OBLIGATION_ISIN")&amp;" Corp"),"")</f>
        <v/>
      </c>
      <c r="H131" s="43" t="str">
        <f>IF(G131&lt;&gt;"",IF(LEFT(_xll.BDP($F131&amp;" Curncy",H$18),1)="#","N/A",_xll.BDP($F131&amp;" Curncy",H$18)),"")</f>
        <v/>
      </c>
      <c r="I131" s="72" t="str">
        <f>IF(AND($G131&lt;&gt;"",$G131&lt;&gt;"N/A"),IF(LEFT(_xll.BDP($G131,"RTG_MOODY"),1)&lt;&gt;"#",_xll.BDP($G131,"RTG_MOODY"),""),"")</f>
        <v/>
      </c>
      <c r="J131" s="72" t="str">
        <f>IF(AND($G131&lt;&gt;"",$G131&lt;&gt;"N/A"),IF(LEFT(_xll.BDP($G131,"RTG_SP"),1)&lt;&gt;"#",_xll.BDP($G131,"RTG_SP"),""),"")</f>
        <v/>
      </c>
      <c r="K131" s="72" t="str">
        <f t="shared" si="6"/>
        <v/>
      </c>
      <c r="L131" s="72" t="str">
        <f t="shared" si="6"/>
        <v/>
      </c>
      <c r="M131" s="72" t="str">
        <f t="shared" si="7"/>
        <v/>
      </c>
      <c r="N131" s="72" t="str">
        <f t="shared" si="7"/>
        <v/>
      </c>
      <c r="O131" s="72" t="str">
        <f t="shared" si="8"/>
        <v/>
      </c>
      <c r="P131" s="72" t="str">
        <f t="shared" si="9"/>
        <v/>
      </c>
    </row>
    <row r="132" spans="7:16" x14ac:dyDescent="0.25">
      <c r="G132" s="72" t="str">
        <f>IF(F132&lt;&gt;"",IF(LEFT(_xll.BDP($F132&amp;" Curncy","SW_PRIMARY_REF_OBLIGATION_ISIN")&amp;" Corp",1)="#","N/A",_xll.BDP($F132&amp;" Curncy","SW_PRIMARY_REF_OBLIGATION_ISIN")&amp;" Corp"),"")</f>
        <v/>
      </c>
      <c r="H132" s="43" t="str">
        <f>IF(G132&lt;&gt;"",IF(LEFT(_xll.BDP($F132&amp;" Curncy",H$18),1)="#","N/A",_xll.BDP($F132&amp;" Curncy",H$18)),"")</f>
        <v/>
      </c>
      <c r="I132" s="72" t="str">
        <f>IF(AND($G132&lt;&gt;"",$G132&lt;&gt;"N/A"),IF(LEFT(_xll.BDP($G132,"RTG_MOODY"),1)&lt;&gt;"#",_xll.BDP($G132,"RTG_MOODY"),""),"")</f>
        <v/>
      </c>
      <c r="J132" s="72" t="str">
        <f>IF(AND($G132&lt;&gt;"",$G132&lt;&gt;"N/A"),IF(LEFT(_xll.BDP($G132,"RTG_SP"),1)&lt;&gt;"#",_xll.BDP($G132,"RTG_SP"),""),"")</f>
        <v/>
      </c>
      <c r="K132" s="72" t="str">
        <f t="shared" si="6"/>
        <v/>
      </c>
      <c r="L132" s="72" t="str">
        <f t="shared" si="6"/>
        <v/>
      </c>
      <c r="M132" s="72" t="str">
        <f t="shared" si="7"/>
        <v/>
      </c>
      <c r="N132" s="72" t="str">
        <f t="shared" si="7"/>
        <v/>
      </c>
      <c r="O132" s="72" t="str">
        <f t="shared" si="8"/>
        <v/>
      </c>
      <c r="P132" s="72" t="str">
        <f t="shared" si="9"/>
        <v/>
      </c>
    </row>
    <row r="133" spans="7:16" x14ac:dyDescent="0.25">
      <c r="G133" s="72" t="str">
        <f>IF(F133&lt;&gt;"",IF(LEFT(_xll.BDP($F133&amp;" Curncy","SW_PRIMARY_REF_OBLIGATION_ISIN")&amp;" Corp",1)="#","N/A",_xll.BDP($F133&amp;" Curncy","SW_PRIMARY_REF_OBLIGATION_ISIN")&amp;" Corp"),"")</f>
        <v/>
      </c>
      <c r="H133" s="43" t="str">
        <f>IF(G133&lt;&gt;"",IF(LEFT(_xll.BDP($F133&amp;" Curncy",H$18),1)="#","N/A",_xll.BDP($F133&amp;" Curncy",H$18)),"")</f>
        <v/>
      </c>
      <c r="I133" s="72" t="str">
        <f>IF(AND($G133&lt;&gt;"",$G133&lt;&gt;"N/A"),IF(LEFT(_xll.BDP($G133,"RTG_MOODY"),1)&lt;&gt;"#",_xll.BDP($G133,"RTG_MOODY"),""),"")</f>
        <v/>
      </c>
      <c r="J133" s="72" t="str">
        <f>IF(AND($G133&lt;&gt;"",$G133&lt;&gt;"N/A"),IF(LEFT(_xll.BDP($G133,"RTG_SP"),1)&lt;&gt;"#",_xll.BDP($G133,"RTG_SP"),""),"")</f>
        <v/>
      </c>
      <c r="K133" s="72" t="str">
        <f t="shared" si="6"/>
        <v/>
      </c>
      <c r="L133" s="72" t="str">
        <f t="shared" si="6"/>
        <v/>
      </c>
      <c r="M133" s="72" t="str">
        <f t="shared" si="7"/>
        <v/>
      </c>
      <c r="N133" s="72" t="str">
        <f t="shared" si="7"/>
        <v/>
      </c>
      <c r="O133" s="72" t="str">
        <f t="shared" si="8"/>
        <v/>
      </c>
      <c r="P133" s="72" t="str">
        <f t="shared" si="9"/>
        <v/>
      </c>
    </row>
    <row r="134" spans="7:16" x14ac:dyDescent="0.25">
      <c r="G134" s="72" t="str">
        <f>IF(F134&lt;&gt;"",IF(LEFT(_xll.BDP($F134&amp;" Curncy","SW_PRIMARY_REF_OBLIGATION_ISIN")&amp;" Corp",1)="#","N/A",_xll.BDP($F134&amp;" Curncy","SW_PRIMARY_REF_OBLIGATION_ISIN")&amp;" Corp"),"")</f>
        <v/>
      </c>
      <c r="H134" s="43" t="str">
        <f>IF(G134&lt;&gt;"",IF(LEFT(_xll.BDP($F134&amp;" Curncy",H$18),1)="#","N/A",_xll.BDP($F134&amp;" Curncy",H$18)),"")</f>
        <v/>
      </c>
      <c r="I134" s="72" t="str">
        <f>IF(AND($G134&lt;&gt;"",$G134&lt;&gt;"N/A"),IF(LEFT(_xll.BDP($G134,"RTG_MOODY"),1)&lt;&gt;"#",_xll.BDP($G134,"RTG_MOODY"),""),"")</f>
        <v/>
      </c>
      <c r="J134" s="72" t="str">
        <f>IF(AND($G134&lt;&gt;"",$G134&lt;&gt;"N/A"),IF(LEFT(_xll.BDP($G134,"RTG_SP"),1)&lt;&gt;"#",_xll.BDP($G134,"RTG_SP"),""),"")</f>
        <v/>
      </c>
      <c r="K134" s="72" t="str">
        <f t="shared" si="6"/>
        <v/>
      </c>
      <c r="L134" s="72" t="str">
        <f t="shared" si="6"/>
        <v/>
      </c>
      <c r="M134" s="72" t="str">
        <f t="shared" si="7"/>
        <v/>
      </c>
      <c r="N134" s="72" t="str">
        <f t="shared" si="7"/>
        <v/>
      </c>
      <c r="O134" s="72" t="str">
        <f t="shared" si="8"/>
        <v/>
      </c>
      <c r="P134" s="72" t="str">
        <f t="shared" si="9"/>
        <v/>
      </c>
    </row>
    <row r="135" spans="7:16" x14ac:dyDescent="0.25">
      <c r="G135" s="72" t="str">
        <f>IF(F135&lt;&gt;"",IF(LEFT(_xll.BDP($F135&amp;" Curncy","SW_PRIMARY_REF_OBLIGATION_ISIN")&amp;" Corp",1)="#","N/A",_xll.BDP($F135&amp;" Curncy","SW_PRIMARY_REF_OBLIGATION_ISIN")&amp;" Corp"),"")</f>
        <v/>
      </c>
      <c r="H135" s="43" t="str">
        <f>IF(G135&lt;&gt;"",IF(LEFT(_xll.BDP($F135&amp;" Curncy",H$18),1)="#","N/A",_xll.BDP($F135&amp;" Curncy",H$18)),"")</f>
        <v/>
      </c>
      <c r="I135" s="72" t="str">
        <f>IF(AND($G135&lt;&gt;"",$G135&lt;&gt;"N/A"),IF(LEFT(_xll.BDP($G135,"RTG_MOODY"),1)&lt;&gt;"#",_xll.BDP($G135,"RTG_MOODY"),""),"")</f>
        <v/>
      </c>
      <c r="J135" s="72" t="str">
        <f>IF(AND($G135&lt;&gt;"",$G135&lt;&gt;"N/A"),IF(LEFT(_xll.BDP($G135,"RTG_SP"),1)&lt;&gt;"#",_xll.BDP($G135,"RTG_SP"),""),"")</f>
        <v/>
      </c>
      <c r="K135" s="72" t="str">
        <f t="shared" si="6"/>
        <v/>
      </c>
      <c r="L135" s="72" t="str">
        <f t="shared" si="6"/>
        <v/>
      </c>
      <c r="M135" s="72" t="str">
        <f t="shared" si="7"/>
        <v/>
      </c>
      <c r="N135" s="72" t="str">
        <f t="shared" si="7"/>
        <v/>
      </c>
      <c r="O135" s="72" t="str">
        <f t="shared" si="8"/>
        <v/>
      </c>
      <c r="P135" s="72" t="str">
        <f t="shared" si="9"/>
        <v/>
      </c>
    </row>
    <row r="136" spans="7:16" x14ac:dyDescent="0.25">
      <c r="G136" s="72" t="str">
        <f>IF(F136&lt;&gt;"",IF(LEFT(_xll.BDP($F136&amp;" Curncy","SW_PRIMARY_REF_OBLIGATION_ISIN")&amp;" Corp",1)="#","N/A",_xll.BDP($F136&amp;" Curncy","SW_PRIMARY_REF_OBLIGATION_ISIN")&amp;" Corp"),"")</f>
        <v/>
      </c>
      <c r="H136" s="43" t="str">
        <f>IF(G136&lt;&gt;"",IF(LEFT(_xll.BDP($F136&amp;" Curncy",H$18),1)="#","N/A",_xll.BDP($F136&amp;" Curncy",H$18)),"")</f>
        <v/>
      </c>
      <c r="I136" s="72" t="str">
        <f>IF(AND($G136&lt;&gt;"",$G136&lt;&gt;"N/A"),IF(LEFT(_xll.BDP($G136,"RTG_MOODY"),1)&lt;&gt;"#",_xll.BDP($G136,"RTG_MOODY"),""),"")</f>
        <v/>
      </c>
      <c r="J136" s="72" t="str">
        <f>IF(AND($G136&lt;&gt;"",$G136&lt;&gt;"N/A"),IF(LEFT(_xll.BDP($G136,"RTG_SP"),1)&lt;&gt;"#",_xll.BDP($G136,"RTG_SP"),""),"")</f>
        <v/>
      </c>
      <c r="K136" s="72" t="str">
        <f t="shared" si="6"/>
        <v/>
      </c>
      <c r="L136" s="72" t="str">
        <f t="shared" si="6"/>
        <v/>
      </c>
      <c r="M136" s="72" t="str">
        <f t="shared" si="7"/>
        <v/>
      </c>
      <c r="N136" s="72" t="str">
        <f t="shared" si="7"/>
        <v/>
      </c>
      <c r="O136" s="72" t="str">
        <f t="shared" si="8"/>
        <v/>
      </c>
      <c r="P136" s="72" t="str">
        <f t="shared" si="9"/>
        <v/>
      </c>
    </row>
    <row r="137" spans="7:16" x14ac:dyDescent="0.25">
      <c r="G137" s="72" t="str">
        <f>IF(F137&lt;&gt;"",IF(LEFT(_xll.BDP($F137&amp;" Curncy","SW_PRIMARY_REF_OBLIGATION_ISIN")&amp;" Corp",1)="#","N/A",_xll.BDP($F137&amp;" Curncy","SW_PRIMARY_REF_OBLIGATION_ISIN")&amp;" Corp"),"")</f>
        <v/>
      </c>
      <c r="H137" s="43" t="str">
        <f>IF(G137&lt;&gt;"",IF(LEFT(_xll.BDP($F137&amp;" Curncy",H$18),1)="#","N/A",_xll.BDP($F137&amp;" Curncy",H$18)),"")</f>
        <v/>
      </c>
      <c r="I137" s="72" t="str">
        <f>IF(AND($G137&lt;&gt;"",$G137&lt;&gt;"N/A"),IF(LEFT(_xll.BDP($G137,"RTG_MOODY"),1)&lt;&gt;"#",_xll.BDP($G137,"RTG_MOODY"),""),"")</f>
        <v/>
      </c>
      <c r="J137" s="72" t="str">
        <f>IF(AND($G137&lt;&gt;"",$G137&lt;&gt;"N/A"),IF(LEFT(_xll.BDP($G137,"RTG_SP"),1)&lt;&gt;"#",_xll.BDP($G137,"RTG_SP"),""),"")</f>
        <v/>
      </c>
      <c r="K137" s="72" t="str">
        <f t="shared" si="6"/>
        <v/>
      </c>
      <c r="L137" s="72" t="str">
        <f t="shared" si="6"/>
        <v/>
      </c>
      <c r="M137" s="72" t="str">
        <f t="shared" si="7"/>
        <v/>
      </c>
      <c r="N137" s="72" t="str">
        <f t="shared" si="7"/>
        <v/>
      </c>
      <c r="O137" s="72" t="str">
        <f t="shared" si="8"/>
        <v/>
      </c>
      <c r="P137" s="72" t="str">
        <f t="shared" si="9"/>
        <v/>
      </c>
    </row>
    <row r="138" spans="7:16" x14ac:dyDescent="0.25">
      <c r="G138" s="72" t="str">
        <f>IF(F138&lt;&gt;"",IF(LEFT(_xll.BDP($F138&amp;" Curncy","SW_PRIMARY_REF_OBLIGATION_ISIN")&amp;" Corp",1)="#","N/A",_xll.BDP($F138&amp;" Curncy","SW_PRIMARY_REF_OBLIGATION_ISIN")&amp;" Corp"),"")</f>
        <v/>
      </c>
      <c r="H138" s="43" t="str">
        <f>IF(G138&lt;&gt;"",IF(LEFT(_xll.BDP($F138&amp;" Curncy",H$18),1)="#","N/A",_xll.BDP($F138&amp;" Curncy",H$18)),"")</f>
        <v/>
      </c>
      <c r="I138" s="72" t="str">
        <f>IF(AND($G138&lt;&gt;"",$G138&lt;&gt;"N/A"),IF(LEFT(_xll.BDP($G138,"RTG_MOODY"),1)&lt;&gt;"#",_xll.BDP($G138,"RTG_MOODY"),""),"")</f>
        <v/>
      </c>
      <c r="J138" s="72" t="str">
        <f>IF(AND($G138&lt;&gt;"",$G138&lt;&gt;"N/A"),IF(LEFT(_xll.BDP($G138,"RTG_SP"),1)&lt;&gt;"#",_xll.BDP($G138,"RTG_SP"),""),"")</f>
        <v/>
      </c>
      <c r="K138" s="72" t="str">
        <f t="shared" si="6"/>
        <v/>
      </c>
      <c r="L138" s="72" t="str">
        <f t="shared" si="6"/>
        <v/>
      </c>
      <c r="M138" s="72" t="str">
        <f t="shared" si="7"/>
        <v/>
      </c>
      <c r="N138" s="72" t="str">
        <f t="shared" si="7"/>
        <v/>
      </c>
      <c r="O138" s="72" t="str">
        <f t="shared" si="8"/>
        <v/>
      </c>
      <c r="P138" s="72" t="str">
        <f t="shared" si="9"/>
        <v/>
      </c>
    </row>
    <row r="139" spans="7:16" x14ac:dyDescent="0.25">
      <c r="G139" s="72" t="str">
        <f>IF(F139&lt;&gt;"",IF(LEFT(_xll.BDP($F139&amp;" Curncy","SW_PRIMARY_REF_OBLIGATION_ISIN")&amp;" Corp",1)="#","N/A",_xll.BDP($F139&amp;" Curncy","SW_PRIMARY_REF_OBLIGATION_ISIN")&amp;" Corp"),"")</f>
        <v/>
      </c>
      <c r="H139" s="43" t="str">
        <f>IF(G139&lt;&gt;"",IF(LEFT(_xll.BDP($F139&amp;" Curncy",H$18),1)="#","N/A",_xll.BDP($F139&amp;" Curncy",H$18)),"")</f>
        <v/>
      </c>
      <c r="I139" s="72" t="str">
        <f>IF(AND($G139&lt;&gt;"",$G139&lt;&gt;"N/A"),IF(LEFT(_xll.BDP($G139,"RTG_MOODY"),1)&lt;&gt;"#",_xll.BDP($G139,"RTG_MOODY"),""),"")</f>
        <v/>
      </c>
      <c r="J139" s="72" t="str">
        <f>IF(AND($G139&lt;&gt;"",$G139&lt;&gt;"N/A"),IF(LEFT(_xll.BDP($G139,"RTG_SP"),1)&lt;&gt;"#",_xll.BDP($G139,"RTG_SP"),""),"")</f>
        <v/>
      </c>
      <c r="K139" s="72" t="str">
        <f t="shared" si="6"/>
        <v/>
      </c>
      <c r="L139" s="72" t="str">
        <f t="shared" si="6"/>
        <v/>
      </c>
      <c r="M139" s="72" t="str">
        <f t="shared" si="7"/>
        <v/>
      </c>
      <c r="N139" s="72" t="str">
        <f t="shared" si="7"/>
        <v/>
      </c>
      <c r="O139" s="72" t="str">
        <f t="shared" si="8"/>
        <v/>
      </c>
      <c r="P139" s="72" t="str">
        <f t="shared" si="9"/>
        <v/>
      </c>
    </row>
    <row r="140" spans="7:16" x14ac:dyDescent="0.25">
      <c r="G140" s="72" t="str">
        <f>IF(F140&lt;&gt;"",IF(LEFT(_xll.BDP($F140&amp;" Curncy","SW_PRIMARY_REF_OBLIGATION_ISIN")&amp;" Corp",1)="#","N/A",_xll.BDP($F140&amp;" Curncy","SW_PRIMARY_REF_OBLIGATION_ISIN")&amp;" Corp"),"")</f>
        <v/>
      </c>
      <c r="H140" s="43" t="str">
        <f>IF(G140&lt;&gt;"",IF(LEFT(_xll.BDP($F140&amp;" Curncy",H$18),1)="#","N/A",_xll.BDP($F140&amp;" Curncy",H$18)),"")</f>
        <v/>
      </c>
      <c r="I140" s="72" t="str">
        <f>IF(AND($G140&lt;&gt;"",$G140&lt;&gt;"N/A"),IF(LEFT(_xll.BDP($G140,"RTG_MOODY"),1)&lt;&gt;"#",_xll.BDP($G140,"RTG_MOODY"),""),"")</f>
        <v/>
      </c>
      <c r="J140" s="72" t="str">
        <f>IF(AND($G140&lt;&gt;"",$G140&lt;&gt;"N/A"),IF(LEFT(_xll.BDP($G140,"RTG_SP"),1)&lt;&gt;"#",_xll.BDP($G140,"RTG_SP"),""),"")</f>
        <v/>
      </c>
      <c r="K140" s="72" t="str">
        <f t="shared" si="6"/>
        <v/>
      </c>
      <c r="L140" s="72" t="str">
        <f t="shared" si="6"/>
        <v/>
      </c>
      <c r="M140" s="72" t="str">
        <f t="shared" si="7"/>
        <v/>
      </c>
      <c r="N140" s="72" t="str">
        <f t="shared" si="7"/>
        <v/>
      </c>
      <c r="O140" s="72" t="str">
        <f t="shared" si="8"/>
        <v/>
      </c>
      <c r="P140" s="72" t="str">
        <f t="shared" si="9"/>
        <v/>
      </c>
    </row>
    <row r="141" spans="7:16" x14ac:dyDescent="0.25">
      <c r="G141" s="72" t="str">
        <f>IF(F141&lt;&gt;"",IF(LEFT(_xll.BDP($F141&amp;" Curncy","SW_PRIMARY_REF_OBLIGATION_ISIN")&amp;" Corp",1)="#","N/A",_xll.BDP($F141&amp;" Curncy","SW_PRIMARY_REF_OBLIGATION_ISIN")&amp;" Corp"),"")</f>
        <v/>
      </c>
      <c r="H141" s="43" t="str">
        <f>IF(G141&lt;&gt;"",IF(LEFT(_xll.BDP($F141&amp;" Curncy",H$18),1)="#","N/A",_xll.BDP($F141&amp;" Curncy",H$18)),"")</f>
        <v/>
      </c>
      <c r="I141" s="72" t="str">
        <f>IF(AND($G141&lt;&gt;"",$G141&lt;&gt;"N/A"),IF(LEFT(_xll.BDP($G141,"RTG_MOODY"),1)&lt;&gt;"#",_xll.BDP($G141,"RTG_MOODY"),""),"")</f>
        <v/>
      </c>
      <c r="J141" s="72" t="str">
        <f>IF(AND($G141&lt;&gt;"",$G141&lt;&gt;"N/A"),IF(LEFT(_xll.BDP($G141,"RTG_SP"),1)&lt;&gt;"#",_xll.BDP($G141,"RTG_SP"),""),"")</f>
        <v/>
      </c>
      <c r="K141" s="72" t="str">
        <f t="shared" si="6"/>
        <v/>
      </c>
      <c r="L141" s="72" t="str">
        <f t="shared" si="6"/>
        <v/>
      </c>
      <c r="M141" s="72" t="str">
        <f t="shared" si="7"/>
        <v/>
      </c>
      <c r="N141" s="72" t="str">
        <f t="shared" si="7"/>
        <v/>
      </c>
      <c r="O141" s="72" t="str">
        <f t="shared" si="8"/>
        <v/>
      </c>
      <c r="P141" s="72" t="str">
        <f t="shared" si="9"/>
        <v/>
      </c>
    </row>
    <row r="142" spans="7:16" x14ac:dyDescent="0.25">
      <c r="G142" s="72" t="str">
        <f>IF(F142&lt;&gt;"",IF(LEFT(_xll.BDP($F142&amp;" Curncy","SW_PRIMARY_REF_OBLIGATION_ISIN")&amp;" Corp",1)="#","N/A",_xll.BDP($F142&amp;" Curncy","SW_PRIMARY_REF_OBLIGATION_ISIN")&amp;" Corp"),"")</f>
        <v/>
      </c>
      <c r="H142" s="43" t="str">
        <f>IF(G142&lt;&gt;"",IF(LEFT(_xll.BDP($F142&amp;" Curncy",H$18),1)="#","N/A",_xll.BDP($F142&amp;" Curncy",H$18)),"")</f>
        <v/>
      </c>
      <c r="I142" s="72" t="str">
        <f>IF(AND($G142&lt;&gt;"",$G142&lt;&gt;"N/A"),IF(LEFT(_xll.BDP($G142,"RTG_MOODY"),1)&lt;&gt;"#",_xll.BDP($G142,"RTG_MOODY"),""),"")</f>
        <v/>
      </c>
      <c r="J142" s="72" t="str">
        <f>IF(AND($G142&lt;&gt;"",$G142&lt;&gt;"N/A"),IF(LEFT(_xll.BDP($G142,"RTG_SP"),1)&lt;&gt;"#",_xll.BDP($G142,"RTG_SP"),""),"")</f>
        <v/>
      </c>
      <c r="K142" s="72" t="str">
        <f t="shared" si="6"/>
        <v/>
      </c>
      <c r="L142" s="72" t="str">
        <f t="shared" si="6"/>
        <v/>
      </c>
      <c r="M142" s="72" t="str">
        <f t="shared" si="7"/>
        <v/>
      </c>
      <c r="N142" s="72" t="str">
        <f t="shared" si="7"/>
        <v/>
      </c>
      <c r="O142" s="72" t="str">
        <f t="shared" si="8"/>
        <v/>
      </c>
      <c r="P142" s="72" t="str">
        <f t="shared" si="9"/>
        <v/>
      </c>
    </row>
    <row r="143" spans="7:16" x14ac:dyDescent="0.25">
      <c r="G143" s="72" t="str">
        <f>IF(F143&lt;&gt;"",IF(LEFT(_xll.BDP($F143&amp;" Curncy","SW_PRIMARY_REF_OBLIGATION_ISIN")&amp;" Corp",1)="#","N/A",_xll.BDP($F143&amp;" Curncy","SW_PRIMARY_REF_OBLIGATION_ISIN")&amp;" Corp"),"")</f>
        <v/>
      </c>
      <c r="H143" s="43" t="str">
        <f>IF(G143&lt;&gt;"",IF(LEFT(_xll.BDP($F143&amp;" Curncy",H$18),1)="#","N/A",_xll.BDP($F143&amp;" Curncy",H$18)),"")</f>
        <v/>
      </c>
      <c r="I143" s="72" t="str">
        <f>IF(AND($G143&lt;&gt;"",$G143&lt;&gt;"N/A"),IF(LEFT(_xll.BDP($G143,"RTG_MOODY"),1)&lt;&gt;"#",_xll.BDP($G143,"RTG_MOODY"),""),"")</f>
        <v/>
      </c>
      <c r="J143" s="72" t="str">
        <f>IF(AND($G143&lt;&gt;"",$G143&lt;&gt;"N/A"),IF(LEFT(_xll.BDP($G143,"RTG_SP"),1)&lt;&gt;"#",_xll.BDP($G143,"RTG_SP"),""),"")</f>
        <v/>
      </c>
      <c r="K143" s="72" t="str">
        <f t="shared" si="6"/>
        <v/>
      </c>
      <c r="L143" s="72" t="str">
        <f t="shared" si="6"/>
        <v/>
      </c>
      <c r="M143" s="72" t="str">
        <f t="shared" si="7"/>
        <v/>
      </c>
      <c r="N143" s="72" t="str">
        <f t="shared" si="7"/>
        <v/>
      </c>
      <c r="O143" s="72" t="str">
        <f t="shared" si="8"/>
        <v/>
      </c>
      <c r="P143" s="72" t="str">
        <f t="shared" si="9"/>
        <v/>
      </c>
    </row>
    <row r="144" spans="7:16" x14ac:dyDescent="0.25">
      <c r="G144" s="72" t="str">
        <f>IF(F144&lt;&gt;"",IF(LEFT(_xll.BDP($F144&amp;" Curncy","SW_PRIMARY_REF_OBLIGATION_ISIN")&amp;" Corp",1)="#","N/A",_xll.BDP($F144&amp;" Curncy","SW_PRIMARY_REF_OBLIGATION_ISIN")&amp;" Corp"),"")</f>
        <v/>
      </c>
      <c r="H144" s="43" t="str">
        <f>IF(G144&lt;&gt;"",IF(LEFT(_xll.BDP($F144&amp;" Curncy",H$18),1)="#","N/A",_xll.BDP($F144&amp;" Curncy",H$18)),"")</f>
        <v/>
      </c>
      <c r="I144" s="72" t="str">
        <f>IF(AND($G144&lt;&gt;"",$G144&lt;&gt;"N/A"),IF(LEFT(_xll.BDP($G144,"RTG_MOODY"),1)&lt;&gt;"#",_xll.BDP($G144,"RTG_MOODY"),""),"")</f>
        <v/>
      </c>
      <c r="J144" s="72" t="str">
        <f>IF(AND($G144&lt;&gt;"",$G144&lt;&gt;"N/A"),IF(LEFT(_xll.BDP($G144,"RTG_SP"),1)&lt;&gt;"#",_xll.BDP($G144,"RTG_SP"),""),"")</f>
        <v/>
      </c>
      <c r="K144" s="72" t="str">
        <f t="shared" si="6"/>
        <v/>
      </c>
      <c r="L144" s="72" t="str">
        <f t="shared" si="6"/>
        <v/>
      </c>
      <c r="M144" s="72" t="str">
        <f t="shared" si="7"/>
        <v/>
      </c>
      <c r="N144" s="72" t="str">
        <f t="shared" si="7"/>
        <v/>
      </c>
      <c r="O144" s="72" t="str">
        <f t="shared" si="8"/>
        <v/>
      </c>
      <c r="P144" s="72" t="str">
        <f t="shared" si="9"/>
        <v/>
      </c>
    </row>
    <row r="145" spans="7:16" x14ac:dyDescent="0.25">
      <c r="G145" s="72" t="str">
        <f>IF(F145&lt;&gt;"",IF(LEFT(_xll.BDP($F145&amp;" Curncy","SW_PRIMARY_REF_OBLIGATION_ISIN")&amp;" Corp",1)="#","N/A",_xll.BDP($F145&amp;" Curncy","SW_PRIMARY_REF_OBLIGATION_ISIN")&amp;" Corp"),"")</f>
        <v/>
      </c>
      <c r="H145" s="43" t="str">
        <f>IF(G145&lt;&gt;"",IF(LEFT(_xll.BDP($F145&amp;" Curncy",H$18),1)="#","N/A",_xll.BDP($F145&amp;" Curncy",H$18)),"")</f>
        <v/>
      </c>
      <c r="I145" s="72" t="str">
        <f>IF(AND($G145&lt;&gt;"",$G145&lt;&gt;"N/A"),IF(LEFT(_xll.BDP($G145,"RTG_MOODY"),1)&lt;&gt;"#",_xll.BDP($G145,"RTG_MOODY"),""),"")</f>
        <v/>
      </c>
      <c r="J145" s="72" t="str">
        <f>IF(AND($G145&lt;&gt;"",$G145&lt;&gt;"N/A"),IF(LEFT(_xll.BDP($G145,"RTG_SP"),1)&lt;&gt;"#",_xll.BDP($G145,"RTG_SP"),""),"")</f>
        <v/>
      </c>
      <c r="K145" s="72" t="str">
        <f t="shared" si="6"/>
        <v/>
      </c>
      <c r="L145" s="72" t="str">
        <f t="shared" si="6"/>
        <v/>
      </c>
      <c r="M145" s="72" t="str">
        <f t="shared" si="7"/>
        <v/>
      </c>
      <c r="N145" s="72" t="str">
        <f t="shared" si="7"/>
        <v/>
      </c>
      <c r="O145" s="72" t="str">
        <f t="shared" si="8"/>
        <v/>
      </c>
      <c r="P145" s="72" t="str">
        <f t="shared" si="9"/>
        <v/>
      </c>
    </row>
    <row r="146" spans="7:16" x14ac:dyDescent="0.25">
      <c r="G146" s="72" t="str">
        <f>IF(F146&lt;&gt;"",IF(LEFT(_xll.BDP($F146&amp;" Curncy","SW_PRIMARY_REF_OBLIGATION_ISIN")&amp;" Corp",1)="#","N/A",_xll.BDP($F146&amp;" Curncy","SW_PRIMARY_REF_OBLIGATION_ISIN")&amp;" Corp"),"")</f>
        <v/>
      </c>
      <c r="H146" s="43" t="str">
        <f>IF(G146&lt;&gt;"",IF(LEFT(_xll.BDP($F146&amp;" Curncy",H$18),1)="#","N/A",_xll.BDP($F146&amp;" Curncy",H$18)),"")</f>
        <v/>
      </c>
      <c r="I146" s="72" t="str">
        <f>IF(AND($G146&lt;&gt;"",$G146&lt;&gt;"N/A"),IF(LEFT(_xll.BDP($G146,"RTG_MOODY"),1)&lt;&gt;"#",_xll.BDP($G146,"RTG_MOODY"),""),"")</f>
        <v/>
      </c>
      <c r="J146" s="72" t="str">
        <f>IF(AND($G146&lt;&gt;"",$G146&lt;&gt;"N/A"),IF(LEFT(_xll.BDP($G146,"RTG_SP"),1)&lt;&gt;"#",_xll.BDP($G146,"RTG_SP"),""),"")</f>
        <v/>
      </c>
      <c r="K146" s="72" t="str">
        <f t="shared" si="6"/>
        <v/>
      </c>
      <c r="L146" s="72" t="str">
        <f t="shared" si="6"/>
        <v/>
      </c>
      <c r="M146" s="72" t="str">
        <f t="shared" si="7"/>
        <v/>
      </c>
      <c r="N146" s="72" t="str">
        <f t="shared" si="7"/>
        <v/>
      </c>
      <c r="O146" s="72" t="str">
        <f t="shared" si="8"/>
        <v/>
      </c>
      <c r="P146" s="72" t="str">
        <f t="shared" si="9"/>
        <v/>
      </c>
    </row>
    <row r="147" spans="7:16" x14ac:dyDescent="0.25">
      <c r="G147" s="72" t="str">
        <f>IF(F147&lt;&gt;"",IF(LEFT(_xll.BDP($F147&amp;" Curncy","SW_PRIMARY_REF_OBLIGATION_ISIN")&amp;" Corp",1)="#","N/A",_xll.BDP($F147&amp;" Curncy","SW_PRIMARY_REF_OBLIGATION_ISIN")&amp;" Corp"),"")</f>
        <v/>
      </c>
      <c r="H147" s="43" t="str">
        <f>IF(G147&lt;&gt;"",IF(LEFT(_xll.BDP($F147&amp;" Curncy",H$18),1)="#","N/A",_xll.BDP($F147&amp;" Curncy",H$18)),"")</f>
        <v/>
      </c>
      <c r="I147" s="72" t="str">
        <f>IF(AND($G147&lt;&gt;"",$G147&lt;&gt;"N/A"),IF(LEFT(_xll.BDP($G147,"RTG_MOODY"),1)&lt;&gt;"#",_xll.BDP($G147,"RTG_MOODY"),""),"")</f>
        <v/>
      </c>
      <c r="J147" s="72" t="str">
        <f>IF(AND($G147&lt;&gt;"",$G147&lt;&gt;"N/A"),IF(LEFT(_xll.BDP($G147,"RTG_SP"),1)&lt;&gt;"#",_xll.BDP($G147,"RTG_SP"),""),"")</f>
        <v/>
      </c>
      <c r="K147" s="72" t="str">
        <f t="shared" si="6"/>
        <v/>
      </c>
      <c r="L147" s="72" t="str">
        <f t="shared" si="6"/>
        <v/>
      </c>
      <c r="M147" s="72" t="str">
        <f t="shared" si="7"/>
        <v/>
      </c>
      <c r="N147" s="72" t="str">
        <f t="shared" si="7"/>
        <v/>
      </c>
      <c r="O147" s="72" t="str">
        <f t="shared" si="8"/>
        <v/>
      </c>
      <c r="P147" s="72" t="str">
        <f t="shared" si="9"/>
        <v/>
      </c>
    </row>
    <row r="148" spans="7:16" x14ac:dyDescent="0.25">
      <c r="G148" s="72" t="str">
        <f>IF(F148&lt;&gt;"",IF(LEFT(_xll.BDP($F148&amp;" Curncy","SW_PRIMARY_REF_OBLIGATION_ISIN")&amp;" Corp",1)="#","N/A",_xll.BDP($F148&amp;" Curncy","SW_PRIMARY_REF_OBLIGATION_ISIN")&amp;" Corp"),"")</f>
        <v/>
      </c>
      <c r="H148" s="43" t="str">
        <f>IF(G148&lt;&gt;"",IF(LEFT(_xll.BDP($F148&amp;" Curncy",H$18),1)="#","N/A",_xll.BDP($F148&amp;" Curncy",H$18)),"")</f>
        <v/>
      </c>
      <c r="I148" s="72" t="str">
        <f>IF(AND($G148&lt;&gt;"",$G148&lt;&gt;"N/A"),IF(LEFT(_xll.BDP($G148,"RTG_MOODY"),1)&lt;&gt;"#",_xll.BDP($G148,"RTG_MOODY"),""),"")</f>
        <v/>
      </c>
      <c r="J148" s="72" t="str">
        <f>IF(AND($G148&lt;&gt;"",$G148&lt;&gt;"N/A"),IF(LEFT(_xll.BDP($G148,"RTG_SP"),1)&lt;&gt;"#",_xll.BDP($G148,"RTG_SP"),""),"")</f>
        <v/>
      </c>
      <c r="K148" s="72" t="str">
        <f t="shared" ref="K148:L161" si="10">IFERROR(FIND("/",I148,1),"")</f>
        <v/>
      </c>
      <c r="L148" s="72" t="str">
        <f t="shared" si="10"/>
        <v/>
      </c>
      <c r="M148" s="72" t="str">
        <f t="shared" ref="M148:N161" si="11">IF(K148&lt;&gt;"",MID(I148,1,K148-2),I148)</f>
        <v/>
      </c>
      <c r="N148" s="72" t="str">
        <f t="shared" si="11"/>
        <v/>
      </c>
      <c r="O148" s="72" t="str">
        <f t="shared" ref="O148:O161" si="12">IFERROR(VLOOKUP(M148,$S$19:$U$44,3,0),"")</f>
        <v/>
      </c>
      <c r="P148" s="72" t="str">
        <f t="shared" ref="P148:P161" si="13">IFERROR(VLOOKUP(N148,$T$19:$U$44,2,0),"")</f>
        <v/>
      </c>
    </row>
    <row r="149" spans="7:16" x14ac:dyDescent="0.25">
      <c r="G149" s="72" t="str">
        <f>IF(F149&lt;&gt;"",IF(LEFT(_xll.BDP($F149&amp;" Curncy","SW_PRIMARY_REF_OBLIGATION_ISIN")&amp;" Corp",1)="#","N/A",_xll.BDP($F149&amp;" Curncy","SW_PRIMARY_REF_OBLIGATION_ISIN")&amp;" Corp"),"")</f>
        <v/>
      </c>
      <c r="H149" s="43" t="str">
        <f>IF(G149&lt;&gt;"",IF(LEFT(_xll.BDP($F149&amp;" Curncy",H$18),1)="#","N/A",_xll.BDP($F149&amp;" Curncy",H$18)),"")</f>
        <v/>
      </c>
      <c r="I149" s="72" t="str">
        <f>IF(AND($G149&lt;&gt;"",$G149&lt;&gt;"N/A"),IF(LEFT(_xll.BDP($G149,"RTG_MOODY"),1)&lt;&gt;"#",_xll.BDP($G149,"RTG_MOODY"),""),"")</f>
        <v/>
      </c>
      <c r="J149" s="72" t="str">
        <f>IF(AND($G149&lt;&gt;"",$G149&lt;&gt;"N/A"),IF(LEFT(_xll.BDP($G149,"RTG_SP"),1)&lt;&gt;"#",_xll.BDP($G149,"RTG_SP"),""),"")</f>
        <v/>
      </c>
      <c r="K149" s="72" t="str">
        <f t="shared" si="10"/>
        <v/>
      </c>
      <c r="L149" s="72" t="str">
        <f t="shared" si="10"/>
        <v/>
      </c>
      <c r="M149" s="72" t="str">
        <f t="shared" si="11"/>
        <v/>
      </c>
      <c r="N149" s="72" t="str">
        <f t="shared" si="11"/>
        <v/>
      </c>
      <c r="O149" s="72" t="str">
        <f t="shared" si="12"/>
        <v/>
      </c>
      <c r="P149" s="72" t="str">
        <f t="shared" si="13"/>
        <v/>
      </c>
    </row>
    <row r="150" spans="7:16" x14ac:dyDescent="0.25">
      <c r="G150" s="72" t="str">
        <f>IF(F150&lt;&gt;"",IF(LEFT(_xll.BDP($F150&amp;" Curncy","SW_PRIMARY_REF_OBLIGATION_ISIN")&amp;" Corp",1)="#","N/A",_xll.BDP($F150&amp;" Curncy","SW_PRIMARY_REF_OBLIGATION_ISIN")&amp;" Corp"),"")</f>
        <v/>
      </c>
      <c r="H150" s="43" t="str">
        <f>IF(G150&lt;&gt;"",IF(LEFT(_xll.BDP($F150&amp;" Curncy",H$18),1)="#","N/A",_xll.BDP($F150&amp;" Curncy",H$18)),"")</f>
        <v/>
      </c>
      <c r="I150" s="72" t="str">
        <f>IF(AND($G150&lt;&gt;"",$G150&lt;&gt;"N/A"),IF(LEFT(_xll.BDP($G150,"RTG_MOODY"),1)&lt;&gt;"#",_xll.BDP($G150,"RTG_MOODY"),""),"")</f>
        <v/>
      </c>
      <c r="J150" s="72" t="str">
        <f>IF(AND($G150&lt;&gt;"",$G150&lt;&gt;"N/A"),IF(LEFT(_xll.BDP($G150,"RTG_SP"),1)&lt;&gt;"#",_xll.BDP($G150,"RTG_SP"),""),"")</f>
        <v/>
      </c>
      <c r="K150" s="72" t="str">
        <f t="shared" si="10"/>
        <v/>
      </c>
      <c r="L150" s="72" t="str">
        <f t="shared" si="10"/>
        <v/>
      </c>
      <c r="M150" s="72" t="str">
        <f t="shared" si="11"/>
        <v/>
      </c>
      <c r="N150" s="72" t="str">
        <f t="shared" si="11"/>
        <v/>
      </c>
      <c r="O150" s="72" t="str">
        <f t="shared" si="12"/>
        <v/>
      </c>
      <c r="P150" s="72" t="str">
        <f t="shared" si="13"/>
        <v/>
      </c>
    </row>
    <row r="151" spans="7:16" x14ac:dyDescent="0.25">
      <c r="G151" s="72" t="str">
        <f>IF(F151&lt;&gt;"",IF(LEFT(_xll.BDP($F151&amp;" Curncy","SW_PRIMARY_REF_OBLIGATION_ISIN")&amp;" Corp",1)="#","N/A",_xll.BDP($F151&amp;" Curncy","SW_PRIMARY_REF_OBLIGATION_ISIN")&amp;" Corp"),"")</f>
        <v/>
      </c>
      <c r="H151" s="43" t="str">
        <f>IF(G151&lt;&gt;"",IF(LEFT(_xll.BDP($F151&amp;" Curncy",H$18),1)="#","N/A",_xll.BDP($F151&amp;" Curncy",H$18)),"")</f>
        <v/>
      </c>
      <c r="I151" s="72" t="str">
        <f>IF(AND($G151&lt;&gt;"",$G151&lt;&gt;"N/A"),IF(LEFT(_xll.BDP($G151,"RTG_MOODY"),1)&lt;&gt;"#",_xll.BDP($G151,"RTG_MOODY"),""),"")</f>
        <v/>
      </c>
      <c r="J151" s="72" t="str">
        <f>IF(AND($G151&lt;&gt;"",$G151&lt;&gt;"N/A"),IF(LEFT(_xll.BDP($G151,"RTG_SP"),1)&lt;&gt;"#",_xll.BDP($G151,"RTG_SP"),""),"")</f>
        <v/>
      </c>
      <c r="K151" s="72" t="str">
        <f t="shared" si="10"/>
        <v/>
      </c>
      <c r="L151" s="72" t="str">
        <f t="shared" si="10"/>
        <v/>
      </c>
      <c r="M151" s="72" t="str">
        <f t="shared" si="11"/>
        <v/>
      </c>
      <c r="N151" s="72" t="str">
        <f t="shared" si="11"/>
        <v/>
      </c>
      <c r="O151" s="72" t="str">
        <f t="shared" si="12"/>
        <v/>
      </c>
      <c r="P151" s="72" t="str">
        <f t="shared" si="13"/>
        <v/>
      </c>
    </row>
    <row r="152" spans="7:16" x14ac:dyDescent="0.25">
      <c r="G152" s="72" t="str">
        <f>IF(F152&lt;&gt;"",IF(LEFT(_xll.BDP($F152&amp;" Curncy","SW_PRIMARY_REF_OBLIGATION_ISIN")&amp;" Corp",1)="#","N/A",_xll.BDP($F152&amp;" Curncy","SW_PRIMARY_REF_OBLIGATION_ISIN")&amp;" Corp"),"")</f>
        <v/>
      </c>
      <c r="H152" s="43" t="str">
        <f>IF(G152&lt;&gt;"",IF(LEFT(_xll.BDP($F152&amp;" Curncy",H$18),1)="#","N/A",_xll.BDP($F152&amp;" Curncy",H$18)),"")</f>
        <v/>
      </c>
      <c r="I152" s="72" t="str">
        <f>IF(AND($G152&lt;&gt;"",$G152&lt;&gt;"N/A"),IF(LEFT(_xll.BDP($G152,"RTG_MOODY"),1)&lt;&gt;"#",_xll.BDP($G152,"RTG_MOODY"),""),"")</f>
        <v/>
      </c>
      <c r="J152" s="72" t="str">
        <f>IF(AND($G152&lt;&gt;"",$G152&lt;&gt;"N/A"),IF(LEFT(_xll.BDP($G152,"RTG_SP"),1)&lt;&gt;"#",_xll.BDP($G152,"RTG_SP"),""),"")</f>
        <v/>
      </c>
      <c r="K152" s="72" t="str">
        <f t="shared" si="10"/>
        <v/>
      </c>
      <c r="L152" s="72" t="str">
        <f t="shared" si="10"/>
        <v/>
      </c>
      <c r="M152" s="72" t="str">
        <f t="shared" si="11"/>
        <v/>
      </c>
      <c r="N152" s="72" t="str">
        <f t="shared" si="11"/>
        <v/>
      </c>
      <c r="O152" s="72" t="str">
        <f t="shared" si="12"/>
        <v/>
      </c>
      <c r="P152" s="72" t="str">
        <f t="shared" si="13"/>
        <v/>
      </c>
    </row>
    <row r="153" spans="7:16" x14ac:dyDescent="0.25">
      <c r="G153" s="72" t="str">
        <f>IF(F153&lt;&gt;"",IF(LEFT(_xll.BDP($F153&amp;" Curncy","SW_PRIMARY_REF_OBLIGATION_ISIN")&amp;" Corp",1)="#","N/A",_xll.BDP($F153&amp;" Curncy","SW_PRIMARY_REF_OBLIGATION_ISIN")&amp;" Corp"),"")</f>
        <v/>
      </c>
      <c r="H153" s="43" t="str">
        <f>IF(G153&lt;&gt;"",IF(LEFT(_xll.BDP($F153&amp;" Curncy",H$18),1)="#","N/A",_xll.BDP($F153&amp;" Curncy",H$18)),"")</f>
        <v/>
      </c>
      <c r="I153" s="72" t="str">
        <f>IF(AND($G153&lt;&gt;"",$G153&lt;&gt;"N/A"),IF(LEFT(_xll.BDP($G153,"RTG_MOODY"),1)&lt;&gt;"#",_xll.BDP($G153,"RTG_MOODY"),""),"")</f>
        <v/>
      </c>
      <c r="J153" s="72" t="str">
        <f>IF(AND($G153&lt;&gt;"",$G153&lt;&gt;"N/A"),IF(LEFT(_xll.BDP($G153,"RTG_SP"),1)&lt;&gt;"#",_xll.BDP($G153,"RTG_SP"),""),"")</f>
        <v/>
      </c>
      <c r="K153" s="72" t="str">
        <f t="shared" si="10"/>
        <v/>
      </c>
      <c r="L153" s="72" t="str">
        <f t="shared" si="10"/>
        <v/>
      </c>
      <c r="M153" s="72" t="str">
        <f t="shared" si="11"/>
        <v/>
      </c>
      <c r="N153" s="72" t="str">
        <f t="shared" si="11"/>
        <v/>
      </c>
      <c r="O153" s="72" t="str">
        <f t="shared" si="12"/>
        <v/>
      </c>
      <c r="P153" s="72" t="str">
        <f t="shared" si="13"/>
        <v/>
      </c>
    </row>
    <row r="154" spans="7:16" x14ac:dyDescent="0.25">
      <c r="G154" s="72" t="str">
        <f>IF(F154&lt;&gt;"",IF(LEFT(_xll.BDP($F154&amp;" Curncy","SW_PRIMARY_REF_OBLIGATION_ISIN")&amp;" Corp",1)="#","N/A",_xll.BDP($F154&amp;" Curncy","SW_PRIMARY_REF_OBLIGATION_ISIN")&amp;" Corp"),"")</f>
        <v/>
      </c>
      <c r="H154" s="43" t="str">
        <f>IF(G154&lt;&gt;"",IF(LEFT(_xll.BDP($F154&amp;" Curncy",H$18),1)="#","N/A",_xll.BDP($F154&amp;" Curncy",H$18)),"")</f>
        <v/>
      </c>
      <c r="I154" s="72" t="str">
        <f>IF(AND($G154&lt;&gt;"",$G154&lt;&gt;"N/A"),IF(LEFT(_xll.BDP($G154,"RTG_MOODY"),1)&lt;&gt;"#",_xll.BDP($G154,"RTG_MOODY"),""),"")</f>
        <v/>
      </c>
      <c r="J154" s="72" t="str">
        <f>IF(AND($G154&lt;&gt;"",$G154&lt;&gt;"N/A"),IF(LEFT(_xll.BDP($G154,"RTG_SP"),1)&lt;&gt;"#",_xll.BDP($G154,"RTG_SP"),""),"")</f>
        <v/>
      </c>
      <c r="K154" s="72" t="str">
        <f t="shared" si="10"/>
        <v/>
      </c>
      <c r="L154" s="72" t="str">
        <f t="shared" si="10"/>
        <v/>
      </c>
      <c r="M154" s="72" t="str">
        <f t="shared" si="11"/>
        <v/>
      </c>
      <c r="N154" s="72" t="str">
        <f t="shared" si="11"/>
        <v/>
      </c>
      <c r="O154" s="72" t="str">
        <f t="shared" si="12"/>
        <v/>
      </c>
      <c r="P154" s="72" t="str">
        <f t="shared" si="13"/>
        <v/>
      </c>
    </row>
    <row r="155" spans="7:16" x14ac:dyDescent="0.25">
      <c r="G155" s="72" t="str">
        <f>IF(F155&lt;&gt;"",IF(LEFT(_xll.BDP($F155&amp;" Curncy","SW_PRIMARY_REF_OBLIGATION_ISIN")&amp;" Corp",1)="#","N/A",_xll.BDP($F155&amp;" Curncy","SW_PRIMARY_REF_OBLIGATION_ISIN")&amp;" Corp"),"")</f>
        <v/>
      </c>
      <c r="H155" s="43" t="str">
        <f>IF(G155&lt;&gt;"",IF(LEFT(_xll.BDP($F155&amp;" Curncy",H$18),1)="#","N/A",_xll.BDP($F155&amp;" Curncy",H$18)),"")</f>
        <v/>
      </c>
      <c r="I155" s="72" t="str">
        <f>IF(AND($G155&lt;&gt;"",$G155&lt;&gt;"N/A"),IF(LEFT(_xll.BDP($G155,"RTG_MOODY"),1)&lt;&gt;"#",_xll.BDP($G155,"RTG_MOODY"),""),"")</f>
        <v/>
      </c>
      <c r="J155" s="72" t="str">
        <f>IF(AND($G155&lt;&gt;"",$G155&lt;&gt;"N/A"),IF(LEFT(_xll.BDP($G155,"RTG_SP"),1)&lt;&gt;"#",_xll.BDP($G155,"RTG_SP"),""),"")</f>
        <v/>
      </c>
      <c r="K155" s="72" t="str">
        <f t="shared" si="10"/>
        <v/>
      </c>
      <c r="L155" s="72" t="str">
        <f t="shared" si="10"/>
        <v/>
      </c>
      <c r="M155" s="72" t="str">
        <f t="shared" si="11"/>
        <v/>
      </c>
      <c r="N155" s="72" t="str">
        <f t="shared" si="11"/>
        <v/>
      </c>
      <c r="O155" s="72" t="str">
        <f t="shared" si="12"/>
        <v/>
      </c>
      <c r="P155" s="72" t="str">
        <f t="shared" si="13"/>
        <v/>
      </c>
    </row>
    <row r="156" spans="7:16" x14ac:dyDescent="0.25">
      <c r="G156" s="72" t="str">
        <f>IF(F156&lt;&gt;"",IF(LEFT(_xll.BDP($F156&amp;" Curncy","SW_PRIMARY_REF_OBLIGATION_ISIN")&amp;" Corp",1)="#","N/A",_xll.BDP($F156&amp;" Curncy","SW_PRIMARY_REF_OBLIGATION_ISIN")&amp;" Corp"),"")</f>
        <v/>
      </c>
      <c r="H156" s="43" t="str">
        <f>IF(G156&lt;&gt;"",IF(LEFT(_xll.BDP($F156&amp;" Curncy",H$18),1)="#","N/A",_xll.BDP($F156&amp;" Curncy",H$18)),"")</f>
        <v/>
      </c>
      <c r="I156" s="72" t="str">
        <f>IF(AND($G156&lt;&gt;"",$G156&lt;&gt;"N/A"),IF(LEFT(_xll.BDP($G156,"RTG_MOODY"),1)&lt;&gt;"#",_xll.BDP($G156,"RTG_MOODY"),""),"")</f>
        <v/>
      </c>
      <c r="J156" s="72" t="str">
        <f>IF(AND($G156&lt;&gt;"",$G156&lt;&gt;"N/A"),IF(LEFT(_xll.BDP($G156,"RTG_SP"),1)&lt;&gt;"#",_xll.BDP($G156,"RTG_SP"),""),"")</f>
        <v/>
      </c>
      <c r="K156" s="72" t="str">
        <f t="shared" si="10"/>
        <v/>
      </c>
      <c r="L156" s="72" t="str">
        <f t="shared" si="10"/>
        <v/>
      </c>
      <c r="M156" s="72" t="str">
        <f t="shared" si="11"/>
        <v/>
      </c>
      <c r="N156" s="72" t="str">
        <f t="shared" si="11"/>
        <v/>
      </c>
      <c r="O156" s="72" t="str">
        <f t="shared" si="12"/>
        <v/>
      </c>
      <c r="P156" s="72" t="str">
        <f t="shared" si="13"/>
        <v/>
      </c>
    </row>
    <row r="157" spans="7:16" x14ac:dyDescent="0.25">
      <c r="G157" s="72" t="str">
        <f>IF(F157&lt;&gt;"",IF(LEFT(_xll.BDP($F157&amp;" Curncy","SW_PRIMARY_REF_OBLIGATION_ISIN")&amp;" Corp",1)="#","N/A",_xll.BDP($F157&amp;" Curncy","SW_PRIMARY_REF_OBLIGATION_ISIN")&amp;" Corp"),"")</f>
        <v/>
      </c>
      <c r="H157" s="43" t="str">
        <f>IF(G157&lt;&gt;"",IF(LEFT(_xll.BDP($F157&amp;" Curncy",H$18),1)="#","N/A",_xll.BDP($F157&amp;" Curncy",H$18)),"")</f>
        <v/>
      </c>
      <c r="I157" s="72" t="str">
        <f>IF(AND($G157&lt;&gt;"",$G157&lt;&gt;"N/A"),IF(LEFT(_xll.BDP($G157,"RTG_MOODY"),1)&lt;&gt;"#",_xll.BDP($G157,"RTG_MOODY"),""),"")</f>
        <v/>
      </c>
      <c r="J157" s="72" t="str">
        <f>IF(AND($G157&lt;&gt;"",$G157&lt;&gt;"N/A"),IF(LEFT(_xll.BDP($G157,"RTG_SP"),1)&lt;&gt;"#",_xll.BDP($G157,"RTG_SP"),""),"")</f>
        <v/>
      </c>
      <c r="K157" s="72" t="str">
        <f t="shared" si="10"/>
        <v/>
      </c>
      <c r="L157" s="72" t="str">
        <f t="shared" si="10"/>
        <v/>
      </c>
      <c r="M157" s="72" t="str">
        <f t="shared" si="11"/>
        <v/>
      </c>
      <c r="N157" s="72" t="str">
        <f t="shared" si="11"/>
        <v/>
      </c>
      <c r="O157" s="72" t="str">
        <f t="shared" si="12"/>
        <v/>
      </c>
      <c r="P157" s="72" t="str">
        <f t="shared" si="13"/>
        <v/>
      </c>
    </row>
    <row r="158" spans="7:16" x14ac:dyDescent="0.25">
      <c r="G158" s="72" t="str">
        <f>IF(F158&lt;&gt;"",IF(LEFT(_xll.BDP($F158&amp;" Curncy","SW_PRIMARY_REF_OBLIGATION_ISIN")&amp;" Corp",1)="#","N/A",_xll.BDP($F158&amp;" Curncy","SW_PRIMARY_REF_OBLIGATION_ISIN")&amp;" Corp"),"")</f>
        <v/>
      </c>
      <c r="H158" s="43" t="str">
        <f>IF(G158&lt;&gt;"",IF(LEFT(_xll.BDP($F158&amp;" Curncy",H$18),1)="#","N/A",_xll.BDP($F158&amp;" Curncy",H$18)),"")</f>
        <v/>
      </c>
      <c r="I158" s="72" t="str">
        <f>IF(AND($G158&lt;&gt;"",$G158&lt;&gt;"N/A"),IF(LEFT(_xll.BDP($G158,"RTG_MOODY"),1)&lt;&gt;"#",_xll.BDP($G158,"RTG_MOODY"),""),"")</f>
        <v/>
      </c>
      <c r="J158" s="72" t="str">
        <f>IF(AND($G158&lt;&gt;"",$G158&lt;&gt;"N/A"),IF(LEFT(_xll.BDP($G158,"RTG_SP"),1)&lt;&gt;"#",_xll.BDP($G158,"RTG_SP"),""),"")</f>
        <v/>
      </c>
      <c r="K158" s="72" t="str">
        <f t="shared" si="10"/>
        <v/>
      </c>
      <c r="L158" s="72" t="str">
        <f t="shared" si="10"/>
        <v/>
      </c>
      <c r="M158" s="72" t="str">
        <f t="shared" si="11"/>
        <v/>
      </c>
      <c r="N158" s="72" t="str">
        <f t="shared" si="11"/>
        <v/>
      </c>
      <c r="O158" s="72" t="str">
        <f t="shared" si="12"/>
        <v/>
      </c>
      <c r="P158" s="72" t="str">
        <f t="shared" si="13"/>
        <v/>
      </c>
    </row>
    <row r="159" spans="7:16" x14ac:dyDescent="0.25">
      <c r="G159" s="72" t="str">
        <f>IF(F159&lt;&gt;"",IF(LEFT(_xll.BDP($F159&amp;" Curncy","SW_PRIMARY_REF_OBLIGATION_ISIN")&amp;" Corp",1)="#","N/A",_xll.BDP($F159&amp;" Curncy","SW_PRIMARY_REF_OBLIGATION_ISIN")&amp;" Corp"),"")</f>
        <v/>
      </c>
      <c r="H159" s="43" t="str">
        <f>IF(G159&lt;&gt;"",IF(LEFT(_xll.BDP($F159&amp;" Curncy",H$18),1)="#","N/A",_xll.BDP($F159&amp;" Curncy",H$18)),"")</f>
        <v/>
      </c>
      <c r="I159" s="72" t="str">
        <f>IF(AND($G159&lt;&gt;"",$G159&lt;&gt;"N/A"),IF(LEFT(_xll.BDP($G159,"RTG_MOODY"),1)&lt;&gt;"#",_xll.BDP($G159,"RTG_MOODY"),""),"")</f>
        <v/>
      </c>
      <c r="J159" s="72" t="str">
        <f>IF(AND($G159&lt;&gt;"",$G159&lt;&gt;"N/A"),IF(LEFT(_xll.BDP($G159,"RTG_SP"),1)&lt;&gt;"#",_xll.BDP($G159,"RTG_SP"),""),"")</f>
        <v/>
      </c>
      <c r="K159" s="72" t="str">
        <f t="shared" si="10"/>
        <v/>
      </c>
      <c r="L159" s="72" t="str">
        <f t="shared" si="10"/>
        <v/>
      </c>
      <c r="M159" s="72" t="str">
        <f t="shared" si="11"/>
        <v/>
      </c>
      <c r="N159" s="72" t="str">
        <f t="shared" si="11"/>
        <v/>
      </c>
      <c r="O159" s="72" t="str">
        <f t="shared" si="12"/>
        <v/>
      </c>
      <c r="P159" s="72" t="str">
        <f t="shared" si="13"/>
        <v/>
      </c>
    </row>
    <row r="160" spans="7:16" x14ac:dyDescent="0.25">
      <c r="G160" s="72" t="str">
        <f>IF(F160&lt;&gt;"",IF(LEFT(_xll.BDP($F160&amp;" Curncy","SW_PRIMARY_REF_OBLIGATION_ISIN")&amp;" Corp",1)="#","N/A",_xll.BDP($F160&amp;" Curncy","SW_PRIMARY_REF_OBLIGATION_ISIN")&amp;" Corp"),"")</f>
        <v/>
      </c>
      <c r="H160" s="43" t="str">
        <f>IF(G160&lt;&gt;"",IF(LEFT(_xll.BDP($F160&amp;" Curncy",H$18),1)="#","N/A",_xll.BDP($F160&amp;" Curncy",H$18)),"")</f>
        <v/>
      </c>
      <c r="I160" s="72" t="str">
        <f>IF(AND($G160&lt;&gt;"",$G160&lt;&gt;"N/A"),IF(LEFT(_xll.BDP($G160,"RTG_MOODY"),1)&lt;&gt;"#",_xll.BDP($G160,"RTG_MOODY"),""),"")</f>
        <v/>
      </c>
      <c r="J160" s="72" t="str">
        <f>IF(AND($G160&lt;&gt;"",$G160&lt;&gt;"N/A"),IF(LEFT(_xll.BDP($G160,"RTG_SP"),1)&lt;&gt;"#",_xll.BDP($G160,"RTG_SP"),""),"")</f>
        <v/>
      </c>
      <c r="K160" s="72" t="str">
        <f t="shared" si="10"/>
        <v/>
      </c>
      <c r="L160" s="72" t="str">
        <f t="shared" si="10"/>
        <v/>
      </c>
      <c r="M160" s="72" t="str">
        <f t="shared" si="11"/>
        <v/>
      </c>
      <c r="N160" s="72" t="str">
        <f t="shared" si="11"/>
        <v/>
      </c>
      <c r="O160" s="72" t="str">
        <f t="shared" si="12"/>
        <v/>
      </c>
      <c r="P160" s="72" t="str">
        <f t="shared" si="13"/>
        <v/>
      </c>
    </row>
    <row r="161" spans="7:16" x14ac:dyDescent="0.25">
      <c r="G161" s="72" t="str">
        <f>IF(F161&lt;&gt;"",IF(LEFT(_xll.BDP($F161&amp;" Curncy","SW_PRIMARY_REF_OBLIGATION_ISIN")&amp;" Corp",1)="#","N/A",_xll.BDP($F161&amp;" Curncy","SW_PRIMARY_REF_OBLIGATION_ISIN")&amp;" Corp"),"")</f>
        <v/>
      </c>
      <c r="H161" s="43" t="str">
        <f>IF(G161&lt;&gt;"",IF(LEFT(_xll.BDP($F161&amp;" Curncy",H$18),1)="#","N/A",_xll.BDP($F161&amp;" Curncy",H$18)),"")</f>
        <v/>
      </c>
      <c r="I161" s="72" t="str">
        <f>IF(AND($G161&lt;&gt;"",$G161&lt;&gt;"N/A"),IF(LEFT(_xll.BDP($G161,"RTG_MOODY"),1)&lt;&gt;"#",_xll.BDP($G161,"RTG_MOODY"),""),"")</f>
        <v/>
      </c>
      <c r="J161" s="72" t="str">
        <f>IF(AND($G161&lt;&gt;"",$G161&lt;&gt;"N/A"),IF(LEFT(_xll.BDP($G161,"RTG_SP"),1)&lt;&gt;"#",_xll.BDP($G161,"RTG_SP"),""),"")</f>
        <v/>
      </c>
      <c r="K161" s="72" t="str">
        <f t="shared" si="10"/>
        <v/>
      </c>
      <c r="L161" s="72" t="str">
        <f t="shared" si="10"/>
        <v/>
      </c>
      <c r="M161" s="72" t="str">
        <f t="shared" si="11"/>
        <v/>
      </c>
      <c r="N161" s="72" t="str">
        <f t="shared" si="11"/>
        <v/>
      </c>
      <c r="O161" s="72" t="str">
        <f t="shared" si="12"/>
        <v/>
      </c>
      <c r="P161" s="72" t="str">
        <f t="shared" si="13"/>
        <v/>
      </c>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161"/>
  <sheetViews>
    <sheetView zoomScale="85" zoomScaleNormal="85" workbookViewId="0">
      <selection activeCell="B19" sqref="B19"/>
    </sheetView>
  </sheetViews>
  <sheetFormatPr defaultRowHeight="15" x14ac:dyDescent="0.25"/>
  <cols>
    <col min="1" max="6" width="9.140625" style="41"/>
    <col min="7" max="7" width="20" style="41" bestFit="1" customWidth="1"/>
    <col min="8" max="8" width="13" style="41" customWidth="1"/>
    <col min="9" max="9" width="9" style="41" customWidth="1"/>
    <col min="10" max="10" width="7.42578125" style="41" customWidth="1"/>
    <col min="11" max="11" width="9" style="41" customWidth="1"/>
    <col min="12" max="13" width="7.42578125" style="41" customWidth="1"/>
    <col min="14" max="14" width="14.28515625" style="41" bestFit="1" customWidth="1"/>
    <col min="15" max="15" width="11.7109375" style="41" customWidth="1"/>
    <col min="16" max="16" width="10.5703125" style="41" customWidth="1"/>
    <col min="17" max="17" width="11.140625" style="41" bestFit="1" customWidth="1"/>
    <col min="18" max="18" width="13.140625" style="41" bestFit="1" customWidth="1"/>
    <col min="19" max="19" width="14.28515625" style="41" bestFit="1" customWidth="1"/>
    <col min="20" max="20" width="9.42578125" style="41" customWidth="1"/>
    <col min="21" max="21" width="9.140625" style="41"/>
    <col min="22" max="22" width="11.28515625" style="41" customWidth="1"/>
    <col min="23" max="16384" width="9.140625" style="41"/>
  </cols>
  <sheetData>
    <row r="2" spans="2:22" x14ac:dyDescent="0.25">
      <c r="B2" s="41" t="s">
        <v>10</v>
      </c>
      <c r="G2" s="1" t="s">
        <v>478</v>
      </c>
      <c r="H2" s="1" t="s">
        <v>480</v>
      </c>
      <c r="I2" s="1" t="s">
        <v>481</v>
      </c>
      <c r="J2" s="1" t="s">
        <v>477</v>
      </c>
      <c r="N2" s="1" t="s">
        <v>479</v>
      </c>
      <c r="O2" s="1" t="s">
        <v>480</v>
      </c>
      <c r="P2" s="1" t="s">
        <v>481</v>
      </c>
      <c r="Q2" s="1" t="s">
        <v>482</v>
      </c>
      <c r="R2" s="9"/>
      <c r="S2" s="1" t="s">
        <v>737</v>
      </c>
      <c r="T2" s="1" t="s">
        <v>480</v>
      </c>
      <c r="U2" s="1" t="s">
        <v>481</v>
      </c>
      <c r="V2" s="1" t="s">
        <v>482</v>
      </c>
    </row>
    <row r="3" spans="2:22" x14ac:dyDescent="0.25">
      <c r="B3" s="41" t="s">
        <v>422</v>
      </c>
      <c r="G3" s="46" t="s">
        <v>49</v>
      </c>
      <c r="H3" s="2">
        <f>COUNTIFS($O$19:$O$156,"&gt;=1",$O$19:$O$156,"&lt;4")</f>
        <v>0</v>
      </c>
      <c r="I3" s="2">
        <f>COUNTIFS($P$19:$P$156,"&gt;=1",$P$19:$P$156,"&lt;4")</f>
        <v>0</v>
      </c>
      <c r="J3" s="2">
        <v>0</v>
      </c>
      <c r="N3" s="46" t="s">
        <v>49</v>
      </c>
      <c r="O3" s="21">
        <f>IFERROR(SUMIFS($H$19:$H$118,O$19:O$118,"&gt;=1",O$19:O$118,"&lt;4")/H3,0)</f>
        <v>0</v>
      </c>
      <c r="P3" s="21">
        <f>IFERROR(SUMIFS($H$19:$H$118,P$19:P$118,"&gt;=1",P$19:P$118,"&lt;4")/I3,0)</f>
        <v>0</v>
      </c>
      <c r="Q3" s="2">
        <v>0</v>
      </c>
      <c r="S3" s="46" t="s">
        <v>49</v>
      </c>
      <c r="T3" s="21">
        <f>H3*O3/H$10</f>
        <v>0</v>
      </c>
      <c r="U3" s="21">
        <f t="shared" ref="U3:V3" si="0">I3*P3/I$10</f>
        <v>0</v>
      </c>
      <c r="V3" s="21">
        <f t="shared" si="0"/>
        <v>0</v>
      </c>
    </row>
    <row r="4" spans="2:22" x14ac:dyDescent="0.25">
      <c r="B4" s="41" t="s">
        <v>24</v>
      </c>
      <c r="G4" s="46" t="s">
        <v>57</v>
      </c>
      <c r="H4" s="2">
        <f>COUNTIFS($O$19:$O$156,"&gt;=4",$O$19:$O$156,"&lt;7")</f>
        <v>0</v>
      </c>
      <c r="I4" s="2">
        <f>COUNTIFS($P$19:$P$156,"&gt;=4",$P$19:$P$156,"&lt;7")</f>
        <v>0</v>
      </c>
      <c r="J4" s="2">
        <v>0</v>
      </c>
      <c r="N4" s="46" t="s">
        <v>57</v>
      </c>
      <c r="O4" s="21">
        <f>IFERROR(SUMIFS($H$19:$H$118,O$19:O$118,"&gt;=4",O$19:O$118,"&lt;7")/H4,0)</f>
        <v>0</v>
      </c>
      <c r="P4" s="21">
        <f>IFERROR(SUMIFS($H$19:$H$118,P$19:P$118,"&gt;=4",P$19:P$118,"&lt;7")/I4,0)</f>
        <v>0</v>
      </c>
      <c r="Q4" s="2">
        <v>0</v>
      </c>
      <c r="S4" s="46" t="s">
        <v>57</v>
      </c>
      <c r="T4" s="21">
        <f>H4*O4/H$10</f>
        <v>0</v>
      </c>
      <c r="U4" s="21">
        <f t="shared" ref="U4" si="1">I4*P4/I$10</f>
        <v>0</v>
      </c>
      <c r="V4" s="21">
        <f t="shared" ref="V4" si="2">J4*Q4/J$10</f>
        <v>0</v>
      </c>
    </row>
    <row r="5" spans="2:22" x14ac:dyDescent="0.25">
      <c r="G5" s="46" t="s">
        <v>69</v>
      </c>
      <c r="H5" s="2">
        <f>COUNTIFS($O$19:$O$156,"&gt;=7",$O$19:$O$156,"&lt;10")</f>
        <v>0</v>
      </c>
      <c r="I5" s="2">
        <f>COUNTIFS($P$19:$P$156,"&gt;=7",$P$19:$P$156,"&lt;10")</f>
        <v>0</v>
      </c>
      <c r="J5" s="2">
        <v>0</v>
      </c>
      <c r="N5" s="46" t="s">
        <v>69</v>
      </c>
      <c r="O5" s="21">
        <f>IFERROR(SUMIFS($H$19:$H$118,O$19:O$118,"&gt;=7",O$19:O$118,"&lt;10")/H5,0)</f>
        <v>0</v>
      </c>
      <c r="P5" s="21">
        <f>IFERROR(SUMIFS($H$19:$H$118,P$19:P$118,"&gt;=7",P$19:P$118,"&lt;10")/I5,0)</f>
        <v>0</v>
      </c>
      <c r="Q5" s="2">
        <v>0</v>
      </c>
      <c r="S5" s="46" t="s">
        <v>69</v>
      </c>
      <c r="T5" s="21">
        <f t="shared" ref="T5:T9" si="3">H5*O5/H$10</f>
        <v>0</v>
      </c>
      <c r="U5" s="21">
        <f t="shared" ref="U5:U9" si="4">I5*P5/I$10</f>
        <v>0</v>
      </c>
      <c r="V5" s="21">
        <f t="shared" ref="V5:V9" si="5">J5*Q5/J$10</f>
        <v>0</v>
      </c>
    </row>
    <row r="6" spans="2:22" x14ac:dyDescent="0.25">
      <c r="G6" s="46" t="s">
        <v>82</v>
      </c>
      <c r="H6" s="2">
        <f>COUNTIFS($O$19:$O$156,"&gt;=10",$O$19:$O$156,"&lt;13")</f>
        <v>2</v>
      </c>
      <c r="I6" s="2">
        <f>COUNTIFS($P$19:$P$156,"&gt;=10",$P$19:$P$156,"&lt;13")</f>
        <v>6</v>
      </c>
      <c r="J6" s="2">
        <v>0</v>
      </c>
      <c r="N6" s="46" t="s">
        <v>82</v>
      </c>
      <c r="O6" s="21">
        <f>IFERROR(SUMIFS($H$19:$H$118,O$19:O$118,"&gt;=10",O$19:O$118,"&lt;13")/H6,0)</f>
        <v>52</v>
      </c>
      <c r="P6" s="21">
        <f>IFERROR(SUMIFS($H$19:$H$118,P$19:P$118,"&gt;=10",P$19:P$118,"&lt;13")/I6,0)</f>
        <v>129.16666666666666</v>
      </c>
      <c r="Q6" s="2">
        <v>0</v>
      </c>
      <c r="S6" s="46" t="s">
        <v>82</v>
      </c>
      <c r="T6" s="21">
        <f t="shared" si="3"/>
        <v>1.04</v>
      </c>
      <c r="U6" s="21">
        <f t="shared" si="4"/>
        <v>7.75</v>
      </c>
      <c r="V6" s="21">
        <f t="shared" si="5"/>
        <v>0</v>
      </c>
    </row>
    <row r="7" spans="2:22" x14ac:dyDescent="0.25">
      <c r="G7" s="46" t="s">
        <v>94</v>
      </c>
      <c r="H7" s="2">
        <f>COUNTIFS($O$19:$O$156,"&gt;=13",$O$19:$O$156,"&lt;16")</f>
        <v>31</v>
      </c>
      <c r="I7" s="2">
        <f>COUNTIFS($P$19:$P$156,"&gt;=13",$P$19:$P$156,"&lt;16")</f>
        <v>40</v>
      </c>
      <c r="J7" s="21">
        <v>47.101610000000001</v>
      </c>
      <c r="N7" s="46" t="s">
        <v>94</v>
      </c>
      <c r="O7" s="21">
        <f>IFERROR(SUMIFS($H$19:$H$118,O$19:O$118,"&gt;=13",O$19:O$118,"&lt;16")/H7,0)</f>
        <v>305.36780752283255</v>
      </c>
      <c r="P7" s="21">
        <f>SUMIFS($H$19:$H$118,$P$19:$P$118,"&gt;=13",$P$19:$P$118,"&lt;16")/I7</f>
        <v>263.74422701753201</v>
      </c>
      <c r="Q7" s="2">
        <v>307</v>
      </c>
      <c r="S7" s="46" t="s">
        <v>94</v>
      </c>
      <c r="T7" s="21">
        <f t="shared" si="3"/>
        <v>94.664020332078096</v>
      </c>
      <c r="U7" s="21">
        <f t="shared" si="4"/>
        <v>105.4976908070128</v>
      </c>
      <c r="V7" s="21">
        <f t="shared" si="5"/>
        <v>144.60194269999997</v>
      </c>
    </row>
    <row r="8" spans="2:22" x14ac:dyDescent="0.25">
      <c r="G8" s="46" t="s">
        <v>106</v>
      </c>
      <c r="H8" s="2">
        <f>COUNTIFS($O$19:$O$156,"&gt;=16",$O$19:$O$156,"&lt;19")</f>
        <v>39</v>
      </c>
      <c r="I8" s="2">
        <f>COUNTIFS($P$19:$P$156,"&gt;=16",$P$19:$P$156,"&lt;19")</f>
        <v>30</v>
      </c>
      <c r="J8" s="21">
        <v>38.711190000000002</v>
      </c>
      <c r="N8" s="46" t="s">
        <v>106</v>
      </c>
      <c r="O8" s="21">
        <f>SUMIFS($H$19:$H$118,$O$19:$O$118,"&gt;=16",$O$19:$O$118,"&lt;19")/H8</f>
        <v>417.55617021081468</v>
      </c>
      <c r="P8" s="21">
        <f>SUMIFS($H$19:$H$118,$P$19:$P$118,"&gt;=16",$P$19:$P$118,"&lt;19")/I8</f>
        <v>577.30989286684212</v>
      </c>
      <c r="Q8" s="2">
        <v>469</v>
      </c>
      <c r="S8" s="46" t="s">
        <v>106</v>
      </c>
      <c r="T8" s="21">
        <f t="shared" si="3"/>
        <v>162.84690638221772</v>
      </c>
      <c r="U8" s="21">
        <f t="shared" si="4"/>
        <v>173.19296786005262</v>
      </c>
      <c r="V8" s="21">
        <f t="shared" si="5"/>
        <v>181.55548109999998</v>
      </c>
    </row>
    <row r="9" spans="2:22" x14ac:dyDescent="0.25">
      <c r="G9" s="46" t="s">
        <v>444</v>
      </c>
      <c r="H9" s="2">
        <f>COUNTIFS($O$19:$O$156,"&gt;=19")+COUNTIFS($O$19:$O$118,"")</f>
        <v>28</v>
      </c>
      <c r="I9" s="2">
        <f>COUNTIFS($P$19:$P$156,"&gt;=19")+COUNTIFS($P$19:$P$118,"")</f>
        <v>24</v>
      </c>
      <c r="J9" s="21">
        <v>14.187200000000001</v>
      </c>
      <c r="N9" s="46" t="s">
        <v>444</v>
      </c>
      <c r="O9" s="21">
        <f>(SUMIFS($H$19:$H$118,$O$19:$O$118,"&gt;=19")+SUMIFS($H$19:$H$118,$O$19:$O$118,""))/H9</f>
        <v>670.54961657445745</v>
      </c>
      <c r="P9" s="21">
        <f>(SUMIFS($H$19:$H$118,$P$19:$P$118,"&gt;=19")+SUMIFS($H$19:$H$118,$P$19:$P$118,""))/I9</f>
        <v>666.10066953366038</v>
      </c>
      <c r="Q9" s="2">
        <v>930</v>
      </c>
      <c r="S9" s="46" t="s">
        <v>444</v>
      </c>
      <c r="T9" s="21">
        <f t="shared" si="3"/>
        <v>187.75389264084811</v>
      </c>
      <c r="U9" s="21">
        <f t="shared" si="4"/>
        <v>159.86416068807847</v>
      </c>
      <c r="V9" s="21">
        <f t="shared" si="5"/>
        <v>131.94095999999999</v>
      </c>
    </row>
    <row r="10" spans="2:22" x14ac:dyDescent="0.25">
      <c r="G10" s="47" t="s">
        <v>738</v>
      </c>
      <c r="H10" s="2">
        <f>SUM(H3:H9)</f>
        <v>100</v>
      </c>
      <c r="I10" s="2">
        <f>SUM(I3:I9)</f>
        <v>100</v>
      </c>
      <c r="J10" s="2">
        <f>SUM(J3:J9)</f>
        <v>100.00000000000001</v>
      </c>
      <c r="S10" s="47" t="s">
        <v>739</v>
      </c>
      <c r="T10" s="21">
        <f>SUM(T3:T9)</f>
        <v>446.30481935514393</v>
      </c>
      <c r="U10" s="21">
        <f>SUM(U3:U9)</f>
        <v>446.30481935514388</v>
      </c>
      <c r="V10" s="21">
        <f>SUM(V3:V9)</f>
        <v>458.09838379999997</v>
      </c>
    </row>
    <row r="12" spans="2:22" x14ac:dyDescent="0.25">
      <c r="G12" s="41" t="s">
        <v>443</v>
      </c>
      <c r="H12" s="41">
        <f>COUNTIFS($O$19:$O$118,"")</f>
        <v>11</v>
      </c>
      <c r="I12" s="41">
        <f>COUNTIFS($P$19:$P$118,"")</f>
        <v>7</v>
      </c>
    </row>
    <row r="15" spans="2:22" x14ac:dyDescent="0.25">
      <c r="C15" s="41" t="s">
        <v>25</v>
      </c>
      <c r="G15" s="2"/>
      <c r="H15" s="2"/>
      <c r="I15" s="2"/>
      <c r="J15" s="2"/>
      <c r="K15" s="2"/>
      <c r="L15" s="2"/>
      <c r="M15" s="30" t="s">
        <v>27</v>
      </c>
      <c r="N15" s="30" t="s">
        <v>26</v>
      </c>
      <c r="O15" s="30" t="s">
        <v>27</v>
      </c>
      <c r="P15" s="30" t="s">
        <v>26</v>
      </c>
    </row>
    <row r="16" spans="2:22" x14ac:dyDescent="0.25">
      <c r="C16" s="41">
        <f>COUNTIF(C19:C190,"&gt;0")</f>
        <v>99</v>
      </c>
      <c r="G16" s="2" t="s">
        <v>28</v>
      </c>
      <c r="H16" s="2"/>
      <c r="I16" s="2"/>
      <c r="J16" s="2"/>
      <c r="K16" s="2"/>
      <c r="L16" s="2"/>
      <c r="M16" s="2" t="str">
        <f>VLOOKUP(O16,$U$19:$W$44,2,1)</f>
        <v>B1</v>
      </c>
      <c r="N16" s="2" t="str">
        <f>VLOOKUP(P16,$U$19:$W$44,3,1)</f>
        <v>B+</v>
      </c>
      <c r="O16" s="2">
        <f>ROUND(AVERAGEIF(O19:O161,"&gt;0"),0)</f>
        <v>16</v>
      </c>
      <c r="P16" s="2">
        <f>ROUND(AVERAGEIF(P19:P161,"&gt;0"),0)</f>
        <v>16</v>
      </c>
    </row>
    <row r="18" spans="2:23" x14ac:dyDescent="0.25">
      <c r="B18" s="31" t="s">
        <v>29</v>
      </c>
      <c r="C18" s="31" t="s">
        <v>30</v>
      </c>
      <c r="D18" s="31" t="s">
        <v>31</v>
      </c>
      <c r="E18" s="31" t="s">
        <v>32</v>
      </c>
      <c r="F18" s="31" t="s">
        <v>33</v>
      </c>
      <c r="G18" s="31" t="s">
        <v>34</v>
      </c>
      <c r="H18" s="31" t="s">
        <v>3</v>
      </c>
      <c r="I18" s="31" t="s">
        <v>27</v>
      </c>
      <c r="J18" s="31" t="s">
        <v>26</v>
      </c>
      <c r="K18" s="31" t="s">
        <v>27</v>
      </c>
      <c r="L18" s="31" t="s">
        <v>26</v>
      </c>
      <c r="M18" s="31" t="s">
        <v>27</v>
      </c>
      <c r="N18" s="31" t="s">
        <v>26</v>
      </c>
      <c r="O18" s="31" t="s">
        <v>27</v>
      </c>
      <c r="P18" s="31" t="s">
        <v>26</v>
      </c>
      <c r="Q18" s="32"/>
      <c r="S18" s="31" t="s">
        <v>27</v>
      </c>
      <c r="T18" s="31" t="s">
        <v>26</v>
      </c>
      <c r="U18" s="31" t="s">
        <v>35</v>
      </c>
    </row>
    <row r="19" spans="2:23" x14ac:dyDescent="0.25">
      <c r="B19" s="41" t="str">
        <f>_xll.BDS($B$3,$B$4,"Aggregate=n","cols=5;rows=100")</f>
        <v>Advanced Micro Devices Inc</v>
      </c>
      <c r="C19" s="41">
        <v>1</v>
      </c>
      <c r="D19" s="41" t="s">
        <v>36</v>
      </c>
      <c r="E19" s="41" t="s">
        <v>37</v>
      </c>
      <c r="F19" s="41" t="s">
        <v>38</v>
      </c>
      <c r="G19" s="41" t="str">
        <f>IF(F19&lt;&gt;"",IF(LEFT(_xll.BDP($F19&amp;" Curncy","SW_PRIMARY_REF_OBLIGATION_ISIN")&amp;" Corp",1)="#","N/A",_xll.BDP($F19&amp;" Curncy","SW_PRIMARY_REF_OBLIGATION_ISIN")&amp;" Corp"),"")</f>
        <v>US007903AU15 Corp</v>
      </c>
      <c r="H19" s="43">
        <f>IF(G19&lt;&gt;"",IF(LEFT(_xll.BDP($F19&amp;" Curncy",H$18),1)="#","N/A",_xll.BDP($F19&amp;" Curncy",H$18)),"")</f>
        <v>1228.4446841699364</v>
      </c>
      <c r="I19" s="41" t="str">
        <f>IF(AND($G19&lt;&gt;"",$G19&lt;&gt;"N/A"),IF(LEFT(_xll.BDP($G19,"RTG_MOODY"),1)&lt;&gt;"#",_xll.BDP($G19,"RTG_MOODY"),""),"")</f>
        <v>Caa2</v>
      </c>
      <c r="J19" s="41" t="str">
        <f>IF(AND($G19&lt;&gt;"",$G19&lt;&gt;"N/A"),IF(LEFT(_xll.BDP($G19,"RTG_SP"),1)&lt;&gt;"#",_xll.BDP($G19,"RTG_SP"),""),"")</f>
        <v>CCC</v>
      </c>
      <c r="K19" s="41" t="str">
        <f>IFERROR(FIND("/",I19,1),"")</f>
        <v/>
      </c>
      <c r="L19" s="41" t="str">
        <f>IFERROR(FIND("/",J19,1),"")</f>
        <v/>
      </c>
      <c r="M19" s="41" t="str">
        <f>IF(K19&lt;&gt;"",MID(I19,1,K19-2),I19)</f>
        <v>Caa2</v>
      </c>
      <c r="N19" s="41" t="str">
        <f>IF(L19&lt;&gt;"",MID(J19,1,L19-2),J19)</f>
        <v>CCC</v>
      </c>
      <c r="O19" s="41">
        <f>IFERROR(VLOOKUP(M19,$S$19:$U$44,3,0),"")</f>
        <v>20</v>
      </c>
      <c r="P19" s="41">
        <f>IFERROR(VLOOKUP(N19,$T$19:$U$44,2,0),"")</f>
        <v>20</v>
      </c>
      <c r="S19" s="33" t="s">
        <v>39</v>
      </c>
      <c r="T19" s="34" t="s">
        <v>39</v>
      </c>
      <c r="U19" s="35">
        <v>1</v>
      </c>
      <c r="V19" s="33" t="s">
        <v>39</v>
      </c>
      <c r="W19" s="34" t="s">
        <v>39</v>
      </c>
    </row>
    <row r="20" spans="2:23" x14ac:dyDescent="0.25">
      <c r="B20" s="41" t="s">
        <v>40</v>
      </c>
      <c r="C20" s="41">
        <v>1</v>
      </c>
      <c r="D20" s="41" t="s">
        <v>36</v>
      </c>
      <c r="E20" s="41" t="s">
        <v>37</v>
      </c>
      <c r="F20" s="41" t="s">
        <v>41</v>
      </c>
      <c r="G20" s="41" t="str">
        <f>IF(F20&lt;&gt;"",IF(LEFT(_xll.BDP($F20&amp;" Curncy","SW_PRIMARY_REF_OBLIGATION_ISIN")&amp;" Corp",1)="#","N/A",_xll.BDP($F20&amp;" Curncy","SW_PRIMARY_REF_OBLIGATION_ISIN")&amp;" Corp"),"")</f>
        <v>US001546AL46 Corp</v>
      </c>
      <c r="H20" s="43">
        <f>IF(G20&lt;&gt;"",IF(LEFT(_xll.BDP($F20&amp;" Curncy",H$18),1)="#","N/A",_xll.BDP($F20&amp;" Curncy",H$18)),"")</f>
        <v>2295.939197138513</v>
      </c>
      <c r="I20" s="41" t="str">
        <f>IF(AND($G20&lt;&gt;"",$G20&lt;&gt;"N/A"),IF(LEFT(_xll.BDP($G20,"RTG_MOODY"),1)&lt;&gt;"#",_xll.BDP($G20,"RTG_MOODY"),""),"")</f>
        <v>Caa1</v>
      </c>
      <c r="J20" s="41" t="str">
        <f>IF(AND($G20&lt;&gt;"",$G20&lt;&gt;"N/A"),IF(LEFT(_xll.BDP($G20,"RTG_SP"),1)&lt;&gt;"#",_xll.BDP($G20,"RTG_SP"),""),"")</f>
        <v>CCC+</v>
      </c>
      <c r="K20" s="41" t="str">
        <f t="shared" ref="K20:L83" si="6">IFERROR(FIND("/",I20,1),"")</f>
        <v/>
      </c>
      <c r="L20" s="41" t="str">
        <f t="shared" si="6"/>
        <v/>
      </c>
      <c r="M20" s="41" t="str">
        <f t="shared" ref="M20:N83" si="7">IF(K20&lt;&gt;"",MID(I20,1,K20-2),I20)</f>
        <v>Caa1</v>
      </c>
      <c r="N20" s="41" t="str">
        <f t="shared" si="7"/>
        <v>CCC+</v>
      </c>
      <c r="O20" s="41">
        <f t="shared" ref="O20:O83" si="8">IFERROR(VLOOKUP(M20,$S$19:$U$44,3,0),"")</f>
        <v>19</v>
      </c>
      <c r="P20" s="41">
        <f t="shared" ref="P20:P83" si="9">IFERROR(VLOOKUP(N20,$T$19:$U$44,2,0),"")</f>
        <v>19</v>
      </c>
      <c r="S20" s="36" t="s">
        <v>42</v>
      </c>
      <c r="T20" s="37" t="s">
        <v>42</v>
      </c>
      <c r="U20" s="35">
        <v>2</v>
      </c>
      <c r="V20" s="36" t="s">
        <v>42</v>
      </c>
      <c r="W20" s="37" t="s">
        <v>42</v>
      </c>
    </row>
    <row r="21" spans="2:23" x14ac:dyDescent="0.25">
      <c r="B21" s="41" t="s">
        <v>43</v>
      </c>
      <c r="C21" s="41">
        <v>1</v>
      </c>
      <c r="D21" s="41" t="s">
        <v>36</v>
      </c>
      <c r="E21" s="41" t="s">
        <v>37</v>
      </c>
      <c r="F21" s="41" t="s">
        <v>44</v>
      </c>
      <c r="G21" s="41" t="str">
        <f>IF(F21&lt;&gt;"",IF(LEFT(_xll.BDP($F21&amp;" Curncy","SW_PRIMARY_REF_OBLIGATION_ISIN")&amp;" Corp",1)="#","N/A",_xll.BDP($F21&amp;" Curncy","SW_PRIMARY_REF_OBLIGATION_ISIN")&amp;" Corp"),"")</f>
        <v>US549463AC10 Corp</v>
      </c>
      <c r="H21" s="43">
        <f>IF(G21&lt;&gt;"",IF(LEFT(_xll.BDP($F21&amp;" Curncy",H$18),1)="#","N/A",_xll.BDP($F21&amp;" Curncy",H$18)),"")</f>
        <v>50</v>
      </c>
      <c r="I21" s="41" t="str">
        <f>IF(AND($G21&lt;&gt;"",$G21&lt;&gt;"N/A"),IF(LEFT(_xll.BDP($G21,"RTG_MOODY"),1)&lt;&gt;"#",_xll.BDP($G21,"RTG_MOODY"),""),"")</f>
        <v>WR</v>
      </c>
      <c r="J21" s="41" t="str">
        <f>IF(AND($G21&lt;&gt;"",$G21&lt;&gt;"N/A"),IF(LEFT(_xll.BDP($G21,"RTG_SP"),1)&lt;&gt;"#",_xll.BDP($G21,"RTG_SP"),""),"")</f>
        <v>BB+</v>
      </c>
      <c r="K21" s="41" t="str">
        <f t="shared" si="6"/>
        <v/>
      </c>
      <c r="L21" s="41" t="str">
        <f t="shared" si="6"/>
        <v/>
      </c>
      <c r="M21" s="41" t="str">
        <f t="shared" si="7"/>
        <v>WR</v>
      </c>
      <c r="N21" s="41" t="str">
        <f t="shared" si="7"/>
        <v>BB+</v>
      </c>
      <c r="O21" s="41" t="str">
        <f t="shared" si="8"/>
        <v/>
      </c>
      <c r="P21" s="41">
        <f t="shared" si="9"/>
        <v>13</v>
      </c>
      <c r="S21" s="36" t="s">
        <v>45</v>
      </c>
      <c r="T21" s="37" t="s">
        <v>45</v>
      </c>
      <c r="U21" s="35">
        <v>3</v>
      </c>
      <c r="V21" s="36" t="s">
        <v>45</v>
      </c>
      <c r="W21" s="37" t="s">
        <v>45</v>
      </c>
    </row>
    <row r="22" spans="2:23" x14ac:dyDescent="0.25">
      <c r="B22" s="41" t="s">
        <v>46</v>
      </c>
      <c r="C22" s="41">
        <v>1</v>
      </c>
      <c r="D22" s="41" t="s">
        <v>36</v>
      </c>
      <c r="E22" s="41" t="s">
        <v>37</v>
      </c>
      <c r="F22" s="41" t="s">
        <v>47</v>
      </c>
      <c r="G22" s="41" t="str">
        <f>IF(F22&lt;&gt;"",IF(LEFT(_xll.BDP($F22&amp;" Curncy","SW_PRIMARY_REF_OBLIGATION_ISIN")&amp;" Corp",1)="#","N/A",_xll.BDP($F22&amp;" Curncy","SW_PRIMARY_REF_OBLIGATION_ISIN")&amp;" Corp"),"")</f>
        <v>US02005NAJ90 Corp</v>
      </c>
      <c r="H22" s="43">
        <f>IF(G22&lt;&gt;"",IF(LEFT(_xll.BDP($F22&amp;" Curncy",H$18),1)="#","N/A",_xll.BDP($F22&amp;" Curncy",H$18)),"")</f>
        <v>305</v>
      </c>
      <c r="I22" s="41" t="str">
        <f>IF(AND($G22&lt;&gt;"",$G22&lt;&gt;"N/A"),IF(LEFT(_xll.BDP($G22,"RTG_MOODY"),1)&lt;&gt;"#",_xll.BDP($G22,"RTG_MOODY"),""),"")</f>
        <v>Ba3</v>
      </c>
      <c r="J22" s="41" t="str">
        <f>IF(AND($G22&lt;&gt;"",$G22&lt;&gt;"N/A"),IF(LEFT(_xll.BDP($G22,"RTG_SP"),1)&lt;&gt;"#",_xll.BDP($G22,"RTG_SP"),""),"")</f>
        <v>BB+</v>
      </c>
      <c r="K22" s="41" t="str">
        <f t="shared" si="6"/>
        <v/>
      </c>
      <c r="L22" s="41" t="str">
        <f t="shared" si="6"/>
        <v/>
      </c>
      <c r="M22" s="41" t="str">
        <f t="shared" si="7"/>
        <v>Ba3</v>
      </c>
      <c r="N22" s="41" t="str">
        <f t="shared" si="7"/>
        <v>BB+</v>
      </c>
      <c r="O22" s="41">
        <f t="shared" si="8"/>
        <v>15</v>
      </c>
      <c r="P22" s="41">
        <f t="shared" si="9"/>
        <v>13</v>
      </c>
      <c r="S22" s="36" t="s">
        <v>48</v>
      </c>
      <c r="T22" s="37" t="s">
        <v>49</v>
      </c>
      <c r="U22" s="35">
        <v>3</v>
      </c>
      <c r="V22" s="36" t="s">
        <v>48</v>
      </c>
      <c r="W22" s="37" t="s">
        <v>49</v>
      </c>
    </row>
    <row r="23" spans="2:23" x14ac:dyDescent="0.25">
      <c r="B23" s="41" t="s">
        <v>50</v>
      </c>
      <c r="C23" s="41">
        <v>1</v>
      </c>
      <c r="D23" s="41" t="s">
        <v>36</v>
      </c>
      <c r="E23" s="41" t="s">
        <v>37</v>
      </c>
      <c r="F23" s="41" t="s">
        <v>51</v>
      </c>
      <c r="G23" s="41" t="str">
        <f>IF(F23&lt;&gt;"",IF(LEFT(_xll.BDP($F23&amp;" Curncy","SW_PRIMARY_REF_OBLIGATION_ISIN")&amp;" Corp",1)="#","N/A",_xll.BDP($F23&amp;" Curncy","SW_PRIMARY_REF_OBLIGATION_ISIN")&amp;" Corp"),"")</f>
        <v>US02406PAL40 Corp</v>
      </c>
      <c r="H23" s="43">
        <f>IF(G23&lt;&gt;"",IF(LEFT(_xll.BDP($F23&amp;" Curncy",H$18),1)="#","N/A",_xll.BDP($F23&amp;" Curncy",H$18)),"")</f>
        <v>370</v>
      </c>
      <c r="I23" s="41" t="str">
        <f>IF(AND($G23&lt;&gt;"",$G23&lt;&gt;"N/A"),IF(LEFT(_xll.BDP($G23,"RTG_MOODY"),1)&lt;&gt;"#",_xll.BDP($G23,"RTG_MOODY"),""),"")</f>
        <v>B1</v>
      </c>
      <c r="J23" s="41" t="str">
        <f>IF(AND($G23&lt;&gt;"",$G23&lt;&gt;"N/A"),IF(LEFT(_xll.BDP($G23,"RTG_SP"),1)&lt;&gt;"#",_xll.BDP($G23,"RTG_SP"),""),"")</f>
        <v>BB-</v>
      </c>
      <c r="K23" s="41" t="str">
        <f t="shared" si="6"/>
        <v/>
      </c>
      <c r="L23" s="41" t="str">
        <f t="shared" si="6"/>
        <v/>
      </c>
      <c r="M23" s="41" t="str">
        <f t="shared" si="7"/>
        <v>B1</v>
      </c>
      <c r="N23" s="41" t="str">
        <f t="shared" si="7"/>
        <v>BB-</v>
      </c>
      <c r="O23" s="41">
        <f t="shared" si="8"/>
        <v>16</v>
      </c>
      <c r="P23" s="41">
        <f t="shared" si="9"/>
        <v>15</v>
      </c>
      <c r="S23" s="36" t="s">
        <v>52</v>
      </c>
      <c r="T23" s="37" t="s">
        <v>53</v>
      </c>
      <c r="U23" s="35">
        <v>4</v>
      </c>
      <c r="V23" s="36" t="s">
        <v>52</v>
      </c>
      <c r="W23" s="37" t="s">
        <v>53</v>
      </c>
    </row>
    <row r="24" spans="2:23" x14ac:dyDescent="0.25">
      <c r="B24" s="41" t="s">
        <v>54</v>
      </c>
      <c r="C24" s="41">
        <v>1</v>
      </c>
      <c r="D24" s="41" t="s">
        <v>36</v>
      </c>
      <c r="E24" s="41" t="s">
        <v>37</v>
      </c>
      <c r="F24" s="41" t="s">
        <v>55</v>
      </c>
      <c r="G24" s="41" t="str">
        <f>IF(F24&lt;&gt;"",IF(LEFT(_xll.BDP($F24&amp;" Curncy","SW_PRIMARY_REF_OBLIGATION_ISIN")&amp;" Corp",1)="#","N/A",_xll.BDP($F24&amp;" Curncy","SW_PRIMARY_REF_OBLIGATION_ISIN")&amp;" Corp"),"")</f>
        <v>US031652BE90 Corp</v>
      </c>
      <c r="H24" s="43">
        <f>IF(G24&lt;&gt;"",IF(LEFT(_xll.BDP($F24&amp;" Curncy",H$18),1)="#","N/A",_xll.BDP($F24&amp;" Curncy",H$18)),"")</f>
        <v>440</v>
      </c>
      <c r="I24" s="41" t="str">
        <f>IF(AND($G24&lt;&gt;"",$G24&lt;&gt;"N/A"),IF(LEFT(_xll.BDP($G24,"RTG_MOODY"),1)&lt;&gt;"#",_xll.BDP($G24,"RTG_MOODY"),""),"")</f>
        <v>B2</v>
      </c>
      <c r="J24" s="41" t="str">
        <f>IF(AND($G24&lt;&gt;"",$G24&lt;&gt;"N/A"),IF(LEFT(_xll.BDP($G24,"RTG_SP"),1)&lt;&gt;"#",_xll.BDP($G24,"RTG_SP"),""),"")</f>
        <v>BB</v>
      </c>
      <c r="K24" s="41" t="str">
        <f t="shared" si="6"/>
        <v/>
      </c>
      <c r="L24" s="41" t="str">
        <f t="shared" si="6"/>
        <v/>
      </c>
      <c r="M24" s="41" t="str">
        <f t="shared" si="7"/>
        <v>B2</v>
      </c>
      <c r="N24" s="41" t="str">
        <f t="shared" si="7"/>
        <v>BB</v>
      </c>
      <c r="O24" s="41">
        <f t="shared" si="8"/>
        <v>17</v>
      </c>
      <c r="P24" s="41">
        <f t="shared" si="9"/>
        <v>14</v>
      </c>
      <c r="S24" s="36" t="s">
        <v>56</v>
      </c>
      <c r="T24" s="37" t="s">
        <v>57</v>
      </c>
      <c r="U24" s="35">
        <v>5</v>
      </c>
      <c r="V24" s="36" t="s">
        <v>56</v>
      </c>
      <c r="W24" s="37" t="s">
        <v>57</v>
      </c>
    </row>
    <row r="25" spans="2:23" x14ac:dyDescent="0.25">
      <c r="B25" s="41" t="s">
        <v>58</v>
      </c>
      <c r="C25" s="41">
        <v>1</v>
      </c>
      <c r="D25" s="41" t="s">
        <v>36</v>
      </c>
      <c r="E25" s="41" t="s">
        <v>37</v>
      </c>
      <c r="F25" s="41" t="s">
        <v>59</v>
      </c>
      <c r="G25" s="41" t="str">
        <f>IF(F25&lt;&gt;"",IF(LEFT(_xll.BDP($F25&amp;" Curncy","SW_PRIMARY_REF_OBLIGATION_ISIN")&amp;" Corp",1)="#","N/A",_xll.BDP($F25&amp;" Curncy","SW_PRIMARY_REF_OBLIGATION_ISIN")&amp;" Corp"),"")</f>
        <v>US038521AM20 Corp</v>
      </c>
      <c r="H25" s="43">
        <f>IF(G25&lt;&gt;"",IF(LEFT(_xll.BDP($F25&amp;" Curncy",H$18),1)="#","N/A",_xll.BDP($F25&amp;" Curncy",H$18)),"")</f>
        <v>115</v>
      </c>
      <c r="I25" s="41" t="str">
        <f>IF(AND($G25&lt;&gt;"",$G25&lt;&gt;"N/A"),IF(LEFT(_xll.BDP($G25,"RTG_MOODY"),1)&lt;&gt;"#",_xll.BDP($G25,"RTG_MOODY"),""),"")</f>
        <v>B2</v>
      </c>
      <c r="J25" s="41" t="str">
        <f>IF(AND($G25&lt;&gt;"",$G25&lt;&gt;"N/A"),IF(LEFT(_xll.BDP($G25,"RTG_SP"),1)&lt;&gt;"#",_xll.BDP($G25,"RTG_SP"),""),"")</f>
        <v>BB-</v>
      </c>
      <c r="K25" s="41" t="str">
        <f t="shared" si="6"/>
        <v/>
      </c>
      <c r="L25" s="41" t="str">
        <f t="shared" si="6"/>
        <v/>
      </c>
      <c r="M25" s="41" t="str">
        <f t="shared" si="7"/>
        <v>B2</v>
      </c>
      <c r="N25" s="41" t="str">
        <f t="shared" si="7"/>
        <v>BB-</v>
      </c>
      <c r="O25" s="41">
        <f t="shared" si="8"/>
        <v>17</v>
      </c>
      <c r="P25" s="41">
        <f t="shared" si="9"/>
        <v>15</v>
      </c>
      <c r="S25" s="36" t="s">
        <v>60</v>
      </c>
      <c r="T25" s="37" t="s">
        <v>61</v>
      </c>
      <c r="U25" s="35">
        <v>6</v>
      </c>
      <c r="V25" s="36" t="s">
        <v>60</v>
      </c>
      <c r="W25" s="37" t="s">
        <v>61</v>
      </c>
    </row>
    <row r="26" spans="2:23" x14ac:dyDescent="0.25">
      <c r="B26" s="41" t="s">
        <v>62</v>
      </c>
      <c r="C26" s="41">
        <v>1</v>
      </c>
      <c r="D26" s="41" t="s">
        <v>36</v>
      </c>
      <c r="E26" s="41" t="s">
        <v>37</v>
      </c>
      <c r="F26" s="41" t="s">
        <v>63</v>
      </c>
      <c r="G26" s="41" t="str">
        <f>IF(F26&lt;&gt;"",IF(LEFT(_xll.BDP($F26&amp;" Curncy","SW_PRIMARY_REF_OBLIGATION_ISIN")&amp;" Corp",1)="#","N/A",_xll.BDP($F26&amp;" Curncy","SW_PRIMARY_REF_OBLIGATION_ISIN")&amp;" Corp"),"")</f>
        <v>USU05375AN77 Corp</v>
      </c>
      <c r="H26" s="43">
        <f>IF(G26&lt;&gt;"",IF(LEFT(_xll.BDP($F26&amp;" Curncy",H$18),1)="#","N/A",_xll.BDP($F26&amp;" Curncy",H$18)),"")</f>
        <v>525</v>
      </c>
      <c r="I26" s="41" t="str">
        <f>IF(AND($G26&lt;&gt;"",$G26&lt;&gt;"N/A"),IF(LEFT(_xll.BDP($G26,"RTG_MOODY"),1)&lt;&gt;"#",_xll.BDP($G26,"RTG_MOODY"),""),"")</f>
        <v>B1</v>
      </c>
      <c r="J26" s="41" t="str">
        <f>IF(AND($G26&lt;&gt;"",$G26&lt;&gt;"N/A"),IF(LEFT(_xll.BDP($G26,"RTG_SP"),1)&lt;&gt;"#",_xll.BDP($G26,"RTG_SP"),""),"")</f>
        <v>B+</v>
      </c>
      <c r="K26" s="41" t="str">
        <f t="shared" si="6"/>
        <v/>
      </c>
      <c r="L26" s="41" t="str">
        <f t="shared" si="6"/>
        <v/>
      </c>
      <c r="M26" s="41" t="str">
        <f t="shared" si="7"/>
        <v>B1</v>
      </c>
      <c r="N26" s="41" t="str">
        <f t="shared" si="7"/>
        <v>B+</v>
      </c>
      <c r="O26" s="41">
        <f t="shared" si="8"/>
        <v>16</v>
      </c>
      <c r="P26" s="41">
        <f t="shared" si="9"/>
        <v>16</v>
      </c>
      <c r="S26" s="36" t="s">
        <v>64</v>
      </c>
      <c r="T26" s="37" t="s">
        <v>65</v>
      </c>
      <c r="U26" s="35">
        <v>7</v>
      </c>
      <c r="V26" s="36" t="s">
        <v>64</v>
      </c>
      <c r="W26" s="37" t="s">
        <v>65</v>
      </c>
    </row>
    <row r="27" spans="2:23" x14ac:dyDescent="0.25">
      <c r="B27" s="41" t="s">
        <v>423</v>
      </c>
      <c r="C27" s="41">
        <v>1</v>
      </c>
      <c r="D27" s="41" t="s">
        <v>36</v>
      </c>
      <c r="E27" s="41" t="s">
        <v>37</v>
      </c>
      <c r="F27" s="41" t="s">
        <v>424</v>
      </c>
      <c r="G27" s="41" t="str">
        <f>IF(F27&lt;&gt;"",IF(LEFT(_xll.BDP($F27&amp;" Curncy","SW_PRIMARY_REF_OBLIGATION_ISIN")&amp;" Corp",1)="#","N/A",_xll.BDP($F27&amp;" Curncy","SW_PRIMARY_REF_OBLIGATION_ISIN")&amp;" Corp"),"")</f>
        <v>US054303AW29 Corp</v>
      </c>
      <c r="H27" s="43">
        <f>IF(G27&lt;&gt;"",IF(LEFT(_xll.BDP($F27&amp;" Curncy",H$18),1)="#","N/A",_xll.BDP($F27&amp;" Curncy",H$18)),"")</f>
        <v>976.64787304236108</v>
      </c>
      <c r="I27" s="41" t="str">
        <f>IF(AND($G27&lt;&gt;"",$G27&lt;&gt;"N/A"),IF(LEFT(_xll.BDP($G27,"RTG_MOODY"),1)&lt;&gt;"#",_xll.BDP($G27,"RTG_MOODY"),""),"")</f>
        <v>Ba3 /*</v>
      </c>
      <c r="J27" s="41" t="str">
        <f>IF(AND($G27&lt;&gt;"",$G27&lt;&gt;"N/A"),IF(LEFT(_xll.BDP($G27,"RTG_SP"),1)&lt;&gt;"#",_xll.BDP($G27,"RTG_SP"),""),"")</f>
        <v>B</v>
      </c>
      <c r="K27" s="41">
        <f t="shared" si="6"/>
        <v>5</v>
      </c>
      <c r="L27" s="41" t="str">
        <f t="shared" si="6"/>
        <v/>
      </c>
      <c r="M27" s="41" t="str">
        <f t="shared" si="7"/>
        <v>Ba3</v>
      </c>
      <c r="N27" s="41" t="str">
        <f t="shared" si="7"/>
        <v>B</v>
      </c>
      <c r="O27" s="41">
        <f t="shared" si="8"/>
        <v>15</v>
      </c>
      <c r="P27" s="41">
        <f t="shared" si="9"/>
        <v>17</v>
      </c>
      <c r="S27" s="36" t="s">
        <v>68</v>
      </c>
      <c r="T27" s="37" t="s">
        <v>69</v>
      </c>
      <c r="U27" s="35">
        <v>8</v>
      </c>
      <c r="V27" s="36" t="s">
        <v>68</v>
      </c>
      <c r="W27" s="37" t="s">
        <v>69</v>
      </c>
    </row>
    <row r="28" spans="2:23" x14ac:dyDescent="0.25">
      <c r="B28" s="41" t="s">
        <v>66</v>
      </c>
      <c r="C28" s="41">
        <v>1</v>
      </c>
      <c r="D28" s="41" t="s">
        <v>36</v>
      </c>
      <c r="E28" s="41" t="s">
        <v>37</v>
      </c>
      <c r="F28" s="41" t="s">
        <v>67</v>
      </c>
      <c r="G28" s="41" t="str">
        <f>IF(F28&lt;&gt;"",IF(LEFT(_xll.BDP($F28&amp;" Curncy","SW_PRIMARY_REF_OBLIGATION_ISIN")&amp;" Corp",1)="#","N/A",_xll.BDP($F28&amp;" Curncy","SW_PRIMARY_REF_OBLIGATION_ISIN")&amp;" Corp"),"")</f>
        <v>US07556QAY17 Corp</v>
      </c>
      <c r="H28" s="43">
        <f>IF(G28&lt;&gt;"",IF(LEFT(_xll.BDP($F28&amp;" Curncy",H$18),1)="#","N/A",_xll.BDP($F28&amp;" Curncy",H$18)),"")</f>
        <v>883.54543877884748</v>
      </c>
      <c r="I28" s="41" t="str">
        <f>IF(AND($G28&lt;&gt;"",$G28&lt;&gt;"N/A"),IF(LEFT(_xll.BDP($G28,"RTG_MOODY"),1)&lt;&gt;"#",_xll.BDP($G28,"RTG_MOODY"),""),"")</f>
        <v>Caa1</v>
      </c>
      <c r="J28" s="41" t="str">
        <f>IF(AND($G28&lt;&gt;"",$G28&lt;&gt;"N/A"),IF(LEFT(_xll.BDP($G28,"RTG_SP"),1)&lt;&gt;"#",_xll.BDP($G28,"RTG_SP"),""),"")</f>
        <v>CCC+</v>
      </c>
      <c r="K28" s="41" t="str">
        <f t="shared" si="6"/>
        <v/>
      </c>
      <c r="L28" s="41" t="str">
        <f t="shared" si="6"/>
        <v/>
      </c>
      <c r="M28" s="41" t="str">
        <f t="shared" si="7"/>
        <v>Caa1</v>
      </c>
      <c r="N28" s="41" t="str">
        <f t="shared" si="7"/>
        <v>CCC+</v>
      </c>
      <c r="O28" s="41">
        <f t="shared" si="8"/>
        <v>19</v>
      </c>
      <c r="P28" s="41">
        <f t="shared" si="9"/>
        <v>19</v>
      </c>
      <c r="S28" s="36" t="s">
        <v>72</v>
      </c>
      <c r="T28" s="37" t="s">
        <v>73</v>
      </c>
      <c r="U28" s="35">
        <v>9</v>
      </c>
      <c r="V28" s="36" t="s">
        <v>72</v>
      </c>
      <c r="W28" s="37" t="s">
        <v>73</v>
      </c>
    </row>
    <row r="29" spans="2:23" x14ac:dyDescent="0.25">
      <c r="B29" s="41" t="s">
        <v>70</v>
      </c>
      <c r="C29" s="41">
        <v>1</v>
      </c>
      <c r="D29" s="41" t="s">
        <v>36</v>
      </c>
      <c r="E29" s="41" t="s">
        <v>37</v>
      </c>
      <c r="F29" s="41" t="s">
        <v>71</v>
      </c>
      <c r="G29" s="41" t="str">
        <f>IF(F29&lt;&gt;"",IF(LEFT(_xll.BDP($F29&amp;" Curncy","SW_PRIMARY_REF_OBLIGATION_ISIN")&amp;" Corp",1)="#","N/A",_xll.BDP($F29&amp;" Curncy","SW_PRIMARY_REF_OBLIGATION_ISIN")&amp;" Corp"),"")</f>
        <v>USC10602AJ68 Corp</v>
      </c>
      <c r="H29" s="43">
        <f>IF(G29&lt;&gt;"",IF(LEFT(_xll.BDP($F29&amp;" Curncy",H$18),1)="#","N/A",_xll.BDP($F29&amp;" Curncy",H$18)),"")</f>
        <v>835.52042526825926</v>
      </c>
      <c r="I29" s="41" t="str">
        <f>IF(AND($G29&lt;&gt;"",$G29&lt;&gt;"N/A"),IF(LEFT(_xll.BDP($G29,"RTG_MOODY"),1)&lt;&gt;"#",_xll.BDP($G29,"RTG_MOODY"),""),"")</f>
        <v>B2</v>
      </c>
      <c r="J29" s="41" t="str">
        <f>IF(AND($G29&lt;&gt;"",$G29&lt;&gt;"N/A"),IF(LEFT(_xll.BDP($G29,"RTG_SP"),1)&lt;&gt;"#",_xll.BDP($G29,"RTG_SP"),""),"")</f>
        <v>B</v>
      </c>
      <c r="K29" s="41" t="str">
        <f t="shared" si="6"/>
        <v/>
      </c>
      <c r="L29" s="41" t="str">
        <f t="shared" si="6"/>
        <v/>
      </c>
      <c r="M29" s="41" t="str">
        <f t="shared" si="7"/>
        <v>B2</v>
      </c>
      <c r="N29" s="41" t="str">
        <f t="shared" si="7"/>
        <v>B</v>
      </c>
      <c r="O29" s="41">
        <f t="shared" si="8"/>
        <v>17</v>
      </c>
      <c r="P29" s="41">
        <f t="shared" si="9"/>
        <v>17</v>
      </c>
      <c r="S29" s="36" t="s">
        <v>77</v>
      </c>
      <c r="T29" s="37" t="s">
        <v>78</v>
      </c>
      <c r="U29" s="35">
        <v>10</v>
      </c>
      <c r="V29" s="36" t="s">
        <v>77</v>
      </c>
      <c r="W29" s="37" t="s">
        <v>78</v>
      </c>
    </row>
    <row r="30" spans="2:23" x14ac:dyDescent="0.25">
      <c r="B30" s="41" t="s">
        <v>74</v>
      </c>
      <c r="C30" s="41">
        <v>1</v>
      </c>
      <c r="D30" s="41" t="s">
        <v>36</v>
      </c>
      <c r="E30" s="41" t="s">
        <v>75</v>
      </c>
      <c r="F30" s="41" t="s">
        <v>76</v>
      </c>
      <c r="G30" s="41" t="str">
        <f>IF(F30&lt;&gt;"",IF(LEFT(_xll.BDP($F30&amp;" Curncy","SW_PRIMARY_REF_OBLIGATION_ISIN")&amp;" Corp",1)="#","N/A",_xll.BDP($F30&amp;" Curncy","SW_PRIMARY_REF_OBLIGATION_ISIN")&amp;" Corp"),"")</f>
        <v>US103304BK67 Corp</v>
      </c>
      <c r="H30" s="43">
        <f>IF(G30&lt;&gt;"",IF(LEFT(_xll.BDP($F30&amp;" Curncy",H$18),1)="#","N/A",_xll.BDP($F30&amp;" Curncy",H$18)),"")</f>
        <v>330</v>
      </c>
      <c r="I30" s="41" t="str">
        <f>IF(AND($G30&lt;&gt;"",$G30&lt;&gt;"N/A"),IF(LEFT(_xll.BDP($G30,"RTG_MOODY"),1)&lt;&gt;"#",_xll.BDP($G30,"RTG_MOODY"),""),"")</f>
        <v>B3</v>
      </c>
      <c r="J30" s="41" t="str">
        <f>IF(AND($G30&lt;&gt;"",$G30&lt;&gt;"N/A"),IF(LEFT(_xll.BDP($G30,"RTG_SP"),1)&lt;&gt;"#",_xll.BDP($G30,"RTG_SP"),""),"")</f>
        <v>B-</v>
      </c>
      <c r="K30" s="41" t="str">
        <f t="shared" si="6"/>
        <v/>
      </c>
      <c r="L30" s="41" t="str">
        <f t="shared" si="6"/>
        <v/>
      </c>
      <c r="M30" s="41" t="str">
        <f t="shared" si="7"/>
        <v>B3</v>
      </c>
      <c r="N30" s="41" t="str">
        <f t="shared" si="7"/>
        <v>B-</v>
      </c>
      <c r="O30" s="41">
        <f t="shared" si="8"/>
        <v>18</v>
      </c>
      <c r="P30" s="41">
        <f t="shared" si="9"/>
        <v>18</v>
      </c>
      <c r="S30" s="36" t="s">
        <v>81</v>
      </c>
      <c r="T30" s="37" t="s">
        <v>82</v>
      </c>
      <c r="U30" s="35">
        <v>11</v>
      </c>
      <c r="V30" s="36" t="s">
        <v>81</v>
      </c>
      <c r="W30" s="37" t="s">
        <v>82</v>
      </c>
    </row>
    <row r="31" spans="2:23" x14ac:dyDescent="0.25">
      <c r="B31" s="41" t="s">
        <v>79</v>
      </c>
      <c r="C31" s="41">
        <v>1</v>
      </c>
      <c r="D31" s="41" t="s">
        <v>36</v>
      </c>
      <c r="E31" s="41" t="s">
        <v>37</v>
      </c>
      <c r="F31" s="41" t="s">
        <v>80</v>
      </c>
      <c r="G31" s="41" t="str">
        <f>IF(F31&lt;&gt;"",IF(LEFT(_xll.BDP($F31&amp;" Curncy","SW_PRIMARY_REF_OBLIGATION_ISIN")&amp;" Corp",1)="#","N/A",_xll.BDP($F31&amp;" Curncy","SW_PRIMARY_REF_OBLIGATION_ISIN")&amp;" Corp"),"")</f>
        <v>US117043AG45 Corp</v>
      </c>
      <c r="H31" s="43">
        <f>IF(G31&lt;&gt;"",IF(LEFT(_xll.BDP($F31&amp;" Curncy",H$18),1)="#","N/A",_xll.BDP($F31&amp;" Curncy",H$18)),"")</f>
        <v>90</v>
      </c>
      <c r="I31" s="41" t="str">
        <f>IF(AND($G31&lt;&gt;"",$G31&lt;&gt;"N/A"),IF(LEFT(_xll.BDP($G31,"RTG_MOODY"),1)&lt;&gt;"#",_xll.BDP($G31,"RTG_MOODY"),""),"")</f>
        <v>Ba2</v>
      </c>
      <c r="J31" s="41" t="str">
        <f>IF(AND($G31&lt;&gt;"",$G31&lt;&gt;"N/A"),IF(LEFT(_xll.BDP($G31,"RTG_SP"),1)&lt;&gt;"#",_xll.BDP($G31,"RTG_SP"),""),"")</f>
        <v>BB+</v>
      </c>
      <c r="K31" s="41" t="str">
        <f t="shared" si="6"/>
        <v/>
      </c>
      <c r="L31" s="41" t="str">
        <f t="shared" si="6"/>
        <v/>
      </c>
      <c r="M31" s="41" t="str">
        <f t="shared" si="7"/>
        <v>Ba2</v>
      </c>
      <c r="N31" s="41" t="str">
        <f t="shared" si="7"/>
        <v>BB+</v>
      </c>
      <c r="O31" s="41">
        <f t="shared" si="8"/>
        <v>14</v>
      </c>
      <c r="P31" s="41">
        <f t="shared" si="9"/>
        <v>13</v>
      </c>
      <c r="S31" s="36" t="s">
        <v>85</v>
      </c>
      <c r="T31" s="37" t="s">
        <v>86</v>
      </c>
      <c r="U31" s="35">
        <v>12</v>
      </c>
      <c r="V31" s="36" t="s">
        <v>85</v>
      </c>
      <c r="W31" s="37" t="s">
        <v>86</v>
      </c>
    </row>
    <row r="32" spans="2:23" x14ac:dyDescent="0.25">
      <c r="B32" s="41" t="s">
        <v>87</v>
      </c>
      <c r="C32" s="41">
        <v>1</v>
      </c>
      <c r="D32" s="41" t="s">
        <v>36</v>
      </c>
      <c r="E32" s="41" t="s">
        <v>37</v>
      </c>
      <c r="F32" s="41" t="s">
        <v>88</v>
      </c>
      <c r="G32" s="41" t="str">
        <f>IF(F32&lt;&gt;"",IF(LEFT(_xll.BDP($F32&amp;" Curncy","SW_PRIMARY_REF_OBLIGATION_ISIN")&amp;" Corp",1)="#","N/A",_xll.BDP($F32&amp;" Curncy","SW_PRIMARY_REF_OBLIGATION_ISIN")&amp;" Corp"),"")</f>
        <v>US131347CE49 Corp</v>
      </c>
      <c r="H32" s="43">
        <f>IF(G32&lt;&gt;"",IF(LEFT(_xll.BDP($F32&amp;" Curncy",H$18),1)="#","N/A",_xll.BDP($F32&amp;" Curncy",H$18)),"")</f>
        <v>360</v>
      </c>
      <c r="I32" s="41" t="str">
        <f>IF(AND($G32&lt;&gt;"",$G32&lt;&gt;"N/A"),IF(LEFT(_xll.BDP($G32,"RTG_MOODY"),1)&lt;&gt;"#",_xll.BDP($G32,"RTG_MOODY"),""),"")</f>
        <v>B2</v>
      </c>
      <c r="J32" s="41" t="str">
        <f>IF(AND($G32&lt;&gt;"",$G32&lt;&gt;"N/A"),IF(LEFT(_xll.BDP($G32,"RTG_SP"),1)&lt;&gt;"#",_xll.BDP($G32,"RTG_SP"),""),"")</f>
        <v>B</v>
      </c>
      <c r="K32" s="41" t="str">
        <f t="shared" si="6"/>
        <v/>
      </c>
      <c r="L32" s="41" t="str">
        <f t="shared" si="6"/>
        <v/>
      </c>
      <c r="M32" s="41" t="str">
        <f t="shared" si="7"/>
        <v>B2</v>
      </c>
      <c r="N32" s="41" t="str">
        <f t="shared" si="7"/>
        <v>B</v>
      </c>
      <c r="O32" s="41">
        <f t="shared" si="8"/>
        <v>17</v>
      </c>
      <c r="P32" s="41">
        <f t="shared" si="9"/>
        <v>17</v>
      </c>
      <c r="S32" s="36" t="s">
        <v>89</v>
      </c>
      <c r="T32" s="37" t="s">
        <v>90</v>
      </c>
      <c r="U32" s="35">
        <v>13</v>
      </c>
      <c r="V32" s="36" t="s">
        <v>89</v>
      </c>
      <c r="W32" s="37" t="s">
        <v>90</v>
      </c>
    </row>
    <row r="33" spans="2:23" x14ac:dyDescent="0.25">
      <c r="B33" s="41" t="s">
        <v>91</v>
      </c>
      <c r="C33" s="41">
        <v>1</v>
      </c>
      <c r="D33" s="41" t="s">
        <v>36</v>
      </c>
      <c r="E33" s="41" t="s">
        <v>37</v>
      </c>
      <c r="F33" s="41" t="s">
        <v>92</v>
      </c>
      <c r="G33" s="41" t="str">
        <f>IF(F33&lt;&gt;"",IF(LEFT(_xll.BDP($F33&amp;" Curncy","SW_PRIMARY_REF_OBLIGATION_ISIN")&amp;" Corp",1)="#","N/A",_xll.BDP($F33&amp;" Curncy","SW_PRIMARY_REF_OBLIGATION_ISIN")&amp;" Corp"),"")</f>
        <v>US1248EPAW31 Corp</v>
      </c>
      <c r="H33" s="43">
        <f>IF(G33&lt;&gt;"",IF(LEFT(_xll.BDP($F33&amp;" Curncy",H$18),1)="#","N/A",_xll.BDP($F33&amp;" Curncy",H$18)),"")</f>
        <v>150</v>
      </c>
      <c r="I33" s="41" t="str">
        <f>IF(AND($G33&lt;&gt;"",$G33&lt;&gt;"N/A"),IF(LEFT(_xll.BDP($G33,"RTG_MOODY"),1)&lt;&gt;"#",_xll.BDP($G33,"RTG_MOODY"),""),"")</f>
        <v>B1 /*+</v>
      </c>
      <c r="J33" s="41" t="str">
        <f>IF(AND($G33&lt;&gt;"",$G33&lt;&gt;"N/A"),IF(LEFT(_xll.BDP($G33,"RTG_SP"),1)&lt;&gt;"#",_xll.BDP($G33,"RTG_SP"),""),"")</f>
        <v>BB- /*+</v>
      </c>
      <c r="K33" s="41">
        <f t="shared" si="6"/>
        <v>4</v>
      </c>
      <c r="L33" s="41">
        <f t="shared" si="6"/>
        <v>5</v>
      </c>
      <c r="M33" s="41" t="str">
        <f t="shared" si="7"/>
        <v>B1</v>
      </c>
      <c r="N33" s="41" t="str">
        <f t="shared" si="7"/>
        <v>BB-</v>
      </c>
      <c r="O33" s="41">
        <f t="shared" si="8"/>
        <v>16</v>
      </c>
      <c r="P33" s="41">
        <f t="shared" si="9"/>
        <v>15</v>
      </c>
      <c r="S33" s="36" t="s">
        <v>93</v>
      </c>
      <c r="T33" s="37" t="s">
        <v>94</v>
      </c>
      <c r="U33" s="35">
        <v>14</v>
      </c>
      <c r="V33" s="36" t="s">
        <v>93</v>
      </c>
      <c r="W33" s="37" t="s">
        <v>94</v>
      </c>
    </row>
    <row r="34" spans="2:23" x14ac:dyDescent="0.25">
      <c r="B34" s="41" t="s">
        <v>95</v>
      </c>
      <c r="C34" s="41">
        <v>1</v>
      </c>
      <c r="D34" s="41" t="s">
        <v>36</v>
      </c>
      <c r="E34" s="41" t="s">
        <v>37</v>
      </c>
      <c r="F34" s="41" t="s">
        <v>96</v>
      </c>
      <c r="G34" s="41" t="str">
        <f>IF(F34&lt;&gt;"",IF(LEFT(_xll.BDP($F34&amp;" Curncy","SW_PRIMARY_REF_OBLIGATION_ISIN")&amp;" Corp",1)="#","N/A",_xll.BDP($F34&amp;" Curncy","SW_PRIMARY_REF_OBLIGATION_ISIN")&amp;" Corp"),"")</f>
        <v>US156700AL08 Corp</v>
      </c>
      <c r="H34" s="43">
        <f>IF(G34&lt;&gt;"",IF(LEFT(_xll.BDP($F34&amp;" Curncy",H$18),1)="#","N/A",_xll.BDP($F34&amp;" Curncy",H$18)),"")</f>
        <v>420</v>
      </c>
      <c r="I34" s="41" t="str">
        <f>IF(AND($G34&lt;&gt;"",$G34&lt;&gt;"N/A"),IF(LEFT(_xll.BDP($G34,"RTG_MOODY"),1)&lt;&gt;"#",_xll.BDP($G34,"RTG_MOODY"),""),"")</f>
        <v>Ba3</v>
      </c>
      <c r="J34" s="41" t="str">
        <f>IF(AND($G34&lt;&gt;"",$G34&lt;&gt;"N/A"),IF(LEFT(_xll.BDP($G34,"RTG_SP"),1)&lt;&gt;"#",_xll.BDP($G34,"RTG_SP"),""),"")</f>
        <v>BB</v>
      </c>
      <c r="K34" s="41" t="str">
        <f t="shared" si="6"/>
        <v/>
      </c>
      <c r="L34" s="41" t="str">
        <f t="shared" si="6"/>
        <v/>
      </c>
      <c r="M34" s="41" t="str">
        <f t="shared" si="7"/>
        <v>Ba3</v>
      </c>
      <c r="N34" s="41" t="str">
        <f t="shared" si="7"/>
        <v>BB</v>
      </c>
      <c r="O34" s="41">
        <f t="shared" si="8"/>
        <v>15</v>
      </c>
      <c r="P34" s="41">
        <f t="shared" si="9"/>
        <v>14</v>
      </c>
      <c r="S34" s="36" t="s">
        <v>97</v>
      </c>
      <c r="T34" s="37" t="s">
        <v>98</v>
      </c>
      <c r="U34" s="35">
        <v>15</v>
      </c>
      <c r="V34" s="36" t="s">
        <v>97</v>
      </c>
      <c r="W34" s="37" t="s">
        <v>98</v>
      </c>
    </row>
    <row r="35" spans="2:23" x14ac:dyDescent="0.25">
      <c r="B35" s="41" t="s">
        <v>99</v>
      </c>
      <c r="C35" s="41">
        <v>1</v>
      </c>
      <c r="D35" s="41" t="s">
        <v>36</v>
      </c>
      <c r="E35" s="41" t="s">
        <v>37</v>
      </c>
      <c r="F35" s="41" t="s">
        <v>100</v>
      </c>
      <c r="G35" s="41" t="str">
        <f>IF(F35&lt;&gt;"",IF(LEFT(_xll.BDP($F35&amp;" Curncy","SW_PRIMARY_REF_OBLIGATION_ISIN")&amp;" Corp",1)="#","N/A",_xll.BDP($F35&amp;" Curncy","SW_PRIMARY_REF_OBLIGATION_ISIN")&amp;" Corp"),"")</f>
        <v>US165167CF27 Corp</v>
      </c>
      <c r="H35" s="43">
        <f>IF(G35&lt;&gt;"",IF(LEFT(_xll.BDP($F35&amp;" Curncy",H$18),1)="#","N/A",_xll.BDP($F35&amp;" Curncy",H$18)),"")</f>
        <v>0</v>
      </c>
      <c r="I35" s="41" t="str">
        <f>IF(AND($G35&lt;&gt;"",$G35&lt;&gt;"N/A"),IF(LEFT(_xll.BDP($G35,"RTG_MOODY"),1)&lt;&gt;"#",_xll.BDP($G35,"RTG_MOODY"),""),"")</f>
        <v>Caa3</v>
      </c>
      <c r="J35" s="41" t="str">
        <f>IF(AND($G35&lt;&gt;"",$G35&lt;&gt;"N/A"),IF(LEFT(_xll.BDP($G35,"RTG_SP"),1)&lt;&gt;"#",_xll.BDP($G35,"RTG_SP"),""),"")</f>
        <v>CC</v>
      </c>
      <c r="K35" s="41" t="str">
        <f t="shared" si="6"/>
        <v/>
      </c>
      <c r="L35" s="41" t="str">
        <f t="shared" si="6"/>
        <v/>
      </c>
      <c r="M35" s="41" t="str">
        <f t="shared" si="7"/>
        <v>Caa3</v>
      </c>
      <c r="N35" s="41" t="str">
        <f t="shared" si="7"/>
        <v>CC</v>
      </c>
      <c r="O35" s="41">
        <f t="shared" si="8"/>
        <v>21</v>
      </c>
      <c r="P35" s="41">
        <f t="shared" si="9"/>
        <v>22</v>
      </c>
      <c r="S35" s="36" t="s">
        <v>101</v>
      </c>
      <c r="T35" s="37" t="s">
        <v>102</v>
      </c>
      <c r="U35" s="35">
        <v>16</v>
      </c>
      <c r="V35" s="36" t="s">
        <v>101</v>
      </c>
      <c r="W35" s="37" t="s">
        <v>102</v>
      </c>
    </row>
    <row r="36" spans="2:23" x14ac:dyDescent="0.25">
      <c r="B36" s="41" t="s">
        <v>103</v>
      </c>
      <c r="C36" s="41">
        <v>1</v>
      </c>
      <c r="D36" s="41" t="s">
        <v>36</v>
      </c>
      <c r="E36" s="41" t="s">
        <v>37</v>
      </c>
      <c r="F36" s="41" t="s">
        <v>104</v>
      </c>
      <c r="G36" s="41" t="str">
        <f>IF(F36&lt;&gt;"",IF(LEFT(_xll.BDP($F36&amp;" Curncy","SW_PRIMARY_REF_OBLIGATION_ISIN")&amp;" Corp",1)="#","N/A",_xll.BDP($F36&amp;" Curncy","SW_PRIMARY_REF_OBLIGATION_ISIN")&amp;" Corp"),"")</f>
        <v>US125581GL68 Corp</v>
      </c>
      <c r="H36" s="43">
        <f>IF(G36&lt;&gt;"",IF(LEFT(_xll.BDP($F36&amp;" Curncy",H$18),1)="#","N/A",_xll.BDP($F36&amp;" Curncy",H$18)),"")</f>
        <v>305</v>
      </c>
      <c r="I36" s="41" t="str">
        <f>IF(AND($G36&lt;&gt;"",$G36&lt;&gt;"N/A"),IF(LEFT(_xll.BDP($G36,"RTG_MOODY"),1)&lt;&gt;"#",_xll.BDP($G36,"RTG_MOODY"),""),"")</f>
        <v>B1</v>
      </c>
      <c r="J36" s="41" t="str">
        <f>IF(AND($G36&lt;&gt;"",$G36&lt;&gt;"N/A"),IF(LEFT(_xll.BDP($G36,"RTG_SP"),1)&lt;&gt;"#",_xll.BDP($G36,"RTG_SP"),""),"")</f>
        <v>BB+</v>
      </c>
      <c r="K36" s="41" t="str">
        <f t="shared" si="6"/>
        <v/>
      </c>
      <c r="L36" s="41" t="str">
        <f t="shared" si="6"/>
        <v/>
      </c>
      <c r="M36" s="41" t="str">
        <f t="shared" si="7"/>
        <v>B1</v>
      </c>
      <c r="N36" s="41" t="str">
        <f t="shared" si="7"/>
        <v>BB+</v>
      </c>
      <c r="O36" s="41">
        <f t="shared" si="8"/>
        <v>16</v>
      </c>
      <c r="P36" s="41">
        <f t="shared" si="9"/>
        <v>13</v>
      </c>
      <c r="S36" s="36" t="s">
        <v>105</v>
      </c>
      <c r="T36" s="37" t="s">
        <v>106</v>
      </c>
      <c r="U36" s="35">
        <v>17</v>
      </c>
      <c r="V36" s="36" t="s">
        <v>105</v>
      </c>
      <c r="W36" s="37" t="s">
        <v>106</v>
      </c>
    </row>
    <row r="37" spans="2:23" x14ac:dyDescent="0.25">
      <c r="B37" s="41" t="s">
        <v>111</v>
      </c>
      <c r="C37" s="41">
        <v>1</v>
      </c>
      <c r="D37" s="41" t="s">
        <v>36</v>
      </c>
      <c r="E37" s="41" t="s">
        <v>37</v>
      </c>
      <c r="F37" s="41" t="s">
        <v>112</v>
      </c>
      <c r="G37" s="41" t="str">
        <f>IF(F37&lt;&gt;"",IF(LEFT(_xll.BDP($F37&amp;" Curncy","SW_PRIMARY_REF_OBLIGATION_ISIN")&amp;" Corp",1)="#","N/A",_xll.BDP($F37&amp;" Curncy","SW_PRIMARY_REF_OBLIGATION_ISIN")&amp;" Corp"),"")</f>
        <v>US12543DAL47 Corp</v>
      </c>
      <c r="H37" s="43">
        <f>IF(G37&lt;&gt;"",IF(LEFT(_xll.BDP($F37&amp;" Curncy",H$18),1)="#","N/A",_xll.BDP($F37&amp;" Curncy",H$18)),"")</f>
        <v>751.97728484200741</v>
      </c>
      <c r="I37" s="41" t="str">
        <f>IF(AND($G37&lt;&gt;"",$G37&lt;&gt;"N/A"),IF(LEFT(_xll.BDP($G37,"RTG_MOODY"),1)&lt;&gt;"#",_xll.BDP($G37,"RTG_MOODY"),""),"")</f>
        <v>B3</v>
      </c>
      <c r="J37" s="41" t="str">
        <f>IF(AND($G37&lt;&gt;"",$G37&lt;&gt;"N/A"),IF(LEFT(_xll.BDP($G37,"RTG_SP"),1)&lt;&gt;"#",_xll.BDP($G37,"RTG_SP"),""),"")</f>
        <v>B-</v>
      </c>
      <c r="K37" s="41" t="str">
        <f t="shared" si="6"/>
        <v/>
      </c>
      <c r="L37" s="41" t="str">
        <f t="shared" si="6"/>
        <v/>
      </c>
      <c r="M37" s="41" t="str">
        <f t="shared" si="7"/>
        <v>B3</v>
      </c>
      <c r="N37" s="41" t="str">
        <f t="shared" si="7"/>
        <v>B-</v>
      </c>
      <c r="O37" s="41">
        <f t="shared" si="8"/>
        <v>18</v>
      </c>
      <c r="P37" s="41">
        <f t="shared" si="9"/>
        <v>18</v>
      </c>
      <c r="S37" s="36" t="s">
        <v>109</v>
      </c>
      <c r="T37" s="37" t="s">
        <v>110</v>
      </c>
      <c r="U37" s="35">
        <v>18</v>
      </c>
      <c r="V37" s="36" t="s">
        <v>109</v>
      </c>
      <c r="W37" s="37" t="s">
        <v>110</v>
      </c>
    </row>
    <row r="38" spans="2:23" x14ac:dyDescent="0.25">
      <c r="B38" s="41" t="s">
        <v>425</v>
      </c>
      <c r="C38" s="41">
        <v>1</v>
      </c>
      <c r="D38" s="41" t="s">
        <v>36</v>
      </c>
      <c r="E38" s="41" t="s">
        <v>37</v>
      </c>
      <c r="F38" s="41" t="s">
        <v>426</v>
      </c>
      <c r="G38" s="41" t="str">
        <f>IF(F38&lt;&gt;"",IF(LEFT(_xll.BDP($F38&amp;" Curncy","SW_PRIMARY_REF_OBLIGATION_ISIN")&amp;" Corp",1)="#","N/A",_xll.BDP($F38&amp;" Curncy","SW_PRIMARY_REF_OBLIGATION_ISIN")&amp;" Corp"),"")</f>
        <v>US21036PAM05 Corp</v>
      </c>
      <c r="H38" s="43">
        <f>IF(G38&lt;&gt;"",IF(LEFT(_xll.BDP($F38&amp;" Curncy",H$18),1)="#","N/A",_xll.BDP($F38&amp;" Curncy",H$18)),"")</f>
        <v>95</v>
      </c>
      <c r="I38" s="41" t="str">
        <f>IF(AND($G38&lt;&gt;"",$G38&lt;&gt;"N/A"),IF(LEFT(_xll.BDP($G38,"RTG_MOODY"),1)&lt;&gt;"#",_xll.BDP($G38,"RTG_MOODY"),""),"")</f>
        <v>Ba1</v>
      </c>
      <c r="J38" s="41" t="str">
        <f>IF(AND($G38&lt;&gt;"",$G38&lt;&gt;"N/A"),IF(LEFT(_xll.BDP($G38,"RTG_SP"),1)&lt;&gt;"#",_xll.BDP($G38,"RTG_SP"),""),"")</f>
        <v>BB+</v>
      </c>
      <c r="K38" s="41" t="str">
        <f t="shared" si="6"/>
        <v/>
      </c>
      <c r="L38" s="41" t="str">
        <f t="shared" si="6"/>
        <v/>
      </c>
      <c r="M38" s="41" t="str">
        <f t="shared" si="7"/>
        <v>Ba1</v>
      </c>
      <c r="N38" s="41" t="str">
        <f t="shared" si="7"/>
        <v>BB+</v>
      </c>
      <c r="O38" s="41">
        <f t="shared" si="8"/>
        <v>13</v>
      </c>
      <c r="P38" s="41">
        <f t="shared" si="9"/>
        <v>13</v>
      </c>
      <c r="S38" s="36" t="s">
        <v>113</v>
      </c>
      <c r="T38" s="37" t="s">
        <v>114</v>
      </c>
      <c r="U38" s="35">
        <v>19</v>
      </c>
      <c r="V38" s="36" t="s">
        <v>113</v>
      </c>
      <c r="W38" s="37" t="s">
        <v>114</v>
      </c>
    </row>
    <row r="39" spans="2:23" x14ac:dyDescent="0.25">
      <c r="B39" s="41" t="s">
        <v>115</v>
      </c>
      <c r="C39" s="41">
        <v>1</v>
      </c>
      <c r="D39" s="41" t="s">
        <v>36</v>
      </c>
      <c r="E39" s="41" t="s">
        <v>37</v>
      </c>
      <c r="F39" s="41" t="s">
        <v>116</v>
      </c>
      <c r="G39" s="41" t="str">
        <f>IF(F39&lt;&gt;"",IF(LEFT(_xll.BDP($F39&amp;" Curncy","SW_PRIMARY_REF_OBLIGATION_ISIN")&amp;" Corp",1)="#","N/A",_xll.BDP($F39&amp;" Curncy","SW_PRIMARY_REF_OBLIGATION_ISIN")&amp;" Corp"),"")</f>
        <v>US216831AB38 Corp</v>
      </c>
      <c r="H39" s="43">
        <f>IF(G39&lt;&gt;"",IF(LEFT(_xll.BDP($F39&amp;" Curncy",H$18),1)="#","N/A",_xll.BDP($F39&amp;" Curncy",H$18)),"")</f>
        <v>153</v>
      </c>
      <c r="I39" s="41" t="str">
        <f>IF(AND($G39&lt;&gt;"",$G39&lt;&gt;"N/A"),IF(LEFT(_xll.BDP($G39,"RTG_MOODY"),1)&lt;&gt;"#",_xll.BDP($G39,"RTG_MOODY"),""),"")</f>
        <v>B1</v>
      </c>
      <c r="J39" s="41" t="str">
        <f>IF(AND($G39&lt;&gt;"",$G39&lt;&gt;"N/A"),IF(LEFT(_xll.BDP($G39,"RTG_SP"),1)&lt;&gt;"#",_xll.BDP($G39,"RTG_SP"),""),"")</f>
        <v>BB-</v>
      </c>
      <c r="K39" s="41" t="str">
        <f t="shared" si="6"/>
        <v/>
      </c>
      <c r="L39" s="41" t="str">
        <f t="shared" si="6"/>
        <v/>
      </c>
      <c r="M39" s="41" t="str">
        <f t="shared" si="7"/>
        <v>B1</v>
      </c>
      <c r="N39" s="41" t="str">
        <f t="shared" si="7"/>
        <v>BB-</v>
      </c>
      <c r="O39" s="41">
        <f t="shared" si="8"/>
        <v>16</v>
      </c>
      <c r="P39" s="41">
        <f t="shared" si="9"/>
        <v>15</v>
      </c>
      <c r="S39" s="36" t="s">
        <v>117</v>
      </c>
      <c r="T39" s="37" t="s">
        <v>118</v>
      </c>
      <c r="U39" s="35">
        <v>20</v>
      </c>
      <c r="V39" s="36" t="s">
        <v>117</v>
      </c>
      <c r="W39" s="37" t="s">
        <v>118</v>
      </c>
    </row>
    <row r="40" spans="2:23" x14ac:dyDescent="0.25">
      <c r="B40" s="41" t="s">
        <v>119</v>
      </c>
      <c r="C40" s="41">
        <v>1</v>
      </c>
      <c r="D40" s="41" t="s">
        <v>36</v>
      </c>
      <c r="E40" s="41" t="s">
        <v>37</v>
      </c>
      <c r="F40" s="41" t="s">
        <v>120</v>
      </c>
      <c r="G40" s="41" t="str">
        <f>IF(F40&lt;&gt;"",IF(LEFT(_xll.BDP($F40&amp;" Curncy","SW_PRIMARY_REF_OBLIGATION_ISIN")&amp;" Corp",1)="#","N/A",_xll.BDP($F40&amp;" Curncy","SW_PRIMARY_REF_OBLIGATION_ISIN")&amp;" Corp"),"")</f>
        <v>US126304AK02 Corp</v>
      </c>
      <c r="H40" s="43">
        <f>IF(G40&lt;&gt;"",IF(LEFT(_xll.BDP($F40&amp;" Curncy",H$18),1)="#","N/A",_xll.BDP($F40&amp;" Curncy",H$18)),"")</f>
        <v>330</v>
      </c>
      <c r="I40" s="41" t="str">
        <f>IF(AND($G40&lt;&gt;"",$G40&lt;&gt;"N/A"),IF(LEFT(_xll.BDP($G40,"RTG_MOODY"),1)&lt;&gt;"#",_xll.BDP($G40,"RTG_MOODY"),""),"")</f>
        <v>Ba2 /*-</v>
      </c>
      <c r="J40" s="41" t="str">
        <f>IF(AND($G40&lt;&gt;"",$G40&lt;&gt;"N/A"),IF(LEFT(_xll.BDP($G40,"RTG_SP"),1)&lt;&gt;"#",_xll.BDP($G40,"RTG_SP"),""),"")</f>
        <v>BB /*-</v>
      </c>
      <c r="K40" s="41">
        <f t="shared" si="6"/>
        <v>5</v>
      </c>
      <c r="L40" s="41">
        <f t="shared" si="6"/>
        <v>4</v>
      </c>
      <c r="M40" s="41" t="str">
        <f t="shared" si="7"/>
        <v>Ba2</v>
      </c>
      <c r="N40" s="41" t="str">
        <f t="shared" si="7"/>
        <v>BB</v>
      </c>
      <c r="O40" s="41">
        <f t="shared" si="8"/>
        <v>14</v>
      </c>
      <c r="P40" s="41">
        <f t="shared" si="9"/>
        <v>14</v>
      </c>
      <c r="S40" s="36" t="s">
        <v>121</v>
      </c>
      <c r="T40" s="37" t="s">
        <v>122</v>
      </c>
      <c r="U40" s="35">
        <v>21</v>
      </c>
      <c r="V40" s="36" t="s">
        <v>121</v>
      </c>
      <c r="W40" s="37" t="s">
        <v>122</v>
      </c>
    </row>
    <row r="41" spans="2:23" x14ac:dyDescent="0.25">
      <c r="B41" s="41" t="s">
        <v>123</v>
      </c>
      <c r="C41" s="41">
        <v>1</v>
      </c>
      <c r="D41" s="41" t="s">
        <v>36</v>
      </c>
      <c r="E41" s="41" t="s">
        <v>37</v>
      </c>
      <c r="F41" s="41" t="s">
        <v>124</v>
      </c>
      <c r="G41" s="41" t="str">
        <f>IF(F41&lt;&gt;"",IF(LEFT(_xll.BDP($F41&amp;" Curncy","SW_PRIMARY_REF_OBLIGATION_ISIN")&amp;" Corp",1)="#","N/A",_xll.BDP($F41&amp;" Curncy","SW_PRIMARY_REF_OBLIGATION_ISIN")&amp;" Corp"),"")</f>
        <v>US23331ABF57 Corp</v>
      </c>
      <c r="H41" s="43">
        <f>IF(G41&lt;&gt;"",IF(LEFT(_xll.BDP($F41&amp;" Curncy",H$18),1)="#","N/A",_xll.BDP($F41&amp;" Curncy",H$18)),"")</f>
        <v>148</v>
      </c>
      <c r="I41" s="41" t="str">
        <f>IF(AND($G41&lt;&gt;"",$G41&lt;&gt;"N/A"),IF(LEFT(_xll.BDP($G41,"RTG_MOODY"),1)&lt;&gt;"#",_xll.BDP($G41,"RTG_MOODY"),""),"")</f>
        <v>Ba1</v>
      </c>
      <c r="J41" s="41" t="str">
        <f>IF(AND($G41&lt;&gt;"",$G41&lt;&gt;"N/A"),IF(LEFT(_xll.BDP($G41,"RTG_SP"),1)&lt;&gt;"#",_xll.BDP($G41,"RTG_SP"),""),"")</f>
        <v>BB+</v>
      </c>
      <c r="K41" s="41" t="str">
        <f t="shared" si="6"/>
        <v/>
      </c>
      <c r="L41" s="41" t="str">
        <f t="shared" si="6"/>
        <v/>
      </c>
      <c r="M41" s="41" t="str">
        <f t="shared" si="7"/>
        <v>Ba1</v>
      </c>
      <c r="N41" s="41" t="str">
        <f t="shared" si="7"/>
        <v>BB+</v>
      </c>
      <c r="O41" s="41">
        <f t="shared" si="8"/>
        <v>13</v>
      </c>
      <c r="P41" s="41">
        <f t="shared" si="9"/>
        <v>13</v>
      </c>
      <c r="S41" s="36" t="s">
        <v>125</v>
      </c>
      <c r="T41" s="37" t="s">
        <v>126</v>
      </c>
      <c r="U41" s="35">
        <v>22</v>
      </c>
      <c r="V41" s="36" t="s">
        <v>125</v>
      </c>
      <c r="W41" s="37" t="s">
        <v>126</v>
      </c>
    </row>
    <row r="42" spans="2:23" x14ac:dyDescent="0.25">
      <c r="B42" s="41" t="s">
        <v>127</v>
      </c>
      <c r="C42" s="41">
        <v>1</v>
      </c>
      <c r="D42" s="41" t="s">
        <v>36</v>
      </c>
      <c r="E42" s="41" t="s">
        <v>37</v>
      </c>
      <c r="F42" s="41" t="s">
        <v>128</v>
      </c>
      <c r="G42" s="41" t="str">
        <f>IF(F42&lt;&gt;"",IF(LEFT(_xll.BDP($F42&amp;" Curncy","SW_PRIMARY_REF_OBLIGATION_ISIN")&amp;" Corp",1)="#","N/A",_xll.BDP($F42&amp;" Curncy","SW_PRIMARY_REF_OBLIGATION_ISIN")&amp;" Corp"),"")</f>
        <v>USU24044AB24 Corp</v>
      </c>
      <c r="H42" s="43">
        <f>IF(G42&lt;&gt;"",IF(LEFT(_xll.BDP($F42&amp;" Curncy",H$18),1)="#","N/A",_xll.BDP($F42&amp;" Curncy",H$18)),"")</f>
        <v>240</v>
      </c>
      <c r="I42" s="41" t="str">
        <f>IF(AND($G42&lt;&gt;"",$G42&lt;&gt;"N/A"),IF(LEFT(_xll.BDP($G42,"RTG_MOODY"),1)&lt;&gt;"#",_xll.BDP($G42,"RTG_MOODY"),""),"")</f>
        <v>B2</v>
      </c>
      <c r="J42" s="41" t="str">
        <f>IF(AND($G42&lt;&gt;"",$G42&lt;&gt;"N/A"),IF(LEFT(_xll.BDP($G42,"RTG_SP"),1)&lt;&gt;"#",_xll.BDP($G42,"RTG_SP"),""),"")</f>
        <v>BB-</v>
      </c>
      <c r="K42" s="41" t="str">
        <f t="shared" si="6"/>
        <v/>
      </c>
      <c r="L42" s="41" t="str">
        <f t="shared" si="6"/>
        <v/>
      </c>
      <c r="M42" s="41" t="str">
        <f t="shared" si="7"/>
        <v>B2</v>
      </c>
      <c r="N42" s="41" t="str">
        <f t="shared" si="7"/>
        <v>BB-</v>
      </c>
      <c r="O42" s="41">
        <f t="shared" si="8"/>
        <v>17</v>
      </c>
      <c r="P42" s="41">
        <f t="shared" si="9"/>
        <v>15</v>
      </c>
      <c r="S42" s="36" t="s">
        <v>129</v>
      </c>
      <c r="T42" s="37" t="s">
        <v>129</v>
      </c>
      <c r="U42" s="35">
        <v>23</v>
      </c>
      <c r="V42" s="36" t="s">
        <v>129</v>
      </c>
      <c r="W42" s="37" t="s">
        <v>129</v>
      </c>
    </row>
    <row r="43" spans="2:23" x14ac:dyDescent="0.25">
      <c r="B43" s="41" t="s">
        <v>130</v>
      </c>
      <c r="C43" s="41">
        <v>1</v>
      </c>
      <c r="D43" s="41" t="s">
        <v>36</v>
      </c>
      <c r="E43" s="41" t="s">
        <v>37</v>
      </c>
      <c r="F43" s="41" t="s">
        <v>131</v>
      </c>
      <c r="G43" s="41" t="str">
        <f>IF(F43&lt;&gt;"",IF(LEFT(_xll.BDP($F43&amp;" Curncy","SW_PRIMARY_REF_OBLIGATION_ISIN")&amp;" Corp",1)="#","N/A",_xll.BDP($F43&amp;" Curncy","SW_PRIMARY_REF_OBLIGATION_ISIN")&amp;" Corp"),"")</f>
        <v>US247025AE93 Corp</v>
      </c>
      <c r="H43" s="43">
        <f>IF(G43&lt;&gt;"",IF(LEFT(_xll.BDP($F43&amp;" Curncy",H$18),1)="#","N/A",_xll.BDP($F43&amp;" Curncy",H$18)),"")</f>
        <v>575</v>
      </c>
      <c r="I43" s="41" t="str">
        <f>IF(AND($G43&lt;&gt;"",$G43&lt;&gt;"N/A"),IF(LEFT(_xll.BDP($G43,"RTG_MOODY"),1)&lt;&gt;"#",_xll.BDP($G43,"RTG_MOODY"),""),"")</f>
        <v>Ba3 /*+</v>
      </c>
      <c r="J43" s="41" t="str">
        <f>IF(AND($G43&lt;&gt;"",$G43&lt;&gt;"N/A"),IF(LEFT(_xll.BDP($G43,"RTG_SP"),1)&lt;&gt;"#",_xll.BDP($G43,"RTG_SP"),""),"")</f>
        <v>BB+ /*-</v>
      </c>
      <c r="K43" s="41">
        <f t="shared" si="6"/>
        <v>5</v>
      </c>
      <c r="L43" s="41">
        <f t="shared" si="6"/>
        <v>5</v>
      </c>
      <c r="M43" s="41" t="str">
        <f t="shared" si="7"/>
        <v>Ba3</v>
      </c>
      <c r="N43" s="41" t="str">
        <f t="shared" si="7"/>
        <v>BB+</v>
      </c>
      <c r="O43" s="41">
        <f t="shared" si="8"/>
        <v>15</v>
      </c>
      <c r="P43" s="41">
        <f t="shared" si="9"/>
        <v>13</v>
      </c>
      <c r="S43" s="36" t="s">
        <v>132</v>
      </c>
      <c r="T43" s="37" t="s">
        <v>132</v>
      </c>
      <c r="U43" s="35">
        <v>24</v>
      </c>
      <c r="V43" s="36" t="s">
        <v>132</v>
      </c>
      <c r="W43" s="37" t="s">
        <v>132</v>
      </c>
    </row>
    <row r="44" spans="2:23" x14ac:dyDescent="0.25">
      <c r="B44" s="41" t="s">
        <v>133</v>
      </c>
      <c r="C44" s="41">
        <v>1</v>
      </c>
      <c r="D44" s="41" t="s">
        <v>36</v>
      </c>
      <c r="E44" s="41" t="s">
        <v>37</v>
      </c>
      <c r="F44" s="41" t="s">
        <v>134</v>
      </c>
      <c r="G44" s="41" t="str">
        <f>IF(F44&lt;&gt;"",IF(LEFT(_xll.BDP($F44&amp;" Curncy","SW_PRIMARY_REF_OBLIGATION_ISIN")&amp;" Corp",1)="#","N/A",_xll.BDP($F44&amp;" Curncy","SW_PRIMARY_REF_OBLIGATION_ISIN")&amp;" Corp"),"")</f>
        <v>US248019AS02 Corp</v>
      </c>
      <c r="H44" s="43">
        <f>IF(G44&lt;&gt;"",IF(LEFT(_xll.BDP($F44&amp;" Curncy",H$18),1)="#","N/A",_xll.BDP($F44&amp;" Curncy",H$18)),"")</f>
        <v>60</v>
      </c>
      <c r="I44" s="41" t="str">
        <f>IF(AND($G44&lt;&gt;"",$G44&lt;&gt;"N/A"),IF(LEFT(_xll.BDP($G44,"RTG_MOODY"),1)&lt;&gt;"#",_xll.BDP($G44,"RTG_MOODY"),""),"")</f>
        <v>Ba2</v>
      </c>
      <c r="J44" s="41" t="str">
        <f>IF(AND($G44&lt;&gt;"",$G44&lt;&gt;"N/A"),IF(LEFT(_xll.BDP($G44,"RTG_SP"),1)&lt;&gt;"#",_xll.BDP($G44,"RTG_SP"),""),"")</f>
        <v>BB</v>
      </c>
      <c r="K44" s="41" t="str">
        <f t="shared" si="6"/>
        <v/>
      </c>
      <c r="L44" s="41" t="str">
        <f t="shared" si="6"/>
        <v/>
      </c>
      <c r="M44" s="41" t="str">
        <f t="shared" si="7"/>
        <v>Ba2</v>
      </c>
      <c r="N44" s="41" t="str">
        <f t="shared" si="7"/>
        <v>BB</v>
      </c>
      <c r="O44" s="41">
        <f t="shared" si="8"/>
        <v>14</v>
      </c>
      <c r="P44" s="41">
        <f t="shared" si="9"/>
        <v>14</v>
      </c>
      <c r="S44" s="36" t="s">
        <v>135</v>
      </c>
      <c r="T44" s="37" t="s">
        <v>135</v>
      </c>
      <c r="U44" s="35">
        <v>25</v>
      </c>
      <c r="V44" s="36" t="s">
        <v>135</v>
      </c>
      <c r="W44" s="37" t="s">
        <v>135</v>
      </c>
    </row>
    <row r="45" spans="2:23" x14ac:dyDescent="0.25">
      <c r="B45" s="41" t="s">
        <v>138</v>
      </c>
      <c r="C45" s="41">
        <v>1</v>
      </c>
      <c r="D45" s="41" t="s">
        <v>36</v>
      </c>
      <c r="E45" s="41" t="s">
        <v>37</v>
      </c>
      <c r="F45" s="41" t="s">
        <v>139</v>
      </c>
      <c r="G45" s="41" t="str">
        <f>IF(F45&lt;&gt;"",IF(LEFT(_xll.BDP($F45&amp;" Curncy","SW_PRIMARY_REF_OBLIGATION_ISIN")&amp;" Corp",1)="#","N/A",_xll.BDP($F45&amp;" Curncy","SW_PRIMARY_REF_OBLIGATION_ISIN")&amp;" Corp"),"")</f>
        <v>US25470XAE58 Corp</v>
      </c>
      <c r="H45" s="43">
        <f>IF(G45&lt;&gt;"",IF(LEFT(_xll.BDP($F45&amp;" Curncy",H$18),1)="#","N/A",_xll.BDP($F45&amp;" Curncy",H$18)),"")</f>
        <v>395</v>
      </c>
      <c r="I45" s="41" t="str">
        <f>IF(AND($G45&lt;&gt;"",$G45&lt;&gt;"N/A"),IF(LEFT(_xll.BDP($G45,"RTG_MOODY"),1)&lt;&gt;"#",_xll.BDP($G45,"RTG_MOODY"),""),"")</f>
        <v>Ba3</v>
      </c>
      <c r="J45" s="41" t="str">
        <f>IF(AND($G45&lt;&gt;"",$G45&lt;&gt;"N/A"),IF(LEFT(_xll.BDP($G45,"RTG_SP"),1)&lt;&gt;"#",_xll.BDP($G45,"RTG_SP"),""),"")</f>
        <v>BB-</v>
      </c>
      <c r="K45" s="41" t="str">
        <f t="shared" si="6"/>
        <v/>
      </c>
      <c r="L45" s="41" t="str">
        <f t="shared" si="6"/>
        <v/>
      </c>
      <c r="M45" s="41" t="str">
        <f t="shared" si="7"/>
        <v>Ba3</v>
      </c>
      <c r="N45" s="41" t="str">
        <f t="shared" si="7"/>
        <v>BB-</v>
      </c>
      <c r="O45" s="41">
        <f t="shared" si="8"/>
        <v>15</v>
      </c>
      <c r="P45" s="41">
        <f t="shared" si="9"/>
        <v>15</v>
      </c>
    </row>
    <row r="46" spans="2:23" x14ac:dyDescent="0.25">
      <c r="B46" s="41" t="s">
        <v>140</v>
      </c>
      <c r="C46" s="41">
        <v>1</v>
      </c>
      <c r="D46" s="41" t="s">
        <v>36</v>
      </c>
      <c r="E46" s="41" t="s">
        <v>37</v>
      </c>
      <c r="F46" s="41" t="s">
        <v>141</v>
      </c>
      <c r="G46" s="41" t="str">
        <f>IF(F46&lt;&gt;"",IF(LEFT(_xll.BDP($F46&amp;" Curncy","SW_PRIMARY_REF_OBLIGATION_ISIN")&amp;" Corp",1)="#","N/A",_xll.BDP($F46&amp;" Curncy","SW_PRIMARY_REF_OBLIGATION_ISIN")&amp;" Corp"),"")</f>
        <v>US319963BP82 Corp</v>
      </c>
      <c r="H46" s="43">
        <f>IF(G46&lt;&gt;"",IF(LEFT(_xll.BDP($F46&amp;" Curncy",H$18),1)="#","N/A",_xll.BDP($F46&amp;" Curncy",H$18)),"")</f>
        <v>395</v>
      </c>
      <c r="I46" s="41" t="str">
        <f>IF(AND($G46&lt;&gt;"",$G46&lt;&gt;"N/A"),IF(LEFT(_xll.BDP($G46,"RTG_MOODY"),1)&lt;&gt;"#",_xll.BDP($G46,"RTG_MOODY"),""),"")</f>
        <v>Caa1</v>
      </c>
      <c r="J46" s="41" t="str">
        <f>IF(AND($G46&lt;&gt;"",$G46&lt;&gt;"N/A"),IF(LEFT(_xll.BDP($G46,"RTG_SP"),1)&lt;&gt;"#",_xll.BDP($G46,"RTG_SP"),""),"")</f>
        <v>B</v>
      </c>
      <c r="K46" s="41" t="str">
        <f t="shared" si="6"/>
        <v/>
      </c>
      <c r="L46" s="41" t="str">
        <f t="shared" si="6"/>
        <v/>
      </c>
      <c r="M46" s="41" t="str">
        <f t="shared" si="7"/>
        <v>Caa1</v>
      </c>
      <c r="N46" s="41" t="str">
        <f t="shared" si="7"/>
        <v>B</v>
      </c>
      <c r="O46" s="41">
        <f t="shared" si="8"/>
        <v>19</v>
      </c>
      <c r="P46" s="41">
        <f t="shared" si="9"/>
        <v>17</v>
      </c>
    </row>
    <row r="47" spans="2:23" x14ac:dyDescent="0.25">
      <c r="B47" s="41" t="s">
        <v>143</v>
      </c>
      <c r="C47" s="41">
        <v>1</v>
      </c>
      <c r="D47" s="41" t="s">
        <v>36</v>
      </c>
      <c r="E47" s="41" t="s">
        <v>37</v>
      </c>
      <c r="F47" s="41" t="s">
        <v>144</v>
      </c>
      <c r="G47" s="41" t="str">
        <f>IF(F47&lt;&gt;"",IF(LEFT(_xll.BDP($F47&amp;" Curncy","SW_PRIMARY_REF_OBLIGATION_ISIN")&amp;" Corp",1)="#","N/A",_xll.BDP($F47&amp;" Curncy","SW_PRIMARY_REF_OBLIGATION_ISIN")&amp;" Corp"),"")</f>
        <v>US35687MAZ05 Corp</v>
      </c>
      <c r="H47" s="43">
        <f>IF(G47&lt;&gt;"",IF(LEFT(_xll.BDP($F47&amp;" Curncy",H$18),1)="#","N/A",_xll.BDP($F47&amp;" Curncy",H$18)),"")</f>
        <v>55</v>
      </c>
      <c r="I47" s="41" t="str">
        <f>IF(AND($G47&lt;&gt;"",$G47&lt;&gt;"N/A"),IF(LEFT(_xll.BDP($G47,"RTG_MOODY"),1)&lt;&gt;"#",_xll.BDP($G47,"RTG_MOODY"),""),"")</f>
        <v>Baa3</v>
      </c>
      <c r="J47" s="41" t="str">
        <f>IF(AND($G47&lt;&gt;"",$G47&lt;&gt;"N/A"),IF(LEFT(_xll.BDP($G47,"RTG_SP"),1)&lt;&gt;"#",_xll.BDP($G47,"RTG_SP"),""),"")</f>
        <v>BBB-</v>
      </c>
      <c r="K47" s="41" t="str">
        <f t="shared" si="6"/>
        <v/>
      </c>
      <c r="L47" s="41" t="str">
        <f t="shared" si="6"/>
        <v/>
      </c>
      <c r="M47" s="41" t="str">
        <f t="shared" si="7"/>
        <v>Baa3</v>
      </c>
      <c r="N47" s="41" t="str">
        <f t="shared" si="7"/>
        <v>BBB-</v>
      </c>
      <c r="O47" s="41">
        <f t="shared" si="8"/>
        <v>12</v>
      </c>
      <c r="P47" s="41">
        <f t="shared" si="9"/>
        <v>12</v>
      </c>
    </row>
    <row r="48" spans="2:23" x14ac:dyDescent="0.25">
      <c r="B48" s="41" t="s">
        <v>145</v>
      </c>
      <c r="C48" s="41">
        <v>1</v>
      </c>
      <c r="D48" s="41" t="s">
        <v>36</v>
      </c>
      <c r="E48" s="41" t="s">
        <v>37</v>
      </c>
      <c r="F48" s="41" t="s">
        <v>146</v>
      </c>
      <c r="G48" s="41" t="str">
        <f>IF(F48&lt;&gt;"",IF(LEFT(_xll.BDP($F48&amp;" Curncy","SW_PRIMARY_REF_OBLIGATION_ISIN")&amp;" Corp",1)="#","N/A",_xll.BDP($F48&amp;" Curncy","SW_PRIMARY_REF_OBLIGATION_ISIN")&amp;" Corp"),"")</f>
        <v>US17453BAJ08 Corp</v>
      </c>
      <c r="H48" s="43">
        <f>IF(G48&lt;&gt;"",IF(LEFT(_xll.BDP($F48&amp;" Curncy",H$18),1)="#","N/A",_xll.BDP($F48&amp;" Curncy",H$18)),"")</f>
        <v>640</v>
      </c>
      <c r="I48" s="41" t="str">
        <f>IF(AND($G48&lt;&gt;"",$G48&lt;&gt;"N/A"),IF(LEFT(_xll.BDP($G48,"RTG_MOODY"),1)&lt;&gt;"#",_xll.BDP($G48,"RTG_MOODY"),""),"")</f>
        <v>Ba3</v>
      </c>
      <c r="J48" s="41" t="str">
        <f>IF(AND($G48&lt;&gt;"",$G48&lt;&gt;"N/A"),IF(LEFT(_xll.BDP($G48,"RTG_SP"),1)&lt;&gt;"#",_xll.BDP($G48,"RTG_SP"),""),"")</f>
        <v>BB-</v>
      </c>
      <c r="K48" s="41" t="str">
        <f t="shared" si="6"/>
        <v/>
      </c>
      <c r="L48" s="41" t="str">
        <f t="shared" si="6"/>
        <v/>
      </c>
      <c r="M48" s="41" t="str">
        <f t="shared" si="7"/>
        <v>Ba3</v>
      </c>
      <c r="N48" s="41" t="str">
        <f t="shared" si="7"/>
        <v>BB-</v>
      </c>
      <c r="O48" s="41">
        <f t="shared" si="8"/>
        <v>15</v>
      </c>
      <c r="P48" s="41">
        <f t="shared" si="9"/>
        <v>15</v>
      </c>
    </row>
    <row r="49" spans="2:16" x14ac:dyDescent="0.25">
      <c r="B49" s="41" t="s">
        <v>747</v>
      </c>
      <c r="C49" s="41">
        <v>1</v>
      </c>
      <c r="D49" s="41" t="s">
        <v>36</v>
      </c>
      <c r="E49" s="41" t="s">
        <v>37</v>
      </c>
      <c r="F49" s="41" t="s">
        <v>147</v>
      </c>
      <c r="G49" s="41" t="str">
        <f>IF(F49&lt;&gt;"",IF(LEFT(_xll.BDP($F49&amp;" Curncy","SW_PRIMARY_REF_OBLIGATION_ISIN")&amp;" Corp",1)="#","N/A",_xll.BDP($F49&amp;" Curncy","SW_PRIMARY_REF_OBLIGATION_ISIN")&amp;" Corp"),"")</f>
        <v>USU36473AJ20 Corp</v>
      </c>
      <c r="H49" s="43">
        <f>IF(G49&lt;&gt;"",IF(LEFT(_xll.BDP($F49&amp;" Curncy",H$18),1)="#","N/A",_xll.BDP($F49&amp;" Curncy",H$18)),"")</f>
        <v>155</v>
      </c>
      <c r="I49" s="41" t="str">
        <f>IF(AND($G49&lt;&gt;"",$G49&lt;&gt;"N/A"),IF(LEFT(_xll.BDP($G49,"RTG_MOODY"),1)&lt;&gt;"#",_xll.BDP($G49,"RTG_MOODY"),""),"")</f>
        <v>Ba1</v>
      </c>
      <c r="J49" s="41" t="str">
        <f>IF(AND($G49&lt;&gt;"",$G49&lt;&gt;"N/A"),IF(LEFT(_xll.BDP($G49,"RTG_SP"),1)&lt;&gt;"#",_xll.BDP($G49,"RTG_SP"),""),"")</f>
        <v>BB+</v>
      </c>
      <c r="K49" s="41" t="str">
        <f t="shared" si="6"/>
        <v/>
      </c>
      <c r="L49" s="41" t="str">
        <f t="shared" si="6"/>
        <v/>
      </c>
      <c r="M49" s="41" t="str">
        <f t="shared" si="7"/>
        <v>Ba1</v>
      </c>
      <c r="N49" s="41" t="str">
        <f t="shared" si="7"/>
        <v>BB+</v>
      </c>
      <c r="O49" s="41">
        <f t="shared" si="8"/>
        <v>13</v>
      </c>
      <c r="P49" s="41">
        <f t="shared" si="9"/>
        <v>13</v>
      </c>
    </row>
    <row r="50" spans="2:16" x14ac:dyDescent="0.25">
      <c r="B50" s="41" t="s">
        <v>148</v>
      </c>
      <c r="C50" s="41">
        <v>1</v>
      </c>
      <c r="D50" s="41" t="s">
        <v>36</v>
      </c>
      <c r="E50" s="41" t="s">
        <v>37</v>
      </c>
      <c r="F50" s="41" t="s">
        <v>149</v>
      </c>
      <c r="G50" s="41" t="str">
        <f>IF(F50&lt;&gt;"",IF(LEFT(_xll.BDP($F50&amp;" Curncy","SW_PRIMARY_REF_OBLIGATION_ISIN")&amp;" Corp",1)="#","N/A",_xll.BDP($F50&amp;" Curncy","SW_PRIMARY_REF_OBLIGATION_ISIN")&amp;" Corp"),"")</f>
        <v>US37045VAD29 Corp</v>
      </c>
      <c r="H50" s="43">
        <f>IF(G50&lt;&gt;"",IF(LEFT(_xll.BDP($F50&amp;" Curncy",H$18),1)="#","N/A",_xll.BDP($F50&amp;" Curncy",H$18)),"")</f>
        <v>223</v>
      </c>
      <c r="I50" s="41" t="str">
        <f>IF(AND($G50&lt;&gt;"",$G50&lt;&gt;"N/A"),IF(LEFT(_xll.BDP($G50,"RTG_MOODY"),1)&lt;&gt;"#",_xll.BDP($G50,"RTG_MOODY"),""),"")</f>
        <v>Ba1</v>
      </c>
      <c r="J50" s="41" t="str">
        <f>IF(AND($G50&lt;&gt;"",$G50&lt;&gt;"N/A"),IF(LEFT(_xll.BDP($G50,"RTG_SP"),1)&lt;&gt;"#",_xll.BDP($G50,"RTG_SP"),""),"")</f>
        <v>BBB-</v>
      </c>
      <c r="K50" s="41" t="str">
        <f t="shared" si="6"/>
        <v/>
      </c>
      <c r="L50" s="41" t="str">
        <f t="shared" si="6"/>
        <v/>
      </c>
      <c r="M50" s="41" t="str">
        <f t="shared" si="7"/>
        <v>Ba1</v>
      </c>
      <c r="N50" s="41" t="str">
        <f t="shared" si="7"/>
        <v>BBB-</v>
      </c>
      <c r="O50" s="41">
        <f t="shared" si="8"/>
        <v>13</v>
      </c>
      <c r="P50" s="41">
        <f t="shared" si="9"/>
        <v>12</v>
      </c>
    </row>
    <row r="51" spans="2:16" x14ac:dyDescent="0.25">
      <c r="B51" s="41" t="s">
        <v>427</v>
      </c>
      <c r="C51" s="41">
        <v>1</v>
      </c>
      <c r="D51" s="41" t="s">
        <v>36</v>
      </c>
      <c r="E51" s="41" t="s">
        <v>37</v>
      </c>
      <c r="F51" s="41" t="s">
        <v>428</v>
      </c>
      <c r="G51" s="41" t="str">
        <f>IF(F51&lt;&gt;"",IF(LEFT(_xll.BDP($F51&amp;" Curncy","SW_PRIMARY_REF_OBLIGATION_ISIN")&amp;" Corp",1)="#","N/A",_xll.BDP($F51&amp;" Curncy","SW_PRIMARY_REF_OBLIGATION_ISIN")&amp;" Corp"),"")</f>
        <v>US37247DAK28 Corp</v>
      </c>
      <c r="H51" s="43">
        <f>IF(G51&lt;&gt;"",IF(LEFT(_xll.BDP($F51&amp;" Curncy",H$18),1)="#","N/A",_xll.BDP($F51&amp;" Curncy",H$18)),"")</f>
        <v>879.98507946416726</v>
      </c>
      <c r="I51" s="41" t="str">
        <f>IF(AND($G51&lt;&gt;"",$G51&lt;&gt;"N/A"),IF(LEFT(_xll.BDP($G51,"RTG_MOODY"),1)&lt;&gt;"#",_xll.BDP($G51,"RTG_MOODY"),""),"")</f>
        <v>Ba3</v>
      </c>
      <c r="J51" s="41" t="str">
        <f>IF(AND($G51&lt;&gt;"",$G51&lt;&gt;"N/A"),IF(LEFT(_xll.BDP($G51,"RTG_SP"),1)&lt;&gt;"#",_xll.BDP($G51,"RTG_SP"),""),"")</f>
        <v>B /*-</v>
      </c>
      <c r="K51" s="41" t="str">
        <f t="shared" si="6"/>
        <v/>
      </c>
      <c r="L51" s="41">
        <f t="shared" si="6"/>
        <v>3</v>
      </c>
      <c r="M51" s="41" t="str">
        <f t="shared" si="7"/>
        <v>Ba3</v>
      </c>
      <c r="N51" s="41" t="str">
        <f t="shared" si="7"/>
        <v>B</v>
      </c>
      <c r="O51" s="41">
        <f t="shared" si="8"/>
        <v>15</v>
      </c>
      <c r="P51" s="41">
        <f t="shared" si="9"/>
        <v>17</v>
      </c>
    </row>
    <row r="52" spans="2:16" x14ac:dyDescent="0.25">
      <c r="B52" s="41" t="s">
        <v>751</v>
      </c>
      <c r="C52" s="41">
        <v>1</v>
      </c>
      <c r="D52" s="41" t="s">
        <v>36</v>
      </c>
      <c r="E52" s="41" t="s">
        <v>37</v>
      </c>
      <c r="F52" s="41" t="s">
        <v>150</v>
      </c>
      <c r="G52" s="41" t="str">
        <f>IF(F52&lt;&gt;"",IF(LEFT(_xll.BDP($F52&amp;" Curncy","SW_PRIMARY_REF_OBLIGATION_ISIN")&amp;" Corp",1)="#","N/A",_xll.BDP($F52&amp;" Curncy","SW_PRIMARY_REF_OBLIGATION_ISIN")&amp;" Corp"),"")</f>
        <v>US423074AF08 Corp</v>
      </c>
      <c r="H52" s="43">
        <f>IF(G52&lt;&gt;"",IF(LEFT(_xll.BDP($F52&amp;" Curncy",H$18),1)="#","N/A",_xll.BDP($F52&amp;" Curncy",H$18)),"")</f>
        <v>49</v>
      </c>
      <c r="I52" s="41" t="str">
        <f>IF(AND($G52&lt;&gt;"",$G52&lt;&gt;"N/A"),IF(LEFT(_xll.BDP($G52,"RTG_MOODY"),1)&lt;&gt;"#",_xll.BDP($G52,"RTG_MOODY"),""),"")</f>
        <v>Baa3</v>
      </c>
      <c r="J52" s="41" t="str">
        <f>IF(AND($G52&lt;&gt;"",$G52&lt;&gt;"N/A"),IF(LEFT(_xll.BDP($G52,"RTG_SP"),1)&lt;&gt;"#",_xll.BDP($G52,"RTG_SP"),""),"")</f>
        <v>BBB-</v>
      </c>
      <c r="K52" s="41" t="str">
        <f t="shared" si="6"/>
        <v/>
      </c>
      <c r="L52" s="41" t="str">
        <f t="shared" si="6"/>
        <v/>
      </c>
      <c r="M52" s="41" t="str">
        <f t="shared" si="7"/>
        <v>Baa3</v>
      </c>
      <c r="N52" s="41" t="str">
        <f t="shared" si="7"/>
        <v>BBB-</v>
      </c>
      <c r="O52" s="41">
        <f t="shared" si="8"/>
        <v>12</v>
      </c>
      <c r="P52" s="41">
        <f t="shared" si="9"/>
        <v>12</v>
      </c>
    </row>
    <row r="53" spans="2:16" x14ac:dyDescent="0.25">
      <c r="B53" s="41" t="s">
        <v>151</v>
      </c>
      <c r="C53" s="41">
        <v>1</v>
      </c>
      <c r="D53" s="41" t="s">
        <v>36</v>
      </c>
      <c r="E53" s="41" t="s">
        <v>37</v>
      </c>
      <c r="F53" s="41" t="s">
        <v>152</v>
      </c>
      <c r="G53" s="41" t="str">
        <f>IF(F53&lt;&gt;"",IF(LEFT(_xll.BDP($F53&amp;" Curncy","SW_PRIMARY_REF_OBLIGATION_ISIN")&amp;" Corp",1)="#","N/A",_xll.BDP($F53&amp;" Curncy","SW_PRIMARY_REF_OBLIGATION_ISIN")&amp;" Corp"),"")</f>
        <v>US404119BL22 Corp</v>
      </c>
      <c r="H53" s="43">
        <f>IF(G53&lt;&gt;"",IF(LEFT(_xll.BDP($F53&amp;" Curncy",H$18),1)="#","N/A",_xll.BDP($F53&amp;" Curncy",H$18)),"")</f>
        <v>214.99999999999997</v>
      </c>
      <c r="I53" s="41" t="str">
        <f>IF(AND($G53&lt;&gt;"",$G53&lt;&gt;"N/A"),IF(LEFT(_xll.BDP($G53,"RTG_MOODY"),1)&lt;&gt;"#",_xll.BDP($G53,"RTG_MOODY"),""),"")</f>
        <v>B1</v>
      </c>
      <c r="J53" s="41" t="str">
        <f>IF(AND($G53&lt;&gt;"",$G53&lt;&gt;"N/A"),IF(LEFT(_xll.BDP($G53,"RTG_SP"),1)&lt;&gt;"#",_xll.BDP($G53,"RTG_SP"),""),"")</f>
        <v>B+</v>
      </c>
      <c r="K53" s="41" t="str">
        <f t="shared" si="6"/>
        <v/>
      </c>
      <c r="L53" s="41" t="str">
        <f t="shared" si="6"/>
        <v/>
      </c>
      <c r="M53" s="41" t="str">
        <f t="shared" si="7"/>
        <v>B1</v>
      </c>
      <c r="N53" s="41" t="str">
        <f t="shared" si="7"/>
        <v>B+</v>
      </c>
      <c r="O53" s="41">
        <f t="shared" si="8"/>
        <v>16</v>
      </c>
      <c r="P53" s="41">
        <f t="shared" si="9"/>
        <v>16</v>
      </c>
    </row>
    <row r="54" spans="2:16" x14ac:dyDescent="0.25">
      <c r="B54" s="41" t="s">
        <v>107</v>
      </c>
      <c r="C54" s="41">
        <v>1</v>
      </c>
      <c r="D54" s="41" t="s">
        <v>36</v>
      </c>
      <c r="E54" s="41" t="s">
        <v>37</v>
      </c>
      <c r="F54" s="41" t="s">
        <v>108</v>
      </c>
      <c r="G54" s="41" t="str">
        <f>IF(F54&lt;&gt;"",IF(LEFT(_xll.BDP($F54&amp;" Curncy","SW_PRIMARY_REF_OBLIGATION_ISIN")&amp;" Corp",1)="#","N/A",_xll.BDP($F54&amp;" Curncy","SW_PRIMARY_REF_OBLIGATION_ISIN")&amp;" Corp"),"")</f>
        <v>US184502AD42 Corp</v>
      </c>
      <c r="H54" s="43">
        <f>IF(G54&lt;&gt;"",IF(LEFT(_xll.BDP($F54&amp;" Curncy",H$18),1)="#","N/A",_xll.BDP($F54&amp;" Curncy",H$18)),"")</f>
        <v>0</v>
      </c>
      <c r="I54" s="41" t="str">
        <f>IF(AND($G54&lt;&gt;"",$G54&lt;&gt;"N/A"),IF(LEFT(_xll.BDP($G54,"RTG_MOODY"),1)&lt;&gt;"#",_xll.BDP($G54,"RTG_MOODY"),""),"")</f>
        <v>Ca</v>
      </c>
      <c r="J54" s="41" t="str">
        <f>IF(AND($G54&lt;&gt;"",$G54&lt;&gt;"N/A"),IF(LEFT(_xll.BDP($G54,"RTG_SP"),1)&lt;&gt;"#",_xll.BDP($G54,"RTG_SP"),""),"")</f>
        <v>CC /*-</v>
      </c>
      <c r="K54" s="41" t="str">
        <f t="shared" si="6"/>
        <v/>
      </c>
      <c r="L54" s="41">
        <f t="shared" si="6"/>
        <v>4</v>
      </c>
      <c r="M54" s="41" t="str">
        <f t="shared" si="7"/>
        <v>Ca</v>
      </c>
      <c r="N54" s="41" t="str">
        <f t="shared" si="7"/>
        <v>CC</v>
      </c>
      <c r="O54" s="41">
        <f t="shared" si="8"/>
        <v>22</v>
      </c>
      <c r="P54" s="41">
        <f t="shared" si="9"/>
        <v>22</v>
      </c>
    </row>
    <row r="55" spans="2:16" x14ac:dyDescent="0.25">
      <c r="B55" s="41" t="s">
        <v>153</v>
      </c>
      <c r="C55" s="41">
        <v>1</v>
      </c>
      <c r="D55" s="41" t="s">
        <v>36</v>
      </c>
      <c r="E55" s="41" t="s">
        <v>37</v>
      </c>
      <c r="F55" s="41" t="s">
        <v>154</v>
      </c>
      <c r="G55" s="41" t="str">
        <f>IF(F55&lt;&gt;"",IF(LEFT(_xll.BDP($F55&amp;" Curncy","SW_PRIMARY_REF_OBLIGATION_ISIN")&amp;" Corp",1)="#","N/A",_xll.BDP($F55&amp;" Curncy","SW_PRIMARY_REF_OBLIGATION_ISIN")&amp;" Corp"),"")</f>
        <v>US459745GF62 Corp</v>
      </c>
      <c r="H55" s="43">
        <f>IF(G55&lt;&gt;"",IF(LEFT(_xll.BDP($F55&amp;" Curncy",H$18),1)="#","N/A",_xll.BDP($F55&amp;" Curncy",H$18)),"")</f>
        <v>265</v>
      </c>
      <c r="I55" s="41" t="str">
        <f>IF(AND($G55&lt;&gt;"",$G55&lt;&gt;"N/A"),IF(LEFT(_xll.BDP($G55,"RTG_MOODY"),1)&lt;&gt;"#",_xll.BDP($G55,"RTG_MOODY"),""),"")</f>
        <v>Ba2 /*+</v>
      </c>
      <c r="J55" s="41" t="str">
        <f>IF(AND($G55&lt;&gt;"",$G55&lt;&gt;"N/A"),IF(LEFT(_xll.BDP($G55,"RTG_SP"),1)&lt;&gt;"#",_xll.BDP($G55,"RTG_SP"),""),"")</f>
        <v>BBB-</v>
      </c>
      <c r="K55" s="41">
        <f t="shared" si="6"/>
        <v>5</v>
      </c>
      <c r="L55" s="41" t="str">
        <f t="shared" si="6"/>
        <v/>
      </c>
      <c r="M55" s="41" t="str">
        <f t="shared" si="7"/>
        <v>Ba2</v>
      </c>
      <c r="N55" s="41" t="str">
        <f t="shared" si="7"/>
        <v>BBB-</v>
      </c>
      <c r="O55" s="41">
        <f t="shared" si="8"/>
        <v>14</v>
      </c>
      <c r="P55" s="41">
        <f t="shared" si="9"/>
        <v>12</v>
      </c>
    </row>
    <row r="56" spans="2:16" x14ac:dyDescent="0.25">
      <c r="B56" s="41" t="s">
        <v>155</v>
      </c>
      <c r="C56" s="41">
        <v>1</v>
      </c>
      <c r="D56" s="41" t="s">
        <v>36</v>
      </c>
      <c r="E56" s="41" t="s">
        <v>75</v>
      </c>
      <c r="F56" s="41" t="s">
        <v>156</v>
      </c>
      <c r="G56" s="41" t="str">
        <f>IF(F56&lt;&gt;"",IF(LEFT(_xll.BDP($F56&amp;" Curncy","SW_PRIMARY_REF_OBLIGATION_ISIN")&amp;" Corp",1)="#","N/A",_xll.BDP($F56&amp;" Curncy","SW_PRIMARY_REF_OBLIGATION_ISIN")&amp;" Corp"),"")</f>
        <v>US46284PAP99 Corp</v>
      </c>
      <c r="H56" s="43">
        <f>IF(G56&lt;&gt;"",IF(LEFT(_xll.BDP($F56&amp;" Curncy",H$18),1)="#","N/A",_xll.BDP($F56&amp;" Curncy",H$18)),"")</f>
        <v>165</v>
      </c>
      <c r="I56" s="41" t="str">
        <f>IF(AND($G56&lt;&gt;"",$G56&lt;&gt;"N/A"),IF(LEFT(_xll.BDP($G56,"RTG_MOODY"),1)&lt;&gt;"#",_xll.BDP($G56,"RTG_MOODY"),""),"")</f>
        <v>B2</v>
      </c>
      <c r="J56" s="41" t="str">
        <f>IF(AND($G56&lt;&gt;"",$G56&lt;&gt;"N/A"),IF(LEFT(_xll.BDP($G56,"RTG_SP"),1)&lt;&gt;"#",_xll.BDP($G56,"RTG_SP"),""),"")</f>
        <v>B-</v>
      </c>
      <c r="K56" s="41" t="str">
        <f t="shared" si="6"/>
        <v/>
      </c>
      <c r="L56" s="41" t="str">
        <f t="shared" si="6"/>
        <v/>
      </c>
      <c r="M56" s="41" t="str">
        <f t="shared" si="7"/>
        <v>B2</v>
      </c>
      <c r="N56" s="41" t="str">
        <f t="shared" si="7"/>
        <v>B-</v>
      </c>
      <c r="O56" s="41">
        <f t="shared" si="8"/>
        <v>17</v>
      </c>
      <c r="P56" s="41">
        <f t="shared" si="9"/>
        <v>18</v>
      </c>
    </row>
    <row r="57" spans="2:16" x14ac:dyDescent="0.25">
      <c r="B57" s="41" t="s">
        <v>763</v>
      </c>
      <c r="C57" s="41">
        <v>1</v>
      </c>
      <c r="D57" s="41" t="s">
        <v>36</v>
      </c>
      <c r="E57" s="41" t="s">
        <v>37</v>
      </c>
      <c r="F57" s="41" t="s">
        <v>157</v>
      </c>
      <c r="G57" s="41" t="str">
        <f>IF(F57&lt;&gt;"",IF(LEFT(_xll.BDP($F57&amp;" Curncy","SW_PRIMARY_REF_OBLIGATION_ISIN")&amp;" Corp",1)="#","N/A",_xll.BDP($F57&amp;" Curncy","SW_PRIMARY_REF_OBLIGATION_ISIN")&amp;" Corp"),"")</f>
        <v>US45031UBQ31 Corp</v>
      </c>
      <c r="H57" s="43">
        <f>IF(G57&lt;&gt;"",IF(LEFT(_xll.BDP($F57&amp;" Curncy",H$18),1)="#","N/A",_xll.BDP($F57&amp;" Curncy",H$18)),"")</f>
        <v>535</v>
      </c>
      <c r="I57" s="41" t="str">
        <f>IF(AND($G57&lt;&gt;"",$G57&lt;&gt;"N/A"),IF(LEFT(_xll.BDP($G57,"RTG_MOODY"),1)&lt;&gt;"#",_xll.BDP($G57,"RTG_MOODY"),""),"")</f>
        <v>B2</v>
      </c>
      <c r="J57" s="41" t="str">
        <f>IF(AND($G57&lt;&gt;"",$G57&lt;&gt;"N/A"),IF(LEFT(_xll.BDP($G57,"RTG_SP"),1)&lt;&gt;"#",_xll.BDP($G57,"RTG_SP"),""),"")</f>
        <v>B+</v>
      </c>
      <c r="K57" s="41" t="str">
        <f t="shared" si="6"/>
        <v/>
      </c>
      <c r="L57" s="41" t="str">
        <f t="shared" si="6"/>
        <v/>
      </c>
      <c r="M57" s="41" t="str">
        <f t="shared" si="7"/>
        <v>B2</v>
      </c>
      <c r="N57" s="41" t="str">
        <f t="shared" si="7"/>
        <v>B+</v>
      </c>
      <c r="O57" s="41">
        <f t="shared" si="8"/>
        <v>17</v>
      </c>
      <c r="P57" s="41">
        <f t="shared" si="9"/>
        <v>16</v>
      </c>
    </row>
    <row r="58" spans="2:16" x14ac:dyDescent="0.25">
      <c r="B58" s="41" t="s">
        <v>158</v>
      </c>
      <c r="C58" s="41">
        <v>1</v>
      </c>
      <c r="D58" s="41" t="s">
        <v>36</v>
      </c>
      <c r="E58" s="41" t="s">
        <v>37</v>
      </c>
      <c r="F58" s="41" t="s">
        <v>159</v>
      </c>
      <c r="G58" s="41" t="str">
        <f>IF(F58&lt;&gt;"",IF(LEFT(_xll.BDP($F58&amp;" Curncy","SW_PRIMARY_REF_OBLIGATION_ISIN")&amp;" Corp",1)="#","N/A",_xll.BDP($F58&amp;" Curncy","SW_PRIMARY_REF_OBLIGATION_ISIN")&amp;" Corp"),"")</f>
        <v>US708130AC31 Corp</v>
      </c>
      <c r="H58" s="43">
        <f>IF(G58&lt;&gt;"",IF(LEFT(_xll.BDP($F58&amp;" Curncy",H$18),1)="#","N/A",_xll.BDP($F58&amp;" Curncy",H$18)),"")</f>
        <v>570</v>
      </c>
      <c r="I58" s="41" t="str">
        <f>IF(AND($G58&lt;&gt;"",$G58&lt;&gt;"N/A"),IF(LEFT(_xll.BDP($G58,"RTG_MOODY"),1)&lt;&gt;"#",_xll.BDP($G58,"RTG_MOODY"),""),"")</f>
        <v>Caa2</v>
      </c>
      <c r="J58" s="41" t="str">
        <f>IF(AND($G58&lt;&gt;"",$G58&lt;&gt;"N/A"),IF(LEFT(_xll.BDP($G58,"RTG_SP"),1)&lt;&gt;"#",_xll.BDP($G58,"RTG_SP"),""),"")</f>
        <v>CCC+</v>
      </c>
      <c r="K58" s="41" t="str">
        <f t="shared" si="6"/>
        <v/>
      </c>
      <c r="L58" s="41" t="str">
        <f t="shared" si="6"/>
        <v/>
      </c>
      <c r="M58" s="41" t="str">
        <f t="shared" si="7"/>
        <v>Caa2</v>
      </c>
      <c r="N58" s="41" t="str">
        <f t="shared" si="7"/>
        <v>CCC+</v>
      </c>
      <c r="O58" s="41">
        <f t="shared" si="8"/>
        <v>20</v>
      </c>
      <c r="P58" s="41">
        <f t="shared" si="9"/>
        <v>19</v>
      </c>
    </row>
    <row r="59" spans="2:16" x14ac:dyDescent="0.25">
      <c r="B59" s="41" t="s">
        <v>160</v>
      </c>
      <c r="C59" s="41">
        <v>1</v>
      </c>
      <c r="D59" s="41" t="s">
        <v>36</v>
      </c>
      <c r="E59" s="41" t="s">
        <v>37</v>
      </c>
      <c r="F59" s="41" t="s">
        <v>161</v>
      </c>
      <c r="G59" s="41" t="str">
        <f>IF(F59&lt;&gt;"",IF(LEFT(_xll.BDP($F59&amp;" Curncy","SW_PRIMARY_REF_OBLIGATION_ISIN")&amp;" Corp",1)="#","N/A",_xll.BDP($F59&amp;" Curncy","SW_PRIMARY_REF_OBLIGATION_ISIN")&amp;" Corp"),"")</f>
        <v>US442488BV31 Corp</v>
      </c>
      <c r="H59" s="43">
        <f>IF(G59&lt;&gt;"",IF(LEFT(_xll.BDP($F59&amp;" Curncy",H$18),1)="#","N/A",_xll.BDP($F59&amp;" Curncy",H$18)),"")</f>
        <v>1994.7364870431343</v>
      </c>
      <c r="I59" s="41" t="str">
        <f>IF(AND($G59&lt;&gt;"",$G59&lt;&gt;"N/A"),IF(LEFT(_xll.BDP($G59,"RTG_MOODY"),1)&lt;&gt;"#",_xll.BDP($G59,"RTG_MOODY"),""),"")</f>
        <v>Caa2 /*-</v>
      </c>
      <c r="J59" s="41" t="str">
        <f>IF(AND($G59&lt;&gt;"",$G59&lt;&gt;"N/A"),IF(LEFT(_xll.BDP($G59,"RTG_SP"),1)&lt;&gt;"#",_xll.BDP($G59,"RTG_SP"),""),"")</f>
        <v>CCC</v>
      </c>
      <c r="K59" s="41">
        <f t="shared" si="6"/>
        <v>6</v>
      </c>
      <c r="L59" s="41" t="str">
        <f t="shared" si="6"/>
        <v/>
      </c>
      <c r="M59" s="41" t="str">
        <f t="shared" si="7"/>
        <v>Caa2</v>
      </c>
      <c r="N59" s="41" t="str">
        <f t="shared" si="7"/>
        <v>CCC</v>
      </c>
      <c r="O59" s="41">
        <f t="shared" si="8"/>
        <v>20</v>
      </c>
      <c r="P59" s="41">
        <f t="shared" si="9"/>
        <v>20</v>
      </c>
    </row>
    <row r="60" spans="2:16" x14ac:dyDescent="0.25">
      <c r="B60" s="41" t="s">
        <v>164</v>
      </c>
      <c r="C60" s="41">
        <v>1</v>
      </c>
      <c r="D60" s="41" t="s">
        <v>36</v>
      </c>
      <c r="E60" s="41" t="s">
        <v>37</v>
      </c>
      <c r="F60" s="41" t="s">
        <v>165</v>
      </c>
      <c r="G60" s="41" t="str">
        <f>IF(F60&lt;&gt;"",IF(LEFT(_xll.BDP($F60&amp;" Curncy","SW_PRIMARY_REF_OBLIGATION_ISIN")&amp;" Corp",1)="#","N/A",_xll.BDP($F60&amp;" Curncy","SW_PRIMARY_REF_OBLIGATION_ISIN")&amp;" Corp"),"")</f>
        <v>US48666KAP49 Corp</v>
      </c>
      <c r="H60" s="43">
        <f>IF(G60&lt;&gt;"",IF(LEFT(_xll.BDP($F60&amp;" Curncy",H$18),1)="#","N/A",_xll.BDP($F60&amp;" Curncy",H$18)),"")</f>
        <v>375</v>
      </c>
      <c r="I60" s="41" t="str">
        <f>IF(AND($G60&lt;&gt;"",$G60&lt;&gt;"N/A"),IF(LEFT(_xll.BDP($G60,"RTG_MOODY"),1)&lt;&gt;"#",_xll.BDP($G60,"RTG_MOODY"),""),"")</f>
        <v>B2</v>
      </c>
      <c r="J60" s="41" t="str">
        <f>IF(AND($G60&lt;&gt;"",$G60&lt;&gt;"N/A"),IF(LEFT(_xll.BDP($G60,"RTG_SP"),1)&lt;&gt;"#",_xll.BDP($G60,"RTG_SP"),""),"")</f>
        <v>B</v>
      </c>
      <c r="K60" s="41" t="str">
        <f t="shared" si="6"/>
        <v/>
      </c>
      <c r="L60" s="41" t="str">
        <f t="shared" si="6"/>
        <v/>
      </c>
      <c r="M60" s="41" t="str">
        <f t="shared" si="7"/>
        <v>B2</v>
      </c>
      <c r="N60" s="41" t="str">
        <f t="shared" si="7"/>
        <v>B</v>
      </c>
      <c r="O60" s="41">
        <f t="shared" si="8"/>
        <v>17</v>
      </c>
      <c r="P60" s="41">
        <f t="shared" si="9"/>
        <v>17</v>
      </c>
    </row>
    <row r="61" spans="2:16" x14ac:dyDescent="0.25">
      <c r="B61" s="41" t="s">
        <v>167</v>
      </c>
      <c r="C61" s="41">
        <v>1</v>
      </c>
      <c r="D61" s="41" t="s">
        <v>36</v>
      </c>
      <c r="E61" s="41" t="s">
        <v>37</v>
      </c>
      <c r="F61" s="41" t="s">
        <v>168</v>
      </c>
      <c r="G61" s="41" t="str">
        <f>IF(F61&lt;&gt;"",IF(LEFT(_xll.BDP($F61&amp;" Curncy","SW_PRIMARY_REF_OBLIGATION_ISIN")&amp;" Corp",1)="#","N/A",_xll.BDP($F61&amp;" Curncy","SW_PRIMARY_REF_OBLIGATION_ISIN")&amp;" Corp"),"")</f>
        <v>US532716AM92 Corp</v>
      </c>
      <c r="H61" s="43">
        <f>IF(G61&lt;&gt;"",IF(LEFT(_xll.BDP($F61&amp;" Curncy",H$18),1)="#","N/A",_xll.BDP($F61&amp;" Curncy",H$18)),"")</f>
        <v>175.00000000000003</v>
      </c>
      <c r="I61" s="41" t="str">
        <f>IF(AND($G61&lt;&gt;"",$G61&lt;&gt;"N/A"),IF(LEFT(_xll.BDP($G61,"RTG_MOODY"),1)&lt;&gt;"#",_xll.BDP($G61,"RTG_MOODY"),""),"")</f>
        <v>Ba2</v>
      </c>
      <c r="J61" s="41" t="str">
        <f>IF(AND($G61&lt;&gt;"",$G61&lt;&gt;"N/A"),IF(LEFT(_xll.BDP($G61,"RTG_SP"),1)&lt;&gt;"#",_xll.BDP($G61,"RTG_SP"),""),"")</f>
        <v>BB-</v>
      </c>
      <c r="K61" s="41" t="str">
        <f t="shared" si="6"/>
        <v/>
      </c>
      <c r="L61" s="41" t="str">
        <f t="shared" si="6"/>
        <v/>
      </c>
      <c r="M61" s="41" t="str">
        <f t="shared" si="7"/>
        <v>Ba2</v>
      </c>
      <c r="N61" s="41" t="str">
        <f t="shared" si="7"/>
        <v>BB-</v>
      </c>
      <c r="O61" s="41">
        <f t="shared" si="8"/>
        <v>14</v>
      </c>
      <c r="P61" s="41">
        <f t="shared" si="9"/>
        <v>15</v>
      </c>
    </row>
    <row r="62" spans="2:16" x14ac:dyDescent="0.25">
      <c r="B62" s="41" t="s">
        <v>169</v>
      </c>
      <c r="C62" s="41">
        <v>1</v>
      </c>
      <c r="D62" s="41" t="s">
        <v>36</v>
      </c>
      <c r="E62" s="41" t="s">
        <v>37</v>
      </c>
      <c r="F62" s="41" t="s">
        <v>170</v>
      </c>
      <c r="G62" s="41" t="str">
        <f>IF(F62&lt;&gt;"",IF(LEFT(_xll.BDP($F62&amp;" Curncy","SW_PRIMARY_REF_OBLIGATION_ISIN")&amp;" Corp",1)="#","N/A",_xll.BDP($F62&amp;" Curncy","SW_PRIMARY_REF_OBLIGATION_ISIN")&amp;" Corp"),"")</f>
        <v>US526057BJ20 Corp</v>
      </c>
      <c r="H62" s="43">
        <f>IF(G62&lt;&gt;"",IF(LEFT(_xll.BDP($F62&amp;" Curncy",H$18),1)="#","N/A",_xll.BDP($F62&amp;" Curncy",H$18)),"")</f>
        <v>230</v>
      </c>
      <c r="I62" s="41" t="str">
        <f>IF(AND($G62&lt;&gt;"",$G62&lt;&gt;"N/A"),IF(LEFT(_xll.BDP($G62,"RTG_MOODY"),1)&lt;&gt;"#",_xll.BDP($G62,"RTG_MOODY"),""),"")</f>
        <v>Ba2</v>
      </c>
      <c r="J62" s="41" t="str">
        <f>IF(AND($G62&lt;&gt;"",$G62&lt;&gt;"N/A"),IF(LEFT(_xll.BDP($G62,"RTG_SP"),1)&lt;&gt;"#",_xll.BDP($G62,"RTG_SP"),""),"")</f>
        <v>BB</v>
      </c>
      <c r="K62" s="41" t="str">
        <f t="shared" si="6"/>
        <v/>
      </c>
      <c r="L62" s="41" t="str">
        <f t="shared" si="6"/>
        <v/>
      </c>
      <c r="M62" s="41" t="str">
        <f t="shared" si="7"/>
        <v>Ba2</v>
      </c>
      <c r="N62" s="41" t="str">
        <f t="shared" si="7"/>
        <v>BB</v>
      </c>
      <c r="O62" s="41">
        <f t="shared" si="8"/>
        <v>14</v>
      </c>
      <c r="P62" s="41">
        <f t="shared" si="9"/>
        <v>14</v>
      </c>
    </row>
    <row r="63" spans="2:16" x14ac:dyDescent="0.25">
      <c r="B63" s="41" t="s">
        <v>171</v>
      </c>
      <c r="C63" s="41">
        <v>1</v>
      </c>
      <c r="D63" s="41" t="s">
        <v>36</v>
      </c>
      <c r="E63" s="41" t="s">
        <v>37</v>
      </c>
      <c r="F63" s="41" t="s">
        <v>172</v>
      </c>
      <c r="G63" s="41" t="str">
        <f>IF(F63&lt;&gt;"",IF(LEFT(_xll.BDP($F63&amp;" Curncy","SW_PRIMARY_REF_OBLIGATION_ISIN")&amp;" Corp",1)="#","N/A",_xll.BDP($F63&amp;" Curncy","SW_PRIMARY_REF_OBLIGATION_ISIN")&amp;" Corp"),"")</f>
        <v>US52729NBX75 Corp</v>
      </c>
      <c r="H63" s="43">
        <f>IF(G63&lt;&gt;"",IF(LEFT(_xll.BDP($F63&amp;" Curncy",H$18),1)="#","N/A",_xll.BDP($F63&amp;" Curncy",H$18)),"")</f>
        <v>170</v>
      </c>
      <c r="I63" s="41" t="str">
        <f>IF(AND($G63&lt;&gt;"",$G63&lt;&gt;"N/A"),IF(LEFT(_xll.BDP($G63,"RTG_MOODY"),1)&lt;&gt;"#",_xll.BDP($G63,"RTG_MOODY"),""),"")</f>
        <v>B2</v>
      </c>
      <c r="J63" s="41" t="str">
        <f>IF(AND($G63&lt;&gt;"",$G63&lt;&gt;"N/A"),IF(LEFT(_xll.BDP($G63,"RTG_SP"),1)&lt;&gt;"#",_xll.BDP($G63,"RTG_SP"),""),"")</f>
        <v>B</v>
      </c>
      <c r="K63" s="41" t="str">
        <f t="shared" si="6"/>
        <v/>
      </c>
      <c r="L63" s="41" t="str">
        <f t="shared" si="6"/>
        <v/>
      </c>
      <c r="M63" s="41" t="str">
        <f t="shared" si="7"/>
        <v>B2</v>
      </c>
      <c r="N63" s="41" t="str">
        <f t="shared" si="7"/>
        <v>B</v>
      </c>
      <c r="O63" s="41">
        <f t="shared" si="8"/>
        <v>17</v>
      </c>
      <c r="P63" s="41">
        <f t="shared" si="9"/>
        <v>17</v>
      </c>
    </row>
    <row r="64" spans="2:16" x14ac:dyDescent="0.25">
      <c r="B64" s="41" t="s">
        <v>173</v>
      </c>
      <c r="C64" s="41">
        <v>1</v>
      </c>
      <c r="D64" s="41" t="s">
        <v>36</v>
      </c>
      <c r="E64" s="41" t="s">
        <v>37</v>
      </c>
      <c r="F64" s="41" t="s">
        <v>174</v>
      </c>
      <c r="G64" s="41" t="str">
        <f>IF(F64&lt;&gt;"",IF(LEFT(_xll.BDP($F64&amp;" Curncy","SW_PRIMARY_REF_OBLIGATION_ISIN")&amp;" Corp",1)="#","N/A",_xll.BDP($F64&amp;" Curncy","SW_PRIMARY_REF_OBLIGATION_ISIN")&amp;" Corp"),"")</f>
        <v>US52736RBD35 Corp</v>
      </c>
      <c r="H64" s="43">
        <f>IF(G64&lt;&gt;"",IF(LEFT(_xll.BDP($F64&amp;" Curncy",H$18),1)="#","N/A",_xll.BDP($F64&amp;" Curncy",H$18)),"")</f>
        <v>185</v>
      </c>
      <c r="I64" s="41" t="str">
        <f>IF(AND($G64&lt;&gt;"",$G64&lt;&gt;"N/A"),IF(LEFT(_xll.BDP($G64,"RTG_MOODY"),1)&lt;&gt;"#",_xll.BDP($G64,"RTG_MOODY"),""),"")</f>
        <v>Ba2</v>
      </c>
      <c r="J64" s="41" t="str">
        <f>IF(AND($G64&lt;&gt;"",$G64&lt;&gt;"N/A"),IF(LEFT(_xll.BDP($G64,"RTG_SP"),1)&lt;&gt;"#",_xll.BDP($G64,"RTG_SP"),""),"")</f>
        <v>BBu</v>
      </c>
      <c r="K64" s="41" t="str">
        <f t="shared" si="6"/>
        <v/>
      </c>
      <c r="L64" s="41" t="str">
        <f t="shared" si="6"/>
        <v/>
      </c>
      <c r="M64" s="41" t="str">
        <f t="shared" si="7"/>
        <v>Ba2</v>
      </c>
      <c r="N64" s="41" t="str">
        <f t="shared" si="7"/>
        <v>BBu</v>
      </c>
      <c r="O64" s="41">
        <f t="shared" si="8"/>
        <v>14</v>
      </c>
      <c r="P64" s="41" t="str">
        <f t="shared" si="9"/>
        <v/>
      </c>
    </row>
    <row r="65" spans="2:17" x14ac:dyDescent="0.25">
      <c r="B65" s="41" t="s">
        <v>175</v>
      </c>
      <c r="C65" s="41">
        <v>1</v>
      </c>
      <c r="D65" s="41" t="s">
        <v>36</v>
      </c>
      <c r="E65" s="41" t="s">
        <v>37</v>
      </c>
      <c r="F65" s="41" t="s">
        <v>176</v>
      </c>
      <c r="G65" s="41" t="str">
        <f>IF(F65&lt;&gt;"",IF(LEFT(_xll.BDP($F65&amp;" Curncy","SW_PRIMARY_REF_OBLIGATION_ISIN")&amp;" Corp",1)="#","N/A",_xll.BDP($F65&amp;" Curncy","SW_PRIMARY_REF_OBLIGATION_ISIN")&amp;" Corp"),"")</f>
        <v>US530715AD31 Corp</v>
      </c>
      <c r="H65" s="43">
        <f>IF(G65&lt;&gt;"",IF(LEFT(_xll.BDP($F65&amp;" Curncy",H$18),1)="#","N/A",_xll.BDP($F65&amp;" Curncy",H$18)),"")</f>
        <v>210</v>
      </c>
      <c r="I65" s="41" t="str">
        <f>IF(AND($G65&lt;&gt;"",$G65&lt;&gt;"N/A"),IF(LEFT(_xll.BDP($G65,"RTG_MOODY"),1)&lt;&gt;"#",_xll.BDP($G65,"RTG_MOODY"),""),"")</f>
        <v>B2</v>
      </c>
      <c r="J65" s="41" t="str">
        <f>IF(AND($G65&lt;&gt;"",$G65&lt;&gt;"N/A"),IF(LEFT(_xll.BDP($G65,"RTG_SP"),1)&lt;&gt;"#",_xll.BDP($G65,"RTG_SP"),""),"")</f>
        <v>BB</v>
      </c>
      <c r="K65" s="41" t="str">
        <f t="shared" si="6"/>
        <v/>
      </c>
      <c r="L65" s="41" t="str">
        <f t="shared" si="6"/>
        <v/>
      </c>
      <c r="M65" s="41" t="str">
        <f t="shared" si="7"/>
        <v>B2</v>
      </c>
      <c r="N65" s="41" t="str">
        <f t="shared" si="7"/>
        <v>BB</v>
      </c>
      <c r="O65" s="41">
        <f t="shared" si="8"/>
        <v>17</v>
      </c>
      <c r="P65" s="41">
        <f t="shared" si="9"/>
        <v>14</v>
      </c>
    </row>
    <row r="66" spans="2:17" x14ac:dyDescent="0.25">
      <c r="B66" s="41" t="s">
        <v>177</v>
      </c>
      <c r="C66" s="41">
        <v>1</v>
      </c>
      <c r="D66" s="41" t="s">
        <v>36</v>
      </c>
      <c r="E66" s="41" t="s">
        <v>37</v>
      </c>
      <c r="F66" s="41" t="s">
        <v>178</v>
      </c>
      <c r="G66" s="41" t="str">
        <f>IF(F66&lt;&gt;"",IF(LEFT(_xll.BDP($F66&amp;" Curncy","SW_PRIMARY_REF_OBLIGATION_ISIN")&amp;" Corp",1)="#","N/A",_xll.BDP($F66&amp;" Curncy","SW_PRIMARY_REF_OBLIGATION_ISIN")&amp;" Corp"),"")</f>
        <v>US546347AH88 Corp</v>
      </c>
      <c r="H66" s="43">
        <f>IF(G66&lt;&gt;"",IF(LEFT(_xll.BDP($F66&amp;" Curncy",H$18),1)="#","N/A",_xll.BDP($F66&amp;" Curncy",H$18)),"")</f>
        <v>130</v>
      </c>
      <c r="I66" s="41" t="str">
        <f>IF(AND($G66&lt;&gt;"",$G66&lt;&gt;"N/A"),IF(LEFT(_xll.BDP($G66,"RTG_MOODY"),1)&lt;&gt;"#",_xll.BDP($G66,"RTG_MOODY"),""),"")</f>
        <v>Ba3</v>
      </c>
      <c r="J66" s="41" t="str">
        <f>IF(AND($G66&lt;&gt;"",$G66&lt;&gt;"N/A"),IF(LEFT(_xll.BDP($G66,"RTG_SP"),1)&lt;&gt;"#",_xll.BDP($G66,"RTG_SP"),""),"")</f>
        <v>BB-</v>
      </c>
      <c r="K66" s="41" t="str">
        <f t="shared" si="6"/>
        <v/>
      </c>
      <c r="L66" s="41" t="str">
        <f t="shared" si="6"/>
        <v/>
      </c>
      <c r="M66" s="41" t="str">
        <f t="shared" si="7"/>
        <v>Ba3</v>
      </c>
      <c r="N66" s="41" t="str">
        <f t="shared" si="7"/>
        <v>BB-</v>
      </c>
      <c r="O66" s="41">
        <f t="shared" si="8"/>
        <v>15</v>
      </c>
      <c r="P66" s="41">
        <f t="shared" si="9"/>
        <v>15</v>
      </c>
    </row>
    <row r="67" spans="2:17" x14ac:dyDescent="0.25">
      <c r="B67" s="41" t="s">
        <v>179</v>
      </c>
      <c r="C67" s="41">
        <v>1</v>
      </c>
      <c r="D67" s="41" t="s">
        <v>36</v>
      </c>
      <c r="E67" s="41" t="s">
        <v>37</v>
      </c>
      <c r="F67" s="41" t="s">
        <v>180</v>
      </c>
      <c r="G67" s="41" t="str">
        <f>IF(F67&lt;&gt;"",IF(LEFT(_xll.BDP($F67&amp;" Curncy","SW_PRIMARY_REF_OBLIGATION_ISIN")&amp;" Corp",1)="#","N/A",_xll.BDP($F67&amp;" Curncy","SW_PRIMARY_REF_OBLIGATION_ISIN")&amp;" Corp"),"")</f>
        <v>XSNOREFOBL00 Corp</v>
      </c>
      <c r="H67" s="43">
        <f>IF(G67&lt;&gt;"",IF(LEFT(_xll.BDP($F67&amp;" Curncy",H$18),1)="#","N/A",_xll.BDP($F67&amp;" Curncy",H$18)),"")</f>
        <v>1749.1270566919152</v>
      </c>
      <c r="I67" s="41" t="str">
        <f>IF(AND($G67&lt;&gt;"",$G67&lt;&gt;"N/A"),IF(LEFT(_xll.BDP($G67,"RTG_MOODY"),1)&lt;&gt;"#",_xll.BDP($G67,"RTG_MOODY"),""),"")</f>
        <v/>
      </c>
      <c r="J67" s="41" t="str">
        <f>IF(AND($G67&lt;&gt;"",$G67&lt;&gt;"N/A"),IF(LEFT(_xll.BDP($G67,"RTG_SP"),1)&lt;&gt;"#",_xll.BDP($G67,"RTG_SP"),""),"")</f>
        <v/>
      </c>
      <c r="K67" s="41" t="str">
        <f t="shared" si="6"/>
        <v/>
      </c>
      <c r="L67" s="41" t="str">
        <f t="shared" si="6"/>
        <v/>
      </c>
      <c r="M67" s="41" t="str">
        <f t="shared" si="7"/>
        <v/>
      </c>
      <c r="N67" s="41" t="str">
        <f t="shared" si="7"/>
        <v/>
      </c>
      <c r="O67" s="41" t="str">
        <f t="shared" si="8"/>
        <v/>
      </c>
      <c r="P67" s="41" t="str">
        <f t="shared" si="9"/>
        <v/>
      </c>
    </row>
    <row r="68" spans="2:17" x14ac:dyDescent="0.25">
      <c r="B68" s="41" t="s">
        <v>181</v>
      </c>
      <c r="C68" s="41">
        <v>1</v>
      </c>
      <c r="D68" s="41" t="s">
        <v>36</v>
      </c>
      <c r="E68" s="41" t="s">
        <v>37</v>
      </c>
      <c r="F68" s="41" t="s">
        <v>182</v>
      </c>
      <c r="G68" s="41" t="str">
        <f>IF(F68&lt;&gt;"",IF(LEFT(_xll.BDP($F68&amp;" Curncy","SW_PRIMARY_REF_OBLIGATION_ISIN")&amp;" Corp",1)="#","N/A",_xll.BDP($F68&amp;" Curncy","SW_PRIMARY_REF_OBLIGATION_ISIN")&amp;" Corp"),"")</f>
        <v>US59001KAD28 Corp</v>
      </c>
      <c r="H68" s="43">
        <f>IF(G68&lt;&gt;"",IF(LEFT(_xll.BDP($F68&amp;" Curncy",H$18),1)="#","N/A",_xll.BDP($F68&amp;" Curncy",H$18)),"")</f>
        <v>590</v>
      </c>
      <c r="I68" s="41" t="str">
        <f>IF(AND($G68&lt;&gt;"",$G68&lt;&gt;"N/A"),IF(LEFT(_xll.BDP($G68,"RTG_MOODY"),1)&lt;&gt;"#",_xll.BDP($G68,"RTG_MOODY"),""),"")</f>
        <v>B2</v>
      </c>
      <c r="J68" s="41" t="str">
        <f>IF(AND($G68&lt;&gt;"",$G68&lt;&gt;"N/A"),IF(LEFT(_xll.BDP($G68,"RTG_SP"),1)&lt;&gt;"#",_xll.BDP($G68,"RTG_SP"),""),"")</f>
        <v>B</v>
      </c>
      <c r="K68" s="41" t="str">
        <f t="shared" si="6"/>
        <v/>
      </c>
      <c r="L68" s="41" t="str">
        <f t="shared" si="6"/>
        <v/>
      </c>
      <c r="M68" s="41" t="str">
        <f t="shared" si="7"/>
        <v>B2</v>
      </c>
      <c r="N68" s="41" t="str">
        <f t="shared" si="7"/>
        <v>B</v>
      </c>
      <c r="O68" s="41">
        <f t="shared" si="8"/>
        <v>17</v>
      </c>
      <c r="P68" s="41">
        <f t="shared" si="9"/>
        <v>17</v>
      </c>
    </row>
    <row r="69" spans="2:17" x14ac:dyDescent="0.25">
      <c r="B69" s="41" t="s">
        <v>183</v>
      </c>
      <c r="C69" s="41">
        <v>1</v>
      </c>
      <c r="D69" s="41" t="s">
        <v>36</v>
      </c>
      <c r="E69" s="41" t="s">
        <v>37</v>
      </c>
      <c r="F69" s="41" t="s">
        <v>184</v>
      </c>
      <c r="G69" s="41" t="str">
        <f>IF(F69&lt;&gt;"",IF(LEFT(_xll.BDP($F69&amp;" Curncy","SW_PRIMARY_REF_OBLIGATION_ISIN")&amp;" Corp",1)="#","N/A",_xll.BDP($F69&amp;" Curncy","SW_PRIMARY_REF_OBLIGATION_ISIN")&amp;" Corp"),"")</f>
        <v>US552848AD50 Corp</v>
      </c>
      <c r="H69" s="43">
        <f>IF(G69&lt;&gt;"",IF(LEFT(_xll.BDP($F69&amp;" Curncy",H$18),1)="#","N/A",_xll.BDP($F69&amp;" Curncy",H$18)),"")</f>
        <v>310</v>
      </c>
      <c r="I69" s="41" t="str">
        <f>IF(AND($G69&lt;&gt;"",$G69&lt;&gt;"N/A"),IF(LEFT(_xll.BDP($G69,"RTG_MOODY"),1)&lt;&gt;"#",_xll.BDP($G69,"RTG_MOODY"),""),"")</f>
        <v/>
      </c>
      <c r="J69" s="41" t="str">
        <f>IF(AND($G69&lt;&gt;"",$G69&lt;&gt;"N/A"),IF(LEFT(_xll.BDP($G69,"RTG_SP"),1)&lt;&gt;"#",_xll.BDP($G69,"RTG_SP"),""),"")</f>
        <v>BBu</v>
      </c>
      <c r="K69" s="41" t="str">
        <f t="shared" si="6"/>
        <v/>
      </c>
      <c r="L69" s="41" t="str">
        <f t="shared" si="6"/>
        <v/>
      </c>
      <c r="M69" s="41" t="str">
        <f t="shared" si="7"/>
        <v/>
      </c>
      <c r="N69" s="41" t="str">
        <f t="shared" si="7"/>
        <v>BBu</v>
      </c>
      <c r="O69" s="41" t="str">
        <f t="shared" si="8"/>
        <v/>
      </c>
      <c r="P69" s="41" t="str">
        <f t="shared" si="9"/>
        <v/>
      </c>
      <c r="Q69" s="44"/>
    </row>
    <row r="70" spans="2:17" x14ac:dyDescent="0.25">
      <c r="B70" s="41" t="s">
        <v>185</v>
      </c>
      <c r="C70" s="41">
        <v>1</v>
      </c>
      <c r="D70" s="41" t="s">
        <v>36</v>
      </c>
      <c r="E70" s="41" t="s">
        <v>37</v>
      </c>
      <c r="F70" s="41" t="s">
        <v>186</v>
      </c>
      <c r="G70" s="41" t="str">
        <f>IF(F70&lt;&gt;"",IF(LEFT(_xll.BDP($F70&amp;" Curncy","SW_PRIMARY_REF_OBLIGATION_ISIN")&amp;" Corp",1)="#","N/A",_xll.BDP($F70&amp;" Curncy","SW_PRIMARY_REF_OBLIGATION_ISIN")&amp;" Corp"),"")</f>
        <v>US552953BY63 Corp</v>
      </c>
      <c r="H70" s="43">
        <f>IF(G70&lt;&gt;"",IF(LEFT(_xll.BDP($F70&amp;" Curncy",H$18),1)="#","N/A",_xll.BDP($F70&amp;" Curncy",H$18)),"")</f>
        <v>240</v>
      </c>
      <c r="I70" s="41" t="str">
        <f>IF(AND($G70&lt;&gt;"",$G70&lt;&gt;"N/A"),IF(LEFT(_xll.BDP($G70,"RTG_MOODY"),1)&lt;&gt;"#",_xll.BDP($G70,"RTG_MOODY"),""),"")</f>
        <v>B3 /*+</v>
      </c>
      <c r="J70" s="41" t="str">
        <f>IF(AND($G70&lt;&gt;"",$G70&lt;&gt;"N/A"),IF(LEFT(_xll.BDP($G70,"RTG_SP"),1)&lt;&gt;"#",_xll.BDP($G70,"RTG_SP"),""),"")</f>
        <v>B+</v>
      </c>
      <c r="K70" s="41">
        <f t="shared" si="6"/>
        <v>4</v>
      </c>
      <c r="L70" s="41" t="str">
        <f t="shared" si="6"/>
        <v/>
      </c>
      <c r="M70" s="41" t="str">
        <f t="shared" si="7"/>
        <v>B3</v>
      </c>
      <c r="N70" s="41" t="str">
        <f t="shared" si="7"/>
        <v>B+</v>
      </c>
      <c r="O70" s="41">
        <f t="shared" si="8"/>
        <v>18</v>
      </c>
      <c r="P70" s="41">
        <f t="shared" si="9"/>
        <v>16</v>
      </c>
    </row>
    <row r="71" spans="2:17" x14ac:dyDescent="0.25">
      <c r="B71" s="41" t="s">
        <v>764</v>
      </c>
      <c r="C71" s="41">
        <v>1</v>
      </c>
      <c r="D71" s="41" t="s">
        <v>36</v>
      </c>
      <c r="E71" s="41" t="s">
        <v>37</v>
      </c>
      <c r="F71" s="41" t="s">
        <v>429</v>
      </c>
      <c r="G71" s="41" t="str">
        <f>IF(F71&lt;&gt;"",IF(LEFT(_xll.BDP($F71&amp;" Curncy","SW_PRIMARY_REF_OBLIGATION_ISIN")&amp;" Corp",1)="#","N/A",_xll.BDP($F71&amp;" Curncy","SW_PRIMARY_REF_OBLIGATION_ISIN")&amp;" Corp"),"")</f>
        <v>US78442FEQ72 Corp</v>
      </c>
      <c r="H71" s="43">
        <f>IF(G71&lt;&gt;"",IF(LEFT(_xll.BDP($F71&amp;" Curncy",H$18),1)="#","N/A",_xll.BDP($F71&amp;" Curncy",H$18)),"")</f>
        <v>715.76908070128138</v>
      </c>
      <c r="I71" s="41" t="str">
        <f>IF(AND($G71&lt;&gt;"",$G71&lt;&gt;"N/A"),IF(LEFT(_xll.BDP($G71,"RTG_MOODY"),1)&lt;&gt;"#",_xll.BDP($G71,"RTG_MOODY"),""),"")</f>
        <v>Ba3</v>
      </c>
      <c r="J71" s="41" t="str">
        <f>IF(AND($G71&lt;&gt;"",$G71&lt;&gt;"N/A"),IF(LEFT(_xll.BDP($G71,"RTG_SP"),1)&lt;&gt;"#",_xll.BDP($G71,"RTG_SP"),""),"")</f>
        <v>BB-</v>
      </c>
      <c r="K71" s="41" t="str">
        <f t="shared" si="6"/>
        <v/>
      </c>
      <c r="L71" s="41" t="str">
        <f t="shared" si="6"/>
        <v/>
      </c>
      <c r="M71" s="41" t="str">
        <f t="shared" si="7"/>
        <v>Ba3</v>
      </c>
      <c r="N71" s="41" t="str">
        <f t="shared" si="7"/>
        <v>BB-</v>
      </c>
      <c r="O71" s="41">
        <f t="shared" si="8"/>
        <v>15</v>
      </c>
      <c r="P71" s="41">
        <f t="shared" si="9"/>
        <v>15</v>
      </c>
    </row>
    <row r="72" spans="2:17" x14ac:dyDescent="0.25">
      <c r="B72" s="41" t="s">
        <v>187</v>
      </c>
      <c r="C72" s="41">
        <v>1</v>
      </c>
      <c r="D72" s="41" t="s">
        <v>36</v>
      </c>
      <c r="E72" s="41" t="s">
        <v>37</v>
      </c>
      <c r="F72" s="41" t="s">
        <v>188</v>
      </c>
      <c r="G72" s="41" t="str">
        <f>IF(F72&lt;&gt;"",IF(LEFT(_xll.BDP($F72&amp;" Curncy","SW_PRIMARY_REF_OBLIGATION_ISIN")&amp;" Corp",1)="#","N/A",_xll.BDP($F72&amp;" Curncy","SW_PRIMARY_REF_OBLIGATION_ISIN")&amp;" Corp"),"")</f>
        <v>US013104AL86 Corp</v>
      </c>
      <c r="H72" s="43">
        <f>IF(G72&lt;&gt;"",IF(LEFT(_xll.BDP($F72&amp;" Curncy",H$18),1)="#","N/A",_xll.BDP($F72&amp;" Curncy",H$18)),"")</f>
        <v>295</v>
      </c>
      <c r="I72" s="41" t="str">
        <f>IF(AND($G72&lt;&gt;"",$G72&lt;&gt;"N/A"),IF(LEFT(_xll.BDP($G72,"RTG_MOODY"),1)&lt;&gt;"#",_xll.BDP($G72,"RTG_MOODY"),""),"")</f>
        <v>WR</v>
      </c>
      <c r="J72" s="41" t="str">
        <f>IF(AND($G72&lt;&gt;"",$G72&lt;&gt;"N/A"),IF(LEFT(_xll.BDP($G72,"RTG_SP"),1)&lt;&gt;"#",_xll.BDP($G72,"RTG_SP"),""),"")</f>
        <v>B-</v>
      </c>
      <c r="K72" s="41" t="str">
        <f t="shared" si="6"/>
        <v/>
      </c>
      <c r="L72" s="41" t="str">
        <f t="shared" si="6"/>
        <v/>
      </c>
      <c r="M72" s="41" t="str">
        <f t="shared" si="7"/>
        <v>WR</v>
      </c>
      <c r="N72" s="41" t="str">
        <f t="shared" si="7"/>
        <v>B-</v>
      </c>
      <c r="O72" s="41" t="str">
        <f t="shared" si="8"/>
        <v/>
      </c>
      <c r="P72" s="41">
        <f t="shared" si="9"/>
        <v>18</v>
      </c>
    </row>
    <row r="73" spans="2:17" x14ac:dyDescent="0.25">
      <c r="B73" s="41" t="s">
        <v>430</v>
      </c>
      <c r="C73" s="41">
        <v>1</v>
      </c>
      <c r="D73" s="41" t="s">
        <v>36</v>
      </c>
      <c r="E73" s="41" t="s">
        <v>37</v>
      </c>
      <c r="F73" s="41" t="s">
        <v>253</v>
      </c>
      <c r="G73" s="41" t="str">
        <f>IF(F73&lt;&gt;"",IF(LEFT(_xll.BDP($F73&amp;" Curncy","SW_PRIMARY_REF_OBLIGATION_ISIN")&amp;" Corp",1)="#","N/A",_xll.BDP($F73&amp;" Curncy","SW_PRIMARY_REF_OBLIGATION_ISIN")&amp;" Corp"),"")</f>
        <v>US480081AK44 Corp</v>
      </c>
      <c r="H73" s="43">
        <f>IF(G73&lt;&gt;"",IF(LEFT(_xll.BDP($F73&amp;" Curncy",H$18),1)="#","N/A",_xll.BDP($F73&amp;" Curncy",H$18)),"")</f>
        <v>0</v>
      </c>
      <c r="I73" s="41" t="str">
        <f>IF(AND($G73&lt;&gt;"",$G73&lt;&gt;"N/A"),IF(LEFT(_xll.BDP($G73,"RTG_MOODY"),1)&lt;&gt;"#",_xll.BDP($G73,"RTG_MOODY"),""),"")</f>
        <v>Caa3</v>
      </c>
      <c r="J73" s="41" t="str">
        <f>IF(AND($G73&lt;&gt;"",$G73&lt;&gt;"N/A"),IF(LEFT(_xll.BDP($G73,"RTG_SP"),1)&lt;&gt;"#",_xll.BDP($G73,"RTG_SP"),""),"")</f>
        <v>CCC-</v>
      </c>
      <c r="K73" s="41" t="str">
        <f t="shared" si="6"/>
        <v/>
      </c>
      <c r="L73" s="41" t="str">
        <f t="shared" si="6"/>
        <v/>
      </c>
      <c r="M73" s="41" t="str">
        <f t="shared" si="7"/>
        <v>Caa3</v>
      </c>
      <c r="N73" s="41" t="str">
        <f t="shared" si="7"/>
        <v>CCC-</v>
      </c>
      <c r="O73" s="41">
        <f t="shared" si="8"/>
        <v>21</v>
      </c>
      <c r="P73" s="41">
        <f t="shared" si="9"/>
        <v>21</v>
      </c>
    </row>
    <row r="74" spans="2:17" x14ac:dyDescent="0.25">
      <c r="B74" s="41" t="s">
        <v>189</v>
      </c>
      <c r="C74" s="41">
        <v>1</v>
      </c>
      <c r="D74" s="41" t="s">
        <v>36</v>
      </c>
      <c r="E74" s="41" t="s">
        <v>37</v>
      </c>
      <c r="F74" s="41" t="s">
        <v>190</v>
      </c>
      <c r="G74" s="41" t="str">
        <f>IF(F74&lt;&gt;"",IF(LEFT(_xll.BDP($F74&amp;" Curncy","SW_PRIMARY_REF_OBLIGATION_ISIN")&amp;" Corp",1)="#","N/A",_xll.BDP($F74&amp;" Curncy","SW_PRIMARY_REF_OBLIGATION_ISIN")&amp;" Corp"),"")</f>
        <v>US65548QAA22 Corp</v>
      </c>
      <c r="H74" s="43">
        <f>IF(G74&lt;&gt;"",IF(LEFT(_xll.BDP($F74&amp;" Curncy",H$18),1)="#","N/A",_xll.BDP($F74&amp;" Curncy",H$18)),"")</f>
        <v>150</v>
      </c>
      <c r="I74" s="41" t="str">
        <f>IF(AND($G74&lt;&gt;"",$G74&lt;&gt;"N/A"),IF(LEFT(_xll.BDP($G74,"RTG_MOODY"),1)&lt;&gt;"#",_xll.BDP($G74,"RTG_MOODY"),""),"")</f>
        <v>Ba2</v>
      </c>
      <c r="J74" s="41" t="str">
        <f>IF(AND($G74&lt;&gt;"",$G74&lt;&gt;"N/A"),IF(LEFT(_xll.BDP($G74,"RTG_SP"),1)&lt;&gt;"#",_xll.BDP($G74,"RTG_SP"),""),"")</f>
        <v>BB-</v>
      </c>
      <c r="K74" s="41" t="str">
        <f t="shared" si="6"/>
        <v/>
      </c>
      <c r="L74" s="41" t="str">
        <f t="shared" si="6"/>
        <v/>
      </c>
      <c r="M74" s="41" t="str">
        <f t="shared" si="7"/>
        <v>Ba2</v>
      </c>
      <c r="N74" s="41" t="str">
        <f t="shared" si="7"/>
        <v>BB-</v>
      </c>
      <c r="O74" s="41">
        <f t="shared" si="8"/>
        <v>14</v>
      </c>
      <c r="P74" s="41">
        <f t="shared" si="9"/>
        <v>15</v>
      </c>
    </row>
    <row r="75" spans="2:17" x14ac:dyDescent="0.25">
      <c r="B75" s="41" t="s">
        <v>191</v>
      </c>
      <c r="C75" s="41">
        <v>1</v>
      </c>
      <c r="D75" s="41" t="s">
        <v>36</v>
      </c>
      <c r="E75" s="41" t="s">
        <v>37</v>
      </c>
      <c r="F75" s="41" t="s">
        <v>192</v>
      </c>
      <c r="G75" s="41" t="str">
        <f>IF(F75&lt;&gt;"",IF(LEFT(_xll.BDP($F75&amp;" Curncy","SW_PRIMARY_REF_OBLIGATION_ISIN")&amp;" Corp",1)="#","N/A",_xll.BDP($F75&amp;" Curncy","SW_PRIMARY_REF_OBLIGATION_ISIN")&amp;" Corp"),"")</f>
        <v>USC67111AF82 Corp</v>
      </c>
      <c r="H75" s="43">
        <f>IF(G75&lt;&gt;"",IF(LEFT(_xll.BDP($F75&amp;" Curncy",H$18),1)="#","N/A",_xll.BDP($F75&amp;" Curncy",H$18)),"")</f>
        <v>90</v>
      </c>
      <c r="I75" s="41" t="str">
        <f>IF(AND($G75&lt;&gt;"",$G75&lt;&gt;"N/A"),IF(LEFT(_xll.BDP($G75,"RTG_MOODY"),1)&lt;&gt;"#",_xll.BDP($G75,"RTG_MOODY"),""),"")</f>
        <v>Ba2</v>
      </c>
      <c r="J75" s="41" t="str">
        <f>IF(AND($G75&lt;&gt;"",$G75&lt;&gt;"N/A"),IF(LEFT(_xll.BDP($G75,"RTG_SP"),1)&lt;&gt;"#",_xll.BDP($G75,"RTG_SP"),""),"")</f>
        <v>BB+</v>
      </c>
      <c r="K75" s="41" t="str">
        <f t="shared" si="6"/>
        <v/>
      </c>
      <c r="L75" s="41" t="str">
        <f t="shared" si="6"/>
        <v/>
      </c>
      <c r="M75" s="41" t="str">
        <f t="shared" si="7"/>
        <v>Ba2</v>
      </c>
      <c r="N75" s="41" t="str">
        <f t="shared" si="7"/>
        <v>BB+</v>
      </c>
      <c r="O75" s="41">
        <f t="shared" si="8"/>
        <v>14</v>
      </c>
      <c r="P75" s="41">
        <f t="shared" si="9"/>
        <v>13</v>
      </c>
    </row>
    <row r="76" spans="2:17" x14ac:dyDescent="0.25">
      <c r="B76" s="41" t="s">
        <v>193</v>
      </c>
      <c r="C76" s="41">
        <v>1</v>
      </c>
      <c r="D76" s="41" t="s">
        <v>36</v>
      </c>
      <c r="E76" s="41" t="s">
        <v>37</v>
      </c>
      <c r="F76" s="41" t="s">
        <v>194</v>
      </c>
      <c r="G76" s="41" t="str">
        <f>IF(F76&lt;&gt;"",IF(LEFT(_xll.BDP($F76&amp;" Curncy","SW_PRIMARY_REF_OBLIGATION_ISIN")&amp;" Corp",1)="#","N/A",_xll.BDP($F76&amp;" Curncy","SW_PRIMARY_REF_OBLIGATION_ISIN")&amp;" Corp"),"")</f>
        <v>US629377BW10 Corp</v>
      </c>
      <c r="H76" s="43">
        <f>IF(G76&lt;&gt;"",IF(LEFT(_xll.BDP($F76&amp;" Curncy",H$18),1)="#","N/A",_xll.BDP($F76&amp;" Curncy",H$18)),"")</f>
        <v>585</v>
      </c>
      <c r="I76" s="41" t="str">
        <f>IF(AND($G76&lt;&gt;"",$G76&lt;&gt;"N/A"),IF(LEFT(_xll.BDP($G76,"RTG_MOODY"),1)&lt;&gt;"#",_xll.BDP($G76,"RTG_MOODY"),""),"")</f>
        <v>B1</v>
      </c>
      <c r="J76" s="41" t="str">
        <f>IF(AND($G76&lt;&gt;"",$G76&lt;&gt;"N/A"),IF(LEFT(_xll.BDP($G76,"RTG_SP"),1)&lt;&gt;"#",_xll.BDP($G76,"RTG_SP"),""),"")</f>
        <v>BB-</v>
      </c>
      <c r="K76" s="41" t="str">
        <f t="shared" si="6"/>
        <v/>
      </c>
      <c r="L76" s="41" t="str">
        <f t="shared" si="6"/>
        <v/>
      </c>
      <c r="M76" s="41" t="str">
        <f t="shared" si="7"/>
        <v>B1</v>
      </c>
      <c r="N76" s="41" t="str">
        <f t="shared" si="7"/>
        <v>BB-</v>
      </c>
      <c r="O76" s="41">
        <f t="shared" si="8"/>
        <v>16</v>
      </c>
      <c r="P76" s="41">
        <f t="shared" si="9"/>
        <v>15</v>
      </c>
    </row>
    <row r="77" spans="2:17" x14ac:dyDescent="0.25">
      <c r="B77" s="41" t="s">
        <v>195</v>
      </c>
      <c r="C77" s="41">
        <v>1</v>
      </c>
      <c r="D77" s="41" t="s">
        <v>36</v>
      </c>
      <c r="E77" s="41" t="s">
        <v>37</v>
      </c>
      <c r="F77" s="41" t="s">
        <v>196</v>
      </c>
      <c r="G77" s="41" t="str">
        <f>IF(F77&lt;&gt;"",IF(LEFT(_xll.BDP($F77&amp;" Curncy","SW_PRIMARY_REF_OBLIGATION_ISIN")&amp;" Corp",1)="#","N/A",_xll.BDP($F77&amp;" Curncy","SW_PRIMARY_REF_OBLIGATION_ISIN")&amp;" Corp"),"")</f>
        <v>US680665AH97 Corp</v>
      </c>
      <c r="H77" s="43">
        <f>IF(G77&lt;&gt;"",IF(LEFT(_xll.BDP($F77&amp;" Curncy",H$18),1)="#","N/A",_xll.BDP($F77&amp;" Curncy",H$18)),"")</f>
        <v>354.99999999999994</v>
      </c>
      <c r="I77" s="41" t="str">
        <f>IF(AND($G77&lt;&gt;"",$G77&lt;&gt;"N/A"),IF(LEFT(_xll.BDP($G77,"RTG_MOODY"),1)&lt;&gt;"#",_xll.BDP($G77,"RTG_MOODY"),""),"")</f>
        <v>Ba1</v>
      </c>
      <c r="J77" s="41" t="str">
        <f>IF(AND($G77&lt;&gt;"",$G77&lt;&gt;"N/A"),IF(LEFT(_xll.BDP($G77,"RTG_SP"),1)&lt;&gt;"#",_xll.BDP($G77,"RTG_SP"),""),"")</f>
        <v>BB+</v>
      </c>
      <c r="K77" s="41" t="str">
        <f t="shared" si="6"/>
        <v/>
      </c>
      <c r="L77" s="41" t="str">
        <f t="shared" si="6"/>
        <v/>
      </c>
      <c r="M77" s="41" t="str">
        <f t="shared" si="7"/>
        <v>Ba1</v>
      </c>
      <c r="N77" s="41" t="str">
        <f t="shared" si="7"/>
        <v>BB+</v>
      </c>
      <c r="O77" s="41">
        <f t="shared" si="8"/>
        <v>13</v>
      </c>
      <c r="P77" s="41">
        <f t="shared" si="9"/>
        <v>13</v>
      </c>
    </row>
    <row r="78" spans="2:17" x14ac:dyDescent="0.25">
      <c r="B78" s="41" t="s">
        <v>197</v>
      </c>
      <c r="C78" s="41">
        <v>1</v>
      </c>
      <c r="D78" s="41" t="s">
        <v>36</v>
      </c>
      <c r="E78" s="41" t="s">
        <v>37</v>
      </c>
      <c r="F78" s="41" t="s">
        <v>198</v>
      </c>
      <c r="G78" s="41" t="str">
        <f>IF(F78&lt;&gt;"",IF(LEFT(_xll.BDP($F78&amp;" Curncy","SW_PRIMARY_REF_OBLIGATION_ISIN")&amp;" Corp",1)="#","N/A",_xll.BDP($F78&amp;" Curncy","SW_PRIMARY_REF_OBLIGATION_ISIN")&amp;" Corp"),"")</f>
        <v>US690768BF28 Corp</v>
      </c>
      <c r="H78" s="43">
        <f>IF(G78&lt;&gt;"",IF(LEFT(_xll.BDP($F78&amp;" Curncy",H$18),1)="#","N/A",_xll.BDP($F78&amp;" Curncy",H$18)),"")</f>
        <v>95</v>
      </c>
      <c r="I78" s="41" t="str">
        <f>IF(AND($G78&lt;&gt;"",$G78&lt;&gt;"N/A"),IF(LEFT(_xll.BDP($G78,"RTG_MOODY"),1)&lt;&gt;"#",_xll.BDP($G78,"RTG_MOODY"),""),"")</f>
        <v>B2</v>
      </c>
      <c r="J78" s="41" t="str">
        <f>IF(AND($G78&lt;&gt;"",$G78&lt;&gt;"N/A"),IF(LEFT(_xll.BDP($G78,"RTG_SP"),1)&lt;&gt;"#",_xll.BDP($G78,"RTG_SP"),""),"")</f>
        <v>B+</v>
      </c>
      <c r="K78" s="41" t="str">
        <f t="shared" si="6"/>
        <v/>
      </c>
      <c r="L78" s="41" t="str">
        <f t="shared" si="6"/>
        <v/>
      </c>
      <c r="M78" s="41" t="str">
        <f t="shared" si="7"/>
        <v>B2</v>
      </c>
      <c r="N78" s="41" t="str">
        <f t="shared" si="7"/>
        <v>B+</v>
      </c>
      <c r="O78" s="41">
        <f t="shared" si="8"/>
        <v>17</v>
      </c>
      <c r="P78" s="41">
        <f t="shared" si="9"/>
        <v>16</v>
      </c>
    </row>
    <row r="79" spans="2:17" x14ac:dyDescent="0.25">
      <c r="B79" s="41" t="s">
        <v>199</v>
      </c>
      <c r="C79" s="41">
        <v>1</v>
      </c>
      <c r="D79" s="41" t="s">
        <v>36</v>
      </c>
      <c r="E79" s="41" t="s">
        <v>37</v>
      </c>
      <c r="F79" s="41" t="s">
        <v>200</v>
      </c>
      <c r="G79" s="41" t="str">
        <f>IF(F79&lt;&gt;"",IF(LEFT(_xll.BDP($F79&amp;" Curncy","SW_PRIMARY_REF_OBLIGATION_ISIN")&amp;" Corp",1)="#","N/A",_xll.BDP($F79&amp;" Curncy","SW_PRIMARY_REF_OBLIGATION_ISIN")&amp;" Corp"),"")</f>
        <v>US880394AD38 Corp</v>
      </c>
      <c r="H79" s="43">
        <f>IF(G79&lt;&gt;"",IF(LEFT(_xll.BDP($F79&amp;" Curncy",H$18),1)="#","N/A",_xll.BDP($F79&amp;" Curncy",H$18)),"")</f>
        <v>405</v>
      </c>
      <c r="I79" s="41" t="str">
        <f>IF(AND($G79&lt;&gt;"",$G79&lt;&gt;"N/A"),IF(LEFT(_xll.BDP($G79,"RTG_MOODY"),1)&lt;&gt;"#",_xll.BDP($G79,"RTG_MOODY"),""),"")</f>
        <v>Caa2</v>
      </c>
      <c r="J79" s="41" t="str">
        <f>IF(AND($G79&lt;&gt;"",$G79&lt;&gt;"N/A"),IF(LEFT(_xll.BDP($G79,"RTG_SP"),1)&lt;&gt;"#",_xll.BDP($G79,"RTG_SP"),""),"")</f>
        <v>CCC+</v>
      </c>
      <c r="K79" s="41" t="str">
        <f t="shared" si="6"/>
        <v/>
      </c>
      <c r="L79" s="41" t="str">
        <f t="shared" si="6"/>
        <v/>
      </c>
      <c r="M79" s="41" t="str">
        <f t="shared" si="7"/>
        <v>Caa2</v>
      </c>
      <c r="N79" s="41" t="str">
        <f t="shared" si="7"/>
        <v>CCC+</v>
      </c>
      <c r="O79" s="41">
        <f t="shared" si="8"/>
        <v>20</v>
      </c>
      <c r="P79" s="41">
        <f t="shared" si="9"/>
        <v>19</v>
      </c>
    </row>
    <row r="80" spans="2:17" x14ac:dyDescent="0.25">
      <c r="B80" s="41" t="s">
        <v>201</v>
      </c>
      <c r="C80" s="41">
        <v>1</v>
      </c>
      <c r="D80" s="41" t="s">
        <v>36</v>
      </c>
      <c r="E80" s="41" t="s">
        <v>37</v>
      </c>
      <c r="F80" s="41" t="s">
        <v>202</v>
      </c>
      <c r="G80" s="41" t="str">
        <f>IF(F80&lt;&gt;"",IF(LEFT(_xll.BDP($F80&amp;" Curncy","SW_PRIMARY_REF_OBLIGATION_ISIN")&amp;" Corp",1)="#","N/A",_xll.BDP($F80&amp;" Curncy","SW_PRIMARY_REF_OBLIGATION_ISIN")&amp;" Corp"),"")</f>
        <v>US701081AY70 Corp</v>
      </c>
      <c r="H80" s="43">
        <f>IF(G80&lt;&gt;"",IF(LEFT(_xll.BDP($F80&amp;" Curncy",H$18),1)="#","N/A",_xll.BDP($F80&amp;" Curncy",H$18)),"")</f>
        <v>1145.5285111070289</v>
      </c>
      <c r="I80" s="41" t="str">
        <f>IF(AND($G80&lt;&gt;"",$G80&lt;&gt;"N/A"),IF(LEFT(_xll.BDP($G80,"RTG_MOODY"),1)&lt;&gt;"#",_xll.BDP($G80,"RTG_MOODY"),""),"")</f>
        <v>Caa1</v>
      </c>
      <c r="J80" s="41" t="str">
        <f>IF(AND($G80&lt;&gt;"",$G80&lt;&gt;"N/A"),IF(LEFT(_xll.BDP($G80,"RTG_SP"),1)&lt;&gt;"#",_xll.BDP($G80,"RTG_SP"),""),"")</f>
        <v>B-</v>
      </c>
      <c r="K80" s="41" t="str">
        <f t="shared" si="6"/>
        <v/>
      </c>
      <c r="L80" s="41" t="str">
        <f t="shared" si="6"/>
        <v/>
      </c>
      <c r="M80" s="41" t="str">
        <f t="shared" si="7"/>
        <v>Caa1</v>
      </c>
      <c r="N80" s="41" t="str">
        <f t="shared" si="7"/>
        <v>B-</v>
      </c>
      <c r="O80" s="41">
        <f t="shared" si="8"/>
        <v>19</v>
      </c>
      <c r="P80" s="41">
        <f t="shared" si="9"/>
        <v>18</v>
      </c>
    </row>
    <row r="81" spans="2:16" x14ac:dyDescent="0.25">
      <c r="B81" s="41" t="s">
        <v>431</v>
      </c>
      <c r="C81" s="41">
        <v>1</v>
      </c>
      <c r="D81" s="41" t="s">
        <v>36</v>
      </c>
      <c r="E81" s="41" t="s">
        <v>37</v>
      </c>
      <c r="F81" s="41" t="s">
        <v>432</v>
      </c>
      <c r="G81" s="41" t="str">
        <f>IF(F81&lt;&gt;"",IF(LEFT(_xll.BDP($F81&amp;" Curncy","SW_PRIMARY_REF_OBLIGATION_ISIN")&amp;" Corp",1)="#","N/A",_xll.BDP($F81&amp;" Curncy","SW_PRIMARY_REF_OBLIGATION_ISIN")&amp;" Corp"),"")</f>
        <v>US704549AH71 Corp</v>
      </c>
      <c r="H81" s="43">
        <f>IF(G81&lt;&gt;"",IF(LEFT(_xll.BDP($F81&amp;" Curncy",H$18),1)="#","N/A",_xll.BDP($F81&amp;" Curncy",H$18)),"")</f>
        <v>0</v>
      </c>
      <c r="I81" s="41" t="str">
        <f>IF(AND($G81&lt;&gt;"",$G81&lt;&gt;"N/A"),IF(LEFT(_xll.BDP($G81,"RTG_MOODY"),1)&lt;&gt;"#",_xll.BDP($G81,"RTG_MOODY"),""),"")</f>
        <v>C</v>
      </c>
      <c r="J81" s="41" t="str">
        <f>IF(AND($G81&lt;&gt;"",$G81&lt;&gt;"N/A"),IF(LEFT(_xll.BDP($G81,"RTG_SP"),1)&lt;&gt;"#",_xll.BDP($G81,"RTG_SP"),""),"")</f>
        <v>D</v>
      </c>
      <c r="K81" s="41" t="str">
        <f t="shared" si="6"/>
        <v/>
      </c>
      <c r="L81" s="41" t="str">
        <f t="shared" si="6"/>
        <v/>
      </c>
      <c r="M81" s="41" t="str">
        <f t="shared" si="7"/>
        <v>C</v>
      </c>
      <c r="N81" s="41" t="str">
        <f t="shared" si="7"/>
        <v>D</v>
      </c>
      <c r="O81" s="41">
        <f t="shared" si="8"/>
        <v>23</v>
      </c>
      <c r="P81" s="41">
        <f t="shared" si="9"/>
        <v>24</v>
      </c>
    </row>
    <row r="82" spans="2:16" x14ac:dyDescent="0.25">
      <c r="B82" s="41" t="s">
        <v>203</v>
      </c>
      <c r="C82" s="41">
        <v>1</v>
      </c>
      <c r="D82" s="41" t="s">
        <v>36</v>
      </c>
      <c r="E82" s="41" t="s">
        <v>37</v>
      </c>
      <c r="F82" s="41" t="s">
        <v>204</v>
      </c>
      <c r="G82" s="41" t="str">
        <f>IF(F82&lt;&gt;"",IF(LEFT(_xll.BDP($F82&amp;" Curncy","SW_PRIMARY_REF_OBLIGATION_ISIN")&amp;" Corp",1)="#","N/A",_xll.BDP($F82&amp;" Curncy","SW_PRIMARY_REF_OBLIGATION_ISIN")&amp;" Corp"),"")</f>
        <v>US693320AR46 Corp</v>
      </c>
      <c r="H82" s="43">
        <f>IF(G82&lt;&gt;"",IF(LEFT(_xll.BDP($F82&amp;" Curncy",H$18),1)="#","N/A",_xll.BDP($F82&amp;" Curncy",H$18)),"")</f>
        <v>605</v>
      </c>
      <c r="I82" s="41" t="str">
        <f>IF(AND($G82&lt;&gt;"",$G82&lt;&gt;"N/A"),IF(LEFT(_xll.BDP($G82,"RTG_MOODY"),1)&lt;&gt;"#",_xll.BDP($G82,"RTG_MOODY"),""),"")</f>
        <v>Ba3</v>
      </c>
      <c r="J82" s="41" t="str">
        <f>IF(AND($G82&lt;&gt;"",$G82&lt;&gt;"N/A"),IF(LEFT(_xll.BDP($G82,"RTG_SP"),1)&lt;&gt;"#",_xll.BDP($G82,"RTG_SP"),""),"")</f>
        <v>B+</v>
      </c>
      <c r="K82" s="41" t="str">
        <f t="shared" si="6"/>
        <v/>
      </c>
      <c r="L82" s="41" t="str">
        <f t="shared" si="6"/>
        <v/>
      </c>
      <c r="M82" s="41" t="str">
        <f t="shared" si="7"/>
        <v>Ba3</v>
      </c>
      <c r="N82" s="41" t="str">
        <f t="shared" si="7"/>
        <v>B+</v>
      </c>
      <c r="O82" s="41">
        <f t="shared" si="8"/>
        <v>15</v>
      </c>
      <c r="P82" s="41">
        <f t="shared" si="9"/>
        <v>16</v>
      </c>
    </row>
    <row r="83" spans="2:16" x14ac:dyDescent="0.25">
      <c r="B83" s="41" t="s">
        <v>205</v>
      </c>
      <c r="C83" s="41">
        <v>1</v>
      </c>
      <c r="D83" s="41" t="s">
        <v>36</v>
      </c>
      <c r="E83" s="41" t="s">
        <v>37</v>
      </c>
      <c r="F83" s="41" t="s">
        <v>206</v>
      </c>
      <c r="G83" s="41" t="str">
        <f>IF(F83&lt;&gt;"",IF(LEFT(_xll.BDP($F83&amp;" Curncy","SW_PRIMARY_REF_OBLIGATION_ISIN")&amp;" Corp",1)="#","N/A",_xll.BDP($F83&amp;" Curncy","SW_PRIMARY_REF_OBLIGATION_ISIN")&amp;" Corp"),"")</f>
        <v>US73179PAK21 Corp</v>
      </c>
      <c r="H83" s="43">
        <f>IF(G83&lt;&gt;"",IF(LEFT(_xll.BDP($F83&amp;" Curncy",H$18),1)="#","N/A",_xll.BDP($F83&amp;" Curncy",H$18)),"")</f>
        <v>160</v>
      </c>
      <c r="I83" s="41" t="str">
        <f>IF(AND($G83&lt;&gt;"",$G83&lt;&gt;"N/A"),IF(LEFT(_xll.BDP($G83,"RTG_MOODY"),1)&lt;&gt;"#",_xll.BDP($G83,"RTG_MOODY"),""),"")</f>
        <v>Ba3</v>
      </c>
      <c r="J83" s="41" t="str">
        <f>IF(AND($G83&lt;&gt;"",$G83&lt;&gt;"N/A"),IF(LEFT(_xll.BDP($G83,"RTG_SP"),1)&lt;&gt;"#",_xll.BDP($G83,"RTG_SP"),""),"")</f>
        <v>BB-</v>
      </c>
      <c r="K83" s="41" t="str">
        <f t="shared" si="6"/>
        <v/>
      </c>
      <c r="L83" s="41" t="str">
        <f t="shared" si="6"/>
        <v/>
      </c>
      <c r="M83" s="41" t="str">
        <f t="shared" si="7"/>
        <v>Ba3</v>
      </c>
      <c r="N83" s="41" t="str">
        <f t="shared" si="7"/>
        <v>BB-</v>
      </c>
      <c r="O83" s="41">
        <f t="shared" si="8"/>
        <v>15</v>
      </c>
      <c r="P83" s="41">
        <f t="shared" si="9"/>
        <v>15</v>
      </c>
    </row>
    <row r="84" spans="2:16" x14ac:dyDescent="0.25">
      <c r="B84" s="41" t="s">
        <v>748</v>
      </c>
      <c r="C84" s="41">
        <v>1</v>
      </c>
      <c r="D84" s="41" t="s">
        <v>36</v>
      </c>
      <c r="E84" s="41" t="s">
        <v>37</v>
      </c>
      <c r="F84" s="41" t="s">
        <v>433</v>
      </c>
      <c r="G84" s="41" t="str">
        <f>IF(F84&lt;&gt;"",IF(LEFT(_xll.BDP($F84&amp;" Curncy","SW_PRIMARY_REF_OBLIGATION_ISIN")&amp;" Corp",1)="#","N/A",_xll.BDP($F84&amp;" Curncy","SW_PRIMARY_REF_OBLIGATION_ISIN")&amp;" Corp"),"")</f>
        <v>US69352JAL17 Corp</v>
      </c>
      <c r="H84" s="43">
        <f>IF(G84&lt;&gt;"",IF(LEFT(_xll.BDP($F84&amp;" Curncy",H$18),1)="#","N/A",_xll.BDP($F84&amp;" Curncy",H$18)),"")</f>
        <v>879.98507946416726</v>
      </c>
      <c r="I84" s="41" t="str">
        <f>IF(AND($G84&lt;&gt;"",$G84&lt;&gt;"N/A"),IF(LEFT(_xll.BDP($G84,"RTG_MOODY"),1)&lt;&gt;"#",_xll.BDP($G84,"RTG_MOODY"),""),"")</f>
        <v>B1</v>
      </c>
      <c r="J84" s="41" t="str">
        <f>IF(AND($G84&lt;&gt;"",$G84&lt;&gt;"N/A"),IF(LEFT(_xll.BDP($G84,"RTG_SP"),1)&lt;&gt;"#",_xll.BDP($G84,"RTG_SP"),""),"")</f>
        <v>B+</v>
      </c>
      <c r="K84" s="41" t="str">
        <f t="shared" ref="K84:L147" si="10">IFERROR(FIND("/",I84,1),"")</f>
        <v/>
      </c>
      <c r="L84" s="41" t="str">
        <f t="shared" si="10"/>
        <v/>
      </c>
      <c r="M84" s="41" t="str">
        <f t="shared" ref="M84:N147" si="11">IF(K84&lt;&gt;"",MID(I84,1,K84-2),I84)</f>
        <v>B1</v>
      </c>
      <c r="N84" s="41" t="str">
        <f t="shared" si="11"/>
        <v>B+</v>
      </c>
      <c r="O84" s="41">
        <f t="shared" ref="O84:O147" si="12">IFERROR(VLOOKUP(M84,$S$19:$U$44,3,0),"")</f>
        <v>16</v>
      </c>
      <c r="P84" s="41">
        <f t="shared" ref="P84:P147" si="13">IFERROR(VLOOKUP(N84,$T$19:$U$44,2,0),"")</f>
        <v>16</v>
      </c>
    </row>
    <row r="85" spans="2:16" x14ac:dyDescent="0.25">
      <c r="B85" s="41" t="s">
        <v>207</v>
      </c>
      <c r="C85" s="41">
        <v>1</v>
      </c>
      <c r="D85" s="41" t="s">
        <v>36</v>
      </c>
      <c r="E85" s="41" t="s">
        <v>37</v>
      </c>
      <c r="F85" s="41" t="s">
        <v>208</v>
      </c>
      <c r="G85" s="41" t="str">
        <f>IF(F85&lt;&gt;"",IF(LEFT(_xll.BDP($F85&amp;" Curncy","SW_PRIMARY_REF_OBLIGATION_ISIN")&amp;" Corp",1)="#","N/A",_xll.BDP($F85&amp;" Curncy","SW_PRIMARY_REF_OBLIGATION_ISIN")&amp;" Corp"),"")</f>
        <v>US745867AM30 Corp</v>
      </c>
      <c r="H85" s="43">
        <f>IF(G85&lt;&gt;"",IF(LEFT(_xll.BDP($F85&amp;" Curncy",H$18),1)="#","N/A",_xll.BDP($F85&amp;" Curncy",H$18)),"")</f>
        <v>180</v>
      </c>
      <c r="I85" s="41" t="str">
        <f>IF(AND($G85&lt;&gt;"",$G85&lt;&gt;"N/A"),IF(LEFT(_xll.BDP($G85,"RTG_MOODY"),1)&lt;&gt;"#",_xll.BDP($G85,"RTG_MOODY"),""),"")</f>
        <v>Ba1</v>
      </c>
      <c r="J85" s="41" t="str">
        <f>IF(AND($G85&lt;&gt;"",$G85&lt;&gt;"N/A"),IF(LEFT(_xll.BDP($G85,"RTG_SP"),1)&lt;&gt;"#",_xll.BDP($G85,"RTG_SP"),""),"")</f>
        <v>BB+</v>
      </c>
      <c r="K85" s="41" t="str">
        <f t="shared" si="10"/>
        <v/>
      </c>
      <c r="L85" s="41" t="str">
        <f t="shared" si="10"/>
        <v/>
      </c>
      <c r="M85" s="41" t="str">
        <f t="shared" si="11"/>
        <v>Ba1</v>
      </c>
      <c r="N85" s="41" t="str">
        <f t="shared" si="11"/>
        <v>BB+</v>
      </c>
      <c r="O85" s="41">
        <f t="shared" si="12"/>
        <v>13</v>
      </c>
      <c r="P85" s="41">
        <f t="shared" si="13"/>
        <v>13</v>
      </c>
    </row>
    <row r="86" spans="2:16" x14ac:dyDescent="0.25">
      <c r="B86" s="41" t="s">
        <v>209</v>
      </c>
      <c r="C86" s="41">
        <v>1</v>
      </c>
      <c r="D86" s="41" t="s">
        <v>36</v>
      </c>
      <c r="E86" s="41" t="s">
        <v>37</v>
      </c>
      <c r="F86" s="41" t="s">
        <v>210</v>
      </c>
      <c r="G86" s="41" t="str">
        <f>IF(F86&lt;&gt;"",IF(LEFT(_xll.BDP($F86&amp;" Curncy","SW_PRIMARY_REF_OBLIGATION_ISIN")&amp;" Corp",1)="#","N/A",_xll.BDP($F86&amp;" Curncy","SW_PRIMARY_REF_OBLIGATION_ISIN")&amp;" Corp"),"")</f>
        <v>US257867AW18 Corp</v>
      </c>
      <c r="H86" s="43">
        <f>IF(G86&lt;&gt;"",IF(LEFT(_xll.BDP($F86&amp;" Curncy",H$18),1)="#","N/A",_xll.BDP($F86&amp;" Curncy",H$18)),"")</f>
        <v>535</v>
      </c>
      <c r="I86" s="41" t="str">
        <f>IF(AND($G86&lt;&gt;"",$G86&lt;&gt;"N/A"),IF(LEFT(_xll.BDP($G86,"RTG_MOODY"),1)&lt;&gt;"#",_xll.BDP($G86,"RTG_MOODY"),""),"")</f>
        <v>B1</v>
      </c>
      <c r="J86" s="41" t="str">
        <f>IF(AND($G86&lt;&gt;"",$G86&lt;&gt;"N/A"),IF(LEFT(_xll.BDP($G86,"RTG_SP"),1)&lt;&gt;"#",_xll.BDP($G86,"RTG_SP"),""),"")</f>
        <v>BB- /*-</v>
      </c>
      <c r="K86" s="41" t="str">
        <f t="shared" si="10"/>
        <v/>
      </c>
      <c r="L86" s="41">
        <f t="shared" si="10"/>
        <v>5</v>
      </c>
      <c r="M86" s="41" t="str">
        <f t="shared" si="11"/>
        <v>B1</v>
      </c>
      <c r="N86" s="41" t="str">
        <f t="shared" si="11"/>
        <v>BB-</v>
      </c>
      <c r="O86" s="41">
        <f t="shared" si="12"/>
        <v>16</v>
      </c>
      <c r="P86" s="41">
        <f t="shared" si="13"/>
        <v>15</v>
      </c>
    </row>
    <row r="87" spans="2:16" x14ac:dyDescent="0.25">
      <c r="B87" s="41" t="s">
        <v>211</v>
      </c>
      <c r="C87" s="41">
        <v>1</v>
      </c>
      <c r="D87" s="41" t="s">
        <v>36</v>
      </c>
      <c r="E87" s="41" t="s">
        <v>37</v>
      </c>
      <c r="F87" s="41" t="s">
        <v>212</v>
      </c>
      <c r="G87" s="41" t="str">
        <f>IF(F87&lt;&gt;"",IF(LEFT(_xll.BDP($F87&amp;" Curncy","SW_PRIMARY_REF_OBLIGATION_ISIN")&amp;" Corp",1)="#","N/A",_xll.BDP($F87&amp;" Curncy","SW_PRIMARY_REF_OBLIGATION_ISIN")&amp;" Corp"),"")</f>
        <v>US750236AM34 Corp</v>
      </c>
      <c r="H87" s="43">
        <f>IF(G87&lt;&gt;"",IF(LEFT(_xll.BDP($F87&amp;" Curncy",H$18),1)="#","N/A",_xll.BDP($F87&amp;" Curncy",H$18)),"")</f>
        <v>405</v>
      </c>
      <c r="I87" s="41" t="str">
        <f>IF(AND($G87&lt;&gt;"",$G87&lt;&gt;"N/A"),IF(LEFT(_xll.BDP($G87,"RTG_MOODY"),1)&lt;&gt;"#",_xll.BDP($G87,"RTG_MOODY"),""),"")</f>
        <v/>
      </c>
      <c r="J87" s="41" t="str">
        <f>IF(AND($G87&lt;&gt;"",$G87&lt;&gt;"N/A"),IF(LEFT(_xll.BDP($G87,"RTG_SP"),1)&lt;&gt;"#",_xll.BDP($G87,"RTG_SP"),""),"")</f>
        <v>BB-</v>
      </c>
      <c r="K87" s="41" t="str">
        <f t="shared" si="10"/>
        <v/>
      </c>
      <c r="L87" s="41" t="str">
        <f t="shared" si="10"/>
        <v/>
      </c>
      <c r="M87" s="41" t="str">
        <f t="shared" si="11"/>
        <v/>
      </c>
      <c r="N87" s="41" t="str">
        <f t="shared" si="11"/>
        <v>BB-</v>
      </c>
      <c r="O87" s="41" t="str">
        <f t="shared" si="12"/>
        <v/>
      </c>
      <c r="P87" s="41">
        <f t="shared" si="13"/>
        <v>15</v>
      </c>
    </row>
    <row r="88" spans="2:16" x14ac:dyDescent="0.25">
      <c r="B88" s="41" t="s">
        <v>214</v>
      </c>
      <c r="C88" s="41">
        <v>1</v>
      </c>
      <c r="D88" s="41" t="s">
        <v>36</v>
      </c>
      <c r="E88" s="41" t="s">
        <v>37</v>
      </c>
      <c r="F88" s="41" t="s">
        <v>215</v>
      </c>
      <c r="G88" s="41" t="str">
        <f>IF(F88&lt;&gt;"",IF(LEFT(_xll.BDP($F88&amp;" Curncy","SW_PRIMARY_REF_OBLIGATION_ISIN")&amp;" Corp",1)="#","N/A",_xll.BDP($F88&amp;" Curncy","SW_PRIMARY_REF_OBLIGATION_ISIN")&amp;" Corp"),"")</f>
        <v>US75606DAA90 Corp</v>
      </c>
      <c r="H88" s="43">
        <f>IF(G88&lt;&gt;"",IF(LEFT(_xll.BDP($F88&amp;" Curncy",H$18),1)="#","N/A",_xll.BDP($F88&amp;" Curncy",H$18)),"")</f>
        <v>254.99999999999997</v>
      </c>
      <c r="I88" s="41" t="str">
        <f>IF(AND($G88&lt;&gt;"",$G88&lt;&gt;"N/A"),IF(LEFT(_xll.BDP($G88,"RTG_MOODY"),1)&lt;&gt;"#",_xll.BDP($G88,"RTG_MOODY"),""),"")</f>
        <v>B2</v>
      </c>
      <c r="J88" s="41" t="str">
        <f>IF(AND($G88&lt;&gt;"",$G88&lt;&gt;"N/A"),IF(LEFT(_xll.BDP($G88,"RTG_SP"),1)&lt;&gt;"#",_xll.BDP($G88,"RTG_SP"),""),"")</f>
        <v>B</v>
      </c>
      <c r="K88" s="41" t="str">
        <f t="shared" si="10"/>
        <v/>
      </c>
      <c r="L88" s="41" t="str">
        <f t="shared" si="10"/>
        <v/>
      </c>
      <c r="M88" s="41" t="str">
        <f t="shared" si="11"/>
        <v>B2</v>
      </c>
      <c r="N88" s="41" t="str">
        <f t="shared" si="11"/>
        <v>B</v>
      </c>
      <c r="O88" s="41">
        <f t="shared" si="12"/>
        <v>17</v>
      </c>
      <c r="P88" s="41">
        <f t="shared" si="13"/>
        <v>17</v>
      </c>
    </row>
    <row r="89" spans="2:16" x14ac:dyDescent="0.25">
      <c r="B89" s="41" t="s">
        <v>216</v>
      </c>
      <c r="C89" s="41">
        <v>1</v>
      </c>
      <c r="D89" s="41" t="s">
        <v>36</v>
      </c>
      <c r="E89" s="41" t="s">
        <v>37</v>
      </c>
      <c r="F89" s="41" t="s">
        <v>217</v>
      </c>
      <c r="G89" s="41" t="str">
        <f>IF(F89&lt;&gt;"",IF(LEFT(_xll.BDP($F89&amp;" Curncy","SW_PRIMARY_REF_OBLIGATION_ISIN")&amp;" Corp",1)="#","N/A",_xll.BDP($F89&amp;" Curncy","SW_PRIMARY_REF_OBLIGATION_ISIN")&amp;" Corp"),"")</f>
        <v>US767754AJ35 Corp</v>
      </c>
      <c r="H89" s="43">
        <f>IF(G89&lt;&gt;"",IF(LEFT(_xll.BDP($F89&amp;" Curncy",H$18),1)="#","N/A",_xll.BDP($F89&amp;" Curncy",H$18)),"")</f>
        <v>155</v>
      </c>
      <c r="I89" s="41" t="str">
        <f>IF(AND($G89&lt;&gt;"",$G89&lt;&gt;"N/A"),IF(LEFT(_xll.BDP($G89,"RTG_MOODY"),1)&lt;&gt;"#",_xll.BDP($G89,"RTG_MOODY"),""),"")</f>
        <v>Caa1 /*+</v>
      </c>
      <c r="J89" s="41" t="str">
        <f>IF(AND($G89&lt;&gt;"",$G89&lt;&gt;"N/A"),IF(LEFT(_xll.BDP($G89,"RTG_SP"),1)&lt;&gt;"#",_xll.BDP($G89,"RTG_SP"),""),"")</f>
        <v>CCC+ /*+</v>
      </c>
      <c r="K89" s="41">
        <f t="shared" si="10"/>
        <v>6</v>
      </c>
      <c r="L89" s="41">
        <f t="shared" si="10"/>
        <v>6</v>
      </c>
      <c r="M89" s="41" t="str">
        <f t="shared" si="11"/>
        <v>Caa1</v>
      </c>
      <c r="N89" s="41" t="str">
        <f t="shared" si="11"/>
        <v>CCC+</v>
      </c>
      <c r="O89" s="41">
        <f t="shared" si="12"/>
        <v>19</v>
      </c>
      <c r="P89" s="41">
        <f t="shared" si="13"/>
        <v>19</v>
      </c>
    </row>
    <row r="90" spans="2:16" x14ac:dyDescent="0.25">
      <c r="B90" s="41" t="s">
        <v>218</v>
      </c>
      <c r="C90" s="41">
        <v>1</v>
      </c>
      <c r="D90" s="41" t="s">
        <v>36</v>
      </c>
      <c r="E90" s="41" t="s">
        <v>37</v>
      </c>
      <c r="F90" s="41" t="s">
        <v>219</v>
      </c>
      <c r="G90" s="41" t="str">
        <f>IF(F90&lt;&gt;"",IF(LEFT(_xll.BDP($F90&amp;" Curncy","SW_PRIMARY_REF_OBLIGATION_ISIN")&amp;" Corp",1)="#","N/A",_xll.BDP($F90&amp;" Curncy","SW_PRIMARY_REF_OBLIGATION_ISIN")&amp;" Corp"),"")</f>
        <v>US780153AU63 Corp</v>
      </c>
      <c r="H90" s="43">
        <f>IF(G90&lt;&gt;"",IF(LEFT(_xll.BDP($F90&amp;" Curncy",H$18),1)="#","N/A",_xll.BDP($F90&amp;" Curncy",H$18)),"")</f>
        <v>200</v>
      </c>
      <c r="I90" s="41" t="str">
        <f>IF(AND($G90&lt;&gt;"",$G90&lt;&gt;"N/A"),IF(LEFT(_xll.BDP($G90,"RTG_MOODY"),1)&lt;&gt;"#",_xll.BDP($G90,"RTG_MOODY"),""),"")</f>
        <v>Ba1</v>
      </c>
      <c r="J90" s="41" t="str">
        <f>IF(AND($G90&lt;&gt;"",$G90&lt;&gt;"N/A"),IF(LEFT(_xll.BDP($G90,"RTG_SP"),1)&lt;&gt;"#",_xll.BDP($G90,"RTG_SP"),""),"")</f>
        <v>BB+</v>
      </c>
      <c r="K90" s="41" t="str">
        <f t="shared" si="10"/>
        <v/>
      </c>
      <c r="L90" s="41" t="str">
        <f t="shared" si="10"/>
        <v/>
      </c>
      <c r="M90" s="41" t="str">
        <f t="shared" si="11"/>
        <v>Ba1</v>
      </c>
      <c r="N90" s="41" t="str">
        <f t="shared" si="11"/>
        <v>BB+</v>
      </c>
      <c r="O90" s="41">
        <f t="shared" si="12"/>
        <v>13</v>
      </c>
      <c r="P90" s="41">
        <f t="shared" si="13"/>
        <v>13</v>
      </c>
    </row>
    <row r="91" spans="2:16" x14ac:dyDescent="0.25">
      <c r="B91" s="41" t="s">
        <v>414</v>
      </c>
      <c r="C91" s="41">
        <v>0</v>
      </c>
      <c r="D91" s="41" t="s">
        <v>36</v>
      </c>
      <c r="E91" s="41" t="s">
        <v>37</v>
      </c>
      <c r="F91" s="41" t="s">
        <v>142</v>
      </c>
      <c r="G91" s="41" t="str">
        <f>IF(F91&lt;&gt;"",IF(LEFT(_xll.BDP($F91&amp;" Curncy","SW_PRIMARY_REF_OBLIGATION_ISIN")&amp;" Corp",1)="#","N/A",_xll.BDP($F91&amp;" Curncy","SW_PRIMARY_REF_OBLIGATION_ISIN")&amp;" Corp"),"")</f>
        <v>US346091AZ48 Corp</v>
      </c>
      <c r="H91" s="43">
        <f>IF(G91&lt;&gt;"",IF(LEFT(_xll.BDP($F91&amp;" Curncy",H$18),1)="#","N/A",_xll.BDP($F91&amp;" Curncy",H$18)),"")</f>
        <v>100</v>
      </c>
      <c r="I91" s="41" t="str">
        <f>IF(AND($G91&lt;&gt;"",$G91&lt;&gt;"N/A"),IF(LEFT(_xll.BDP($G91,"RTG_MOODY"),1)&lt;&gt;"#",_xll.BDP($G91,"RTG_MOODY"),""),"")</f>
        <v>WR</v>
      </c>
      <c r="J91" s="41" t="str">
        <f>IF(AND($G91&lt;&gt;"",$G91&lt;&gt;"N/A"),IF(LEFT(_xll.BDP($G91,"RTG_SP"),1)&lt;&gt;"#",_xll.BDP($G91,"RTG_SP"),""),"")</f>
        <v>NR</v>
      </c>
      <c r="K91" s="41" t="str">
        <f t="shared" si="10"/>
        <v/>
      </c>
      <c r="L91" s="41" t="str">
        <f t="shared" si="10"/>
        <v/>
      </c>
      <c r="M91" s="41" t="str">
        <f t="shared" si="11"/>
        <v>WR</v>
      </c>
      <c r="N91" s="41" t="str">
        <f t="shared" si="11"/>
        <v>NR</v>
      </c>
      <c r="O91" s="41" t="str">
        <f t="shared" si="12"/>
        <v/>
      </c>
      <c r="P91" s="41">
        <f t="shared" si="13"/>
        <v>25</v>
      </c>
    </row>
    <row r="92" spans="2:16" x14ac:dyDescent="0.25">
      <c r="B92" s="41" t="s">
        <v>220</v>
      </c>
      <c r="C92" s="41">
        <v>1</v>
      </c>
      <c r="D92" s="41" t="s">
        <v>36</v>
      </c>
      <c r="E92" s="41" t="s">
        <v>37</v>
      </c>
      <c r="F92" s="41" t="s">
        <v>221</v>
      </c>
      <c r="G92" s="41" t="str">
        <f>IF(F92&lt;&gt;"",IF(LEFT(_xll.BDP($F92&amp;" Curncy","SW_PRIMARY_REF_OBLIGATION_ISIN")&amp;" Corp",1)="#","N/A",_xll.BDP($F92&amp;" Curncy","SW_PRIMARY_REF_OBLIGATION_ISIN")&amp;" Corp"),"")</f>
        <v>N/A</v>
      </c>
      <c r="H92" s="43">
        <f>IF(G92&lt;&gt;"",IF(LEFT(_xll.BDP($F92&amp;" Curncy",H$18),1)="#","N/A",_xll.BDP($F92&amp;" Curncy",H$18)),"")</f>
        <v>150</v>
      </c>
      <c r="I92" s="41" t="str">
        <f>IF(AND($G92&lt;&gt;"",$G92&lt;&gt;"N/A"),IF(LEFT(_xll.BDP($G92,"RTG_MOODY"),1)&lt;&gt;"#",_xll.BDP($G92,"RTG_MOODY"),""),"")</f>
        <v/>
      </c>
      <c r="J92" s="41" t="str">
        <f>IF(AND($G92&lt;&gt;"",$G92&lt;&gt;"N/A"),IF(LEFT(_xll.BDP($G92,"RTG_SP"),1)&lt;&gt;"#",_xll.BDP($G92,"RTG_SP"),""),"")</f>
        <v/>
      </c>
      <c r="K92" s="41" t="str">
        <f t="shared" si="10"/>
        <v/>
      </c>
      <c r="L92" s="41" t="str">
        <f t="shared" si="10"/>
        <v/>
      </c>
      <c r="M92" s="41" t="str">
        <f t="shared" si="11"/>
        <v/>
      </c>
      <c r="N92" s="41" t="str">
        <f t="shared" si="11"/>
        <v/>
      </c>
      <c r="O92" s="41" t="str">
        <f t="shared" si="12"/>
        <v/>
      </c>
      <c r="P92" s="41" t="str">
        <f t="shared" si="13"/>
        <v/>
      </c>
    </row>
    <row r="93" spans="2:16" x14ac:dyDescent="0.25">
      <c r="B93" s="41" t="s">
        <v>434</v>
      </c>
      <c r="C93" s="41">
        <v>1</v>
      </c>
      <c r="D93" s="41" t="s">
        <v>36</v>
      </c>
      <c r="E93" s="41" t="s">
        <v>37</v>
      </c>
      <c r="F93" s="41" t="s">
        <v>435</v>
      </c>
      <c r="G93" s="41" t="str">
        <f>IF(F93&lt;&gt;"",IF(LEFT(_xll.BDP($F93&amp;" Curncy","SW_PRIMARY_REF_OBLIGATION_ISIN")&amp;" Corp",1)="#","N/A",_xll.BDP($F93&amp;" Curncy","SW_PRIMARY_REF_OBLIGATION_ISIN")&amp;" Corp"),"")</f>
        <v>US786514BA67 Corp</v>
      </c>
      <c r="H93" s="43">
        <f>IF(G93&lt;&gt;"",IF(LEFT(_xll.BDP($F93&amp;" Curncy",H$18),1)="#","N/A",_xll.BDP($F93&amp;" Curncy",H$18)),"")</f>
        <v>265</v>
      </c>
      <c r="I93" s="41" t="str">
        <f>IF(AND($G93&lt;&gt;"",$G93&lt;&gt;"N/A"),IF(LEFT(_xll.BDP($G93,"RTG_MOODY"),1)&lt;&gt;"#",_xll.BDP($G93,"RTG_MOODY"),""),"")</f>
        <v>B2</v>
      </c>
      <c r="J93" s="41" t="str">
        <f>IF(AND($G93&lt;&gt;"",$G93&lt;&gt;"N/A"),IF(LEFT(_xll.BDP($G93,"RTG_SP"),1)&lt;&gt;"#",_xll.BDP($G93,"RTG_SP"),""),"")</f>
        <v>B</v>
      </c>
      <c r="K93" s="41" t="str">
        <f t="shared" si="10"/>
        <v/>
      </c>
      <c r="L93" s="41" t="str">
        <f t="shared" si="10"/>
        <v/>
      </c>
      <c r="M93" s="41" t="str">
        <f t="shared" si="11"/>
        <v>B2</v>
      </c>
      <c r="N93" s="41" t="str">
        <f t="shared" si="11"/>
        <v>B</v>
      </c>
      <c r="O93" s="41">
        <f t="shared" si="12"/>
        <v>17</v>
      </c>
      <c r="P93" s="41">
        <f t="shared" si="13"/>
        <v>17</v>
      </c>
    </row>
    <row r="94" spans="2:16" x14ac:dyDescent="0.25">
      <c r="B94" s="41" t="s">
        <v>222</v>
      </c>
      <c r="C94" s="41">
        <v>1</v>
      </c>
      <c r="D94" s="41" t="s">
        <v>36</v>
      </c>
      <c r="E94" s="41" t="s">
        <v>75</v>
      </c>
      <c r="F94" s="41" t="s">
        <v>223</v>
      </c>
      <c r="G94" s="41" t="str">
        <f>IF(F94&lt;&gt;"",IF(LEFT(_xll.BDP($F94&amp;" Curncy","SW_PRIMARY_REF_OBLIGATION_ISIN")&amp;" Corp",1)="#","N/A",_xll.BDP($F94&amp;" Curncy","SW_PRIMARY_REF_OBLIGATION_ISIN")&amp;" Corp"),"")</f>
        <v>US800907AK37 Corp</v>
      </c>
      <c r="H94" s="43">
        <f>IF(G94&lt;&gt;"",IF(LEFT(_xll.BDP($F94&amp;" Curncy",H$18),1)="#","N/A",_xll.BDP($F94&amp;" Curncy",H$18)),"")</f>
        <v>120</v>
      </c>
      <c r="I94" s="41" t="str">
        <f>IF(AND($G94&lt;&gt;"",$G94&lt;&gt;"N/A"),IF(LEFT(_xll.BDP($G94,"RTG_MOODY"),1)&lt;&gt;"#",_xll.BDP($G94,"RTG_MOODY"),""),"")</f>
        <v>WR</v>
      </c>
      <c r="J94" s="41" t="str">
        <f>IF(AND($G94&lt;&gt;"",$G94&lt;&gt;"N/A"),IF(LEFT(_xll.BDP($G94,"RTG_SP"),1)&lt;&gt;"#",_xll.BDP($G94,"RTG_SP"),""),"")</f>
        <v>NR</v>
      </c>
      <c r="K94" s="41" t="str">
        <f t="shared" si="10"/>
        <v/>
      </c>
      <c r="L94" s="41" t="str">
        <f t="shared" si="10"/>
        <v/>
      </c>
      <c r="M94" s="41" t="str">
        <f t="shared" si="11"/>
        <v>WR</v>
      </c>
      <c r="N94" s="41" t="str">
        <f t="shared" si="11"/>
        <v>NR</v>
      </c>
      <c r="O94" s="41" t="str">
        <f t="shared" si="12"/>
        <v/>
      </c>
      <c r="P94" s="41">
        <f t="shared" si="13"/>
        <v>25</v>
      </c>
    </row>
    <row r="95" spans="2:16" x14ac:dyDescent="0.25">
      <c r="B95" s="41" t="s">
        <v>226</v>
      </c>
      <c r="C95" s="41">
        <v>1</v>
      </c>
      <c r="D95" s="41" t="s">
        <v>36</v>
      </c>
      <c r="E95" s="41" t="s">
        <v>37</v>
      </c>
      <c r="F95" s="41" t="s">
        <v>227</v>
      </c>
      <c r="G95" s="41" t="str">
        <f>IF(F95&lt;&gt;"",IF(LEFT(_xll.BDP($F95&amp;" Curncy","SW_PRIMARY_REF_OBLIGATION_ISIN")&amp;" Corp",1)="#","N/A",_xll.BDP($F95&amp;" Curncy","SW_PRIMARY_REF_OBLIGATION_ISIN")&amp;" Corp"),"")</f>
        <v>US81211KAK60 Corp</v>
      </c>
      <c r="H95" s="43">
        <f>IF(G95&lt;&gt;"",IF(LEFT(_xll.BDP($F95&amp;" Curncy",H$18),1)="#","N/A",_xll.BDP($F95&amp;" Curncy",H$18)),"")</f>
        <v>120</v>
      </c>
      <c r="I95" s="41" t="str">
        <f>IF(AND($G95&lt;&gt;"",$G95&lt;&gt;"N/A"),IF(LEFT(_xll.BDP($G95,"RTG_MOODY"),1)&lt;&gt;"#",_xll.BDP($G95,"RTG_MOODY"),""),"")</f>
        <v>B1</v>
      </c>
      <c r="J95" s="41" t="str">
        <f>IF(AND($G95&lt;&gt;"",$G95&lt;&gt;"N/A"),IF(LEFT(_xll.BDP($G95,"RTG_SP"),1)&lt;&gt;"#",_xll.BDP($G95,"RTG_SP"),""),"")</f>
        <v>BB</v>
      </c>
      <c r="K95" s="41" t="str">
        <f t="shared" si="10"/>
        <v/>
      </c>
      <c r="L95" s="41" t="str">
        <f t="shared" si="10"/>
        <v/>
      </c>
      <c r="M95" s="41" t="str">
        <f t="shared" si="11"/>
        <v>B1</v>
      </c>
      <c r="N95" s="41" t="str">
        <f t="shared" si="11"/>
        <v>BB</v>
      </c>
      <c r="O95" s="41">
        <f t="shared" si="12"/>
        <v>16</v>
      </c>
      <c r="P95" s="41">
        <f t="shared" si="13"/>
        <v>14</v>
      </c>
    </row>
    <row r="96" spans="2:16" x14ac:dyDescent="0.25">
      <c r="B96" s="41" t="s">
        <v>228</v>
      </c>
      <c r="C96" s="41">
        <v>1</v>
      </c>
      <c r="D96" s="41" t="s">
        <v>36</v>
      </c>
      <c r="E96" s="41" t="s">
        <v>37</v>
      </c>
      <c r="F96" s="41" t="s">
        <v>229</v>
      </c>
      <c r="G96" s="41" t="str">
        <f>IF(F96&lt;&gt;"",IF(LEFT(_xll.BDP($F96&amp;" Curncy","SW_PRIMARY_REF_OBLIGATION_ISIN")&amp;" Corp",1)="#","N/A",_xll.BDP($F96&amp;" Curncy","SW_PRIMARY_REF_OBLIGATION_ISIN")&amp;" Corp"),"")</f>
        <v>US812404BE03 Corp</v>
      </c>
      <c r="H96" s="43">
        <f>IF(G96&lt;&gt;"",IF(LEFT(_xll.BDP($F96&amp;" Curncy",H$18),1)="#","N/A",_xll.BDP($F96&amp;" Curncy",H$18)),"")</f>
        <v>1994.7364870431343</v>
      </c>
      <c r="I96" s="41" t="str">
        <f>IF(AND($G96&lt;&gt;"",$G96&lt;&gt;"N/A"),IF(LEFT(_xll.BDP($G96,"RTG_MOODY"),1)&lt;&gt;"#",_xll.BDP($G96,"RTG_MOODY"),""),"")</f>
        <v>Caa2</v>
      </c>
      <c r="J96" s="41" t="str">
        <f>IF(AND($G96&lt;&gt;"",$G96&lt;&gt;"N/A"),IF(LEFT(_xll.BDP($G96,"RTG_SP"),1)&lt;&gt;"#",_xll.BDP($G96,"RTG_SP"),""),"")</f>
        <v>CCC+</v>
      </c>
      <c r="K96" s="41" t="str">
        <f t="shared" si="10"/>
        <v/>
      </c>
      <c r="L96" s="41" t="str">
        <f t="shared" si="10"/>
        <v/>
      </c>
      <c r="M96" s="41" t="str">
        <f t="shared" si="11"/>
        <v>Caa2</v>
      </c>
      <c r="N96" s="41" t="str">
        <f t="shared" si="11"/>
        <v>CCC+</v>
      </c>
      <c r="O96" s="41">
        <f t="shared" si="12"/>
        <v>20</v>
      </c>
      <c r="P96" s="41">
        <f t="shared" si="13"/>
        <v>19</v>
      </c>
    </row>
    <row r="97" spans="2:16" x14ac:dyDescent="0.25">
      <c r="B97" s="41" t="s">
        <v>230</v>
      </c>
      <c r="C97" s="41">
        <v>1</v>
      </c>
      <c r="D97" s="41" t="s">
        <v>36</v>
      </c>
      <c r="E97" s="41" t="s">
        <v>37</v>
      </c>
      <c r="F97" s="41" t="s">
        <v>231</v>
      </c>
      <c r="G97" s="41" t="str">
        <f>IF(F97&lt;&gt;"",IF(LEFT(_xll.BDP($F97&amp;" Curncy","SW_PRIMARY_REF_OBLIGATION_ISIN")&amp;" Corp",1)="#","N/A",_xll.BDP($F97&amp;" Curncy","SW_PRIMARY_REF_OBLIGATION_ISIN")&amp;" Corp"),"")</f>
        <v>US832248AQ16 Corp</v>
      </c>
      <c r="H97" s="43">
        <f>IF(G97&lt;&gt;"",IF(LEFT(_xll.BDP($F97&amp;" Curncy",H$18),1)="#","N/A",_xll.BDP($F97&amp;" Curncy",H$18)),"")</f>
        <v>130</v>
      </c>
      <c r="I97" s="41" t="str">
        <f>IF(AND($G97&lt;&gt;"",$G97&lt;&gt;"N/A"),IF(LEFT(_xll.BDP($G97,"RTG_MOODY"),1)&lt;&gt;"#",_xll.BDP($G97,"RTG_MOODY"),""),"")</f>
        <v>B1</v>
      </c>
      <c r="J97" s="41" t="str">
        <f>IF(AND($G97&lt;&gt;"",$G97&lt;&gt;"N/A"),IF(LEFT(_xll.BDP($G97,"RTG_SP"),1)&lt;&gt;"#",_xll.BDP($G97,"RTG_SP"),""),"")</f>
        <v>BB</v>
      </c>
      <c r="K97" s="41" t="str">
        <f t="shared" si="10"/>
        <v/>
      </c>
      <c r="L97" s="41" t="str">
        <f t="shared" si="10"/>
        <v/>
      </c>
      <c r="M97" s="41" t="str">
        <f t="shared" si="11"/>
        <v>B1</v>
      </c>
      <c r="N97" s="41" t="str">
        <f t="shared" si="11"/>
        <v>BB</v>
      </c>
      <c r="O97" s="41">
        <f t="shared" si="12"/>
        <v>16</v>
      </c>
      <c r="P97" s="41">
        <f t="shared" si="13"/>
        <v>14</v>
      </c>
    </row>
    <row r="98" spans="2:16" x14ac:dyDescent="0.25">
      <c r="B98" s="41" t="s">
        <v>232</v>
      </c>
      <c r="C98" s="41">
        <v>1</v>
      </c>
      <c r="D98" s="41" t="s">
        <v>36</v>
      </c>
      <c r="E98" s="41" t="s">
        <v>37</v>
      </c>
      <c r="F98" s="41" t="s">
        <v>233</v>
      </c>
      <c r="G98" s="41" t="str">
        <f>IF(F98&lt;&gt;"",IF(LEFT(_xll.BDP($F98&amp;" Curncy","SW_PRIMARY_REF_OBLIGATION_ISIN")&amp;" Corp",1)="#","N/A",_xll.BDP($F98&amp;" Curncy","SW_PRIMARY_REF_OBLIGATION_ISIN")&amp;" Corp"),"")</f>
        <v>US85171RAA23 Corp</v>
      </c>
      <c r="H98" s="43">
        <f>IF(G98&lt;&gt;"",IF(LEFT(_xll.BDP($F98&amp;" Curncy",H$18),1)="#","N/A",_xll.BDP($F98&amp;" Curncy",H$18)),"")</f>
        <v>565</v>
      </c>
      <c r="I98" s="41" t="str">
        <f>IF(AND($G98&lt;&gt;"",$G98&lt;&gt;"N/A"),IF(LEFT(_xll.BDP($G98,"RTG_MOODY"),1)&lt;&gt;"#",_xll.BDP($G98,"RTG_MOODY"),""),"")</f>
        <v>B3</v>
      </c>
      <c r="J98" s="41" t="str">
        <f>IF(AND($G98&lt;&gt;"",$G98&lt;&gt;"N/A"),IF(LEFT(_xll.BDP($G98,"RTG_SP"),1)&lt;&gt;"#",_xll.BDP($G98,"RTG_SP"),""),"")</f>
        <v>B</v>
      </c>
      <c r="K98" s="41" t="str">
        <f t="shared" si="10"/>
        <v/>
      </c>
      <c r="L98" s="41" t="str">
        <f t="shared" si="10"/>
        <v/>
      </c>
      <c r="M98" s="41" t="str">
        <f t="shared" si="11"/>
        <v>B3</v>
      </c>
      <c r="N98" s="41" t="str">
        <f t="shared" si="11"/>
        <v>B</v>
      </c>
      <c r="O98" s="41">
        <f t="shared" si="12"/>
        <v>18</v>
      </c>
      <c r="P98" s="41">
        <f t="shared" si="13"/>
        <v>17</v>
      </c>
    </row>
    <row r="99" spans="2:16" x14ac:dyDescent="0.25">
      <c r="B99" s="41" t="s">
        <v>234</v>
      </c>
      <c r="C99" s="41">
        <v>1</v>
      </c>
      <c r="D99" s="41" t="s">
        <v>36</v>
      </c>
      <c r="E99" s="41" t="s">
        <v>37</v>
      </c>
      <c r="F99" s="41" t="s">
        <v>235</v>
      </c>
      <c r="G99" s="41" t="str">
        <f>IF(F99&lt;&gt;"",IF(LEFT(_xll.BDP($F99&amp;" Curncy","SW_PRIMARY_REF_OBLIGATION_ISIN")&amp;" Corp",1)="#","N/A",_xll.BDP($F99&amp;" Curncy","SW_PRIMARY_REF_OBLIGATION_ISIN")&amp;" Corp"),"")</f>
        <v>US852061AF78 Corp</v>
      </c>
      <c r="H99" s="43">
        <f>IF(G99&lt;&gt;"",IF(LEFT(_xll.BDP($F99&amp;" Curncy",H$18),1)="#","N/A",_xll.BDP($F99&amp;" Curncy",H$18)),"")</f>
        <v>1228.4446841699364</v>
      </c>
      <c r="I99" s="41" t="str">
        <f>IF(AND($G99&lt;&gt;"",$G99&lt;&gt;"N/A"),IF(LEFT(_xll.BDP($G99,"RTG_MOODY"),1)&lt;&gt;"#",_xll.BDP($G99,"RTG_MOODY"),""),"")</f>
        <v>Caa1</v>
      </c>
      <c r="J99" s="41" t="str">
        <f>IF(AND($G99&lt;&gt;"",$G99&lt;&gt;"N/A"),IF(LEFT(_xll.BDP($G99,"RTG_SP"),1)&lt;&gt;"#",_xll.BDP($G99,"RTG_SP"),""),"")</f>
        <v>B</v>
      </c>
      <c r="K99" s="41" t="str">
        <f t="shared" si="10"/>
        <v/>
      </c>
      <c r="L99" s="41" t="str">
        <f t="shared" si="10"/>
        <v/>
      </c>
      <c r="M99" s="41" t="str">
        <f t="shared" si="11"/>
        <v>Caa1</v>
      </c>
      <c r="N99" s="41" t="str">
        <f t="shared" si="11"/>
        <v>B</v>
      </c>
      <c r="O99" s="41">
        <f t="shared" si="12"/>
        <v>19</v>
      </c>
      <c r="P99" s="41">
        <f t="shared" si="13"/>
        <v>17</v>
      </c>
    </row>
    <row r="100" spans="2:16" x14ac:dyDescent="0.25">
      <c r="B100" s="41" t="s">
        <v>765</v>
      </c>
      <c r="C100" s="41">
        <v>1</v>
      </c>
      <c r="D100" s="41" t="s">
        <v>36</v>
      </c>
      <c r="E100" s="41" t="s">
        <v>37</v>
      </c>
      <c r="F100" s="41" t="s">
        <v>236</v>
      </c>
      <c r="G100" s="41" t="str">
        <f>IF(F100&lt;&gt;"",IF(LEFT(_xll.BDP($F100&amp;" Curncy","SW_PRIMARY_REF_OBLIGATION_ISIN")&amp;" Corp",1)="#","N/A",_xll.BDP($F100&amp;" Curncy","SW_PRIMARY_REF_OBLIGATION_ISIN")&amp;" Corp"),"")</f>
        <v>US85375CBD20 Corp</v>
      </c>
      <c r="H100" s="43">
        <f>IF(G100&lt;&gt;"",IF(LEFT(_xll.BDP($F100&amp;" Curncy",H$18),1)="#","N/A",_xll.BDP($F100&amp;" Curncy",H$18)),"")</f>
        <v>220</v>
      </c>
      <c r="I100" s="41" t="str">
        <f>IF(AND($G100&lt;&gt;"",$G100&lt;&gt;"N/A"),IF(LEFT(_xll.BDP($G100,"RTG_MOODY"),1)&lt;&gt;"#",_xll.BDP($G100,"RTG_MOODY"),""),"")</f>
        <v/>
      </c>
      <c r="J100" s="41" t="str">
        <f>IF(AND($G100&lt;&gt;"",$G100&lt;&gt;"N/A"),IF(LEFT(_xll.BDP($G100,"RTG_SP"),1)&lt;&gt;"#",_xll.BDP($G100,"RTG_SP"),""),"")</f>
        <v/>
      </c>
      <c r="K100" s="41" t="str">
        <f t="shared" si="10"/>
        <v/>
      </c>
      <c r="L100" s="41" t="str">
        <f t="shared" si="10"/>
        <v/>
      </c>
      <c r="M100" s="41" t="str">
        <f t="shared" si="11"/>
        <v/>
      </c>
      <c r="N100" s="41" t="str">
        <f t="shared" si="11"/>
        <v/>
      </c>
      <c r="O100" s="41" t="str">
        <f t="shared" si="12"/>
        <v/>
      </c>
      <c r="P100" s="41" t="str">
        <f t="shared" si="13"/>
        <v/>
      </c>
    </row>
    <row r="101" spans="2:16" x14ac:dyDescent="0.25">
      <c r="B101" s="41" t="s">
        <v>237</v>
      </c>
      <c r="C101" s="41">
        <v>1</v>
      </c>
      <c r="D101" s="41" t="s">
        <v>36</v>
      </c>
      <c r="E101" s="41" t="s">
        <v>37</v>
      </c>
      <c r="F101" s="41" t="s">
        <v>238</v>
      </c>
      <c r="G101" s="41" t="str">
        <f>IF(F101&lt;&gt;"",IF(LEFT(_xll.BDP($F101&amp;" Curncy","SW_PRIMARY_REF_OBLIGATION_ISIN")&amp;" Corp",1)="#","N/A",_xll.BDP($F101&amp;" Curncy","SW_PRIMARY_REF_OBLIGATION_ISIN")&amp;" Corp"),"")</f>
        <v>N/A</v>
      </c>
      <c r="H101" s="43">
        <f>IF(G101&lt;&gt;"",IF(LEFT(_xll.BDP($F101&amp;" Curncy",H$18),1)="#","N/A",_xll.BDP($F101&amp;" Curncy",H$18)),"")</f>
        <v>80</v>
      </c>
      <c r="I101" s="41" t="str">
        <f>IF(AND($G101&lt;&gt;"",$G101&lt;&gt;"N/A"),IF(LEFT(_xll.BDP($G101,"RTG_MOODY"),1)&lt;&gt;"#",_xll.BDP($G101,"RTG_MOODY"),""),"")</f>
        <v/>
      </c>
      <c r="J101" s="41" t="str">
        <f>IF(AND($G101&lt;&gt;"",$G101&lt;&gt;"N/A"),IF(LEFT(_xll.BDP($G101,"RTG_SP"),1)&lt;&gt;"#",_xll.BDP($G101,"RTG_SP"),""),"")</f>
        <v/>
      </c>
      <c r="K101" s="41" t="str">
        <f t="shared" si="10"/>
        <v/>
      </c>
      <c r="L101" s="41" t="str">
        <f t="shared" si="10"/>
        <v/>
      </c>
      <c r="M101" s="41" t="str">
        <f t="shared" si="11"/>
        <v/>
      </c>
      <c r="N101" s="41" t="str">
        <f t="shared" si="11"/>
        <v/>
      </c>
      <c r="O101" s="41" t="str">
        <f t="shared" si="12"/>
        <v/>
      </c>
      <c r="P101" s="41" t="str">
        <f t="shared" si="13"/>
        <v/>
      </c>
    </row>
    <row r="102" spans="2:16" x14ac:dyDescent="0.25">
      <c r="B102" s="41" t="s">
        <v>239</v>
      </c>
      <c r="C102" s="41">
        <v>1</v>
      </c>
      <c r="D102" s="41" t="s">
        <v>36</v>
      </c>
      <c r="E102" s="41" t="s">
        <v>37</v>
      </c>
      <c r="F102" s="41" t="s">
        <v>240</v>
      </c>
      <c r="G102" s="41" t="str">
        <f>IF(F102&lt;&gt;"",IF(LEFT(_xll.BDP($F102&amp;" Curncy","SW_PRIMARY_REF_OBLIGATION_ISIN")&amp;" Corp",1)="#","N/A",_xll.BDP($F102&amp;" Curncy","SW_PRIMARY_REF_OBLIGATION_ISIN")&amp;" Corp"),"")</f>
        <v>US868536AV55 Corp</v>
      </c>
      <c r="H102" s="43">
        <f>IF(G102&lt;&gt;"",IF(LEFT(_xll.BDP($F102&amp;" Curncy",H$18),1)="#","N/A",_xll.BDP($F102&amp;" Curncy",H$18)),"")</f>
        <v>687.53858752199562</v>
      </c>
      <c r="I102" s="41" t="str">
        <f>IF(AND($G102&lt;&gt;"",$G102&lt;&gt;"N/A"),IF(LEFT(_xll.BDP($G102,"RTG_MOODY"),1)&lt;&gt;"#",_xll.BDP($G102,"RTG_MOODY"),""),"")</f>
        <v>B3</v>
      </c>
      <c r="J102" s="41" t="str">
        <f>IF(AND($G102&lt;&gt;"",$G102&lt;&gt;"N/A"),IF(LEFT(_xll.BDP($G102,"RTG_SP"),1)&lt;&gt;"#",_xll.BDP($G102,"RTG_SP"),""),"")</f>
        <v>B-</v>
      </c>
      <c r="K102" s="41" t="str">
        <f t="shared" si="10"/>
        <v/>
      </c>
      <c r="L102" s="41" t="str">
        <f t="shared" si="10"/>
        <v/>
      </c>
      <c r="M102" s="41" t="str">
        <f t="shared" si="11"/>
        <v>B3</v>
      </c>
      <c r="N102" s="41" t="str">
        <f t="shared" si="11"/>
        <v>B-</v>
      </c>
      <c r="O102" s="41">
        <f t="shared" si="12"/>
        <v>18</v>
      </c>
      <c r="P102" s="41">
        <f t="shared" si="13"/>
        <v>18</v>
      </c>
    </row>
    <row r="103" spans="2:16" x14ac:dyDescent="0.25">
      <c r="B103" s="41" t="s">
        <v>241</v>
      </c>
      <c r="C103" s="41">
        <v>1</v>
      </c>
      <c r="D103" s="41" t="s">
        <v>36</v>
      </c>
      <c r="E103" s="41" t="s">
        <v>37</v>
      </c>
      <c r="F103" s="41" t="s">
        <v>242</v>
      </c>
      <c r="G103" s="41" t="str">
        <f>IF(F103&lt;&gt;"",IF(LEFT(_xll.BDP($F103&amp;" Curncy","SW_PRIMARY_REF_OBLIGATION_ISIN")&amp;" Corp",1)="#","N/A",_xll.BDP($F103&amp;" Curncy","SW_PRIMARY_REF_OBLIGATION_ISIN")&amp;" Corp"),"")</f>
        <v>US88033GAV23 Corp</v>
      </c>
      <c r="H103" s="43">
        <f>IF(G103&lt;&gt;"",IF(LEFT(_xll.BDP($F103&amp;" Curncy",H$18),1)="#","N/A",_xll.BDP($F103&amp;" Curncy",H$18)),"")</f>
        <v>545</v>
      </c>
      <c r="I103" s="41" t="str">
        <f>IF(AND($G103&lt;&gt;"",$G103&lt;&gt;"N/A"),IF(LEFT(_xll.BDP($G103,"RTG_MOODY"),1)&lt;&gt;"#",_xll.BDP($G103,"RTG_MOODY"),""),"")</f>
        <v>B3</v>
      </c>
      <c r="J103" s="41" t="str">
        <f>IF(AND($G103&lt;&gt;"",$G103&lt;&gt;"N/A"),IF(LEFT(_xll.BDP($G103,"RTG_SP"),1)&lt;&gt;"#",_xll.BDP($G103,"RTG_SP"),""),"")</f>
        <v>CCC+</v>
      </c>
      <c r="K103" s="41" t="str">
        <f t="shared" si="10"/>
        <v/>
      </c>
      <c r="L103" s="41" t="str">
        <f t="shared" si="10"/>
        <v/>
      </c>
      <c r="M103" s="41" t="str">
        <f t="shared" si="11"/>
        <v>B3</v>
      </c>
      <c r="N103" s="41" t="str">
        <f t="shared" si="11"/>
        <v>CCC+</v>
      </c>
      <c r="O103" s="41">
        <f t="shared" si="12"/>
        <v>18</v>
      </c>
      <c r="P103" s="41">
        <f t="shared" si="13"/>
        <v>19</v>
      </c>
    </row>
    <row r="104" spans="2:16" x14ac:dyDescent="0.25">
      <c r="B104" s="41" t="s">
        <v>243</v>
      </c>
      <c r="C104" s="41">
        <v>1</v>
      </c>
      <c r="D104" s="41" t="s">
        <v>36</v>
      </c>
      <c r="E104" s="41" t="s">
        <v>37</v>
      </c>
      <c r="F104" s="41" t="s">
        <v>244</v>
      </c>
      <c r="G104" s="41" t="str">
        <f>IF(F104&lt;&gt;"",IF(LEFT(_xll.BDP($F104&amp;" Curncy","SW_PRIMARY_REF_OBLIGATION_ISIN")&amp;" Corp",1)="#","N/A",_xll.BDP($F104&amp;" Curncy","SW_PRIMARY_REF_OBLIGATION_ISIN")&amp;" Corp"),"")</f>
        <v>US881609AY73 Corp</v>
      </c>
      <c r="H104" s="43">
        <f>IF(G104&lt;&gt;"",IF(LEFT(_xll.BDP($F104&amp;" Curncy",H$18),1)="#","N/A",_xll.BDP($F104&amp;" Curncy",H$18)),"")</f>
        <v>300</v>
      </c>
      <c r="I104" s="41" t="str">
        <f>IF(AND($G104&lt;&gt;"",$G104&lt;&gt;"N/A"),IF(LEFT(_xll.BDP($G104,"RTG_MOODY"),1)&lt;&gt;"#",_xll.BDP($G104,"RTG_MOODY"),""),"")</f>
        <v>Ba2</v>
      </c>
      <c r="J104" s="41" t="str">
        <f>IF(AND($G104&lt;&gt;"",$G104&lt;&gt;"N/A"),IF(LEFT(_xll.BDP($G104,"RTG_SP"),1)&lt;&gt;"#",_xll.BDP($G104,"RTG_SP"),""),"")</f>
        <v>BB+</v>
      </c>
      <c r="K104" s="41" t="str">
        <f t="shared" si="10"/>
        <v/>
      </c>
      <c r="L104" s="41" t="str">
        <f t="shared" si="10"/>
        <v/>
      </c>
      <c r="M104" s="41" t="str">
        <f t="shared" si="11"/>
        <v>Ba2</v>
      </c>
      <c r="N104" s="41" t="str">
        <f t="shared" si="11"/>
        <v>BB+</v>
      </c>
      <c r="O104" s="41">
        <f t="shared" si="12"/>
        <v>14</v>
      </c>
      <c r="P104" s="41">
        <f t="shared" si="13"/>
        <v>13</v>
      </c>
    </row>
    <row r="105" spans="2:16" x14ac:dyDescent="0.25">
      <c r="B105" s="41" t="s">
        <v>247</v>
      </c>
      <c r="C105" s="41">
        <v>1</v>
      </c>
      <c r="D105" s="41" t="s">
        <v>36</v>
      </c>
      <c r="E105" s="41" t="s">
        <v>37</v>
      </c>
      <c r="F105" s="41" t="s">
        <v>248</v>
      </c>
      <c r="G105" s="41" t="str">
        <f>IF(F105&lt;&gt;"",IF(LEFT(_xll.BDP($F105&amp;" Curncy","SW_PRIMARY_REF_OBLIGATION_ISIN")&amp;" Corp",1)="#","N/A",_xll.BDP($F105&amp;" Curncy","SW_PRIMARY_REF_OBLIGATION_ISIN")&amp;" Corp"),"")</f>
        <v>US00130HBV69 Corp</v>
      </c>
      <c r="H105" s="43">
        <f>IF(G105&lt;&gt;"",IF(LEFT(_xll.BDP($F105&amp;" Curncy",H$18),1)="#","N/A",_xll.BDP($F105&amp;" Curncy",H$18)),"")</f>
        <v>250</v>
      </c>
      <c r="I105" s="41" t="str">
        <f>IF(AND($G105&lt;&gt;"",$G105&lt;&gt;"N/A"),IF(LEFT(_xll.BDP($G105,"RTG_MOODY"),1)&lt;&gt;"#",_xll.BDP($G105,"RTG_MOODY"),""),"")</f>
        <v>Ba3</v>
      </c>
      <c r="J105" s="41" t="str">
        <f>IF(AND($G105&lt;&gt;"",$G105&lt;&gt;"N/A"),IF(LEFT(_xll.BDP($G105,"RTG_SP"),1)&lt;&gt;"#",_xll.BDP($G105,"RTG_SP"),""),"")</f>
        <v>BB-</v>
      </c>
      <c r="K105" s="41" t="str">
        <f t="shared" si="10"/>
        <v/>
      </c>
      <c r="L105" s="41" t="str">
        <f t="shared" si="10"/>
        <v/>
      </c>
      <c r="M105" s="41" t="str">
        <f t="shared" si="11"/>
        <v>Ba3</v>
      </c>
      <c r="N105" s="41" t="str">
        <f t="shared" si="11"/>
        <v>BB-</v>
      </c>
      <c r="O105" s="41">
        <f t="shared" si="12"/>
        <v>15</v>
      </c>
      <c r="P105" s="41">
        <f t="shared" si="13"/>
        <v>15</v>
      </c>
    </row>
    <row r="106" spans="2:16" x14ac:dyDescent="0.25">
      <c r="B106" s="41" t="s">
        <v>249</v>
      </c>
      <c r="C106" s="41">
        <v>1</v>
      </c>
      <c r="D106" s="41" t="s">
        <v>36</v>
      </c>
      <c r="E106" s="41" t="s">
        <v>37</v>
      </c>
      <c r="F106" s="41" t="s">
        <v>250</v>
      </c>
      <c r="G106" s="41" t="str">
        <f>IF(F106&lt;&gt;"",IF(LEFT(_xll.BDP($F106&amp;" Curncy","SW_PRIMARY_REF_OBLIGATION_ISIN")&amp;" Corp",1)="#","N/A",_xll.BDP($F106&amp;" Curncy","SW_PRIMARY_REF_OBLIGATION_ISIN")&amp;" Corp"),"")</f>
        <v>US382550AD35 Corp</v>
      </c>
      <c r="H106" s="43">
        <f>IF(G106&lt;&gt;"",IF(LEFT(_xll.BDP($F106&amp;" Curncy",H$18),1)="#","N/A",_xll.BDP($F106&amp;" Curncy",H$18)),"")</f>
        <v>155</v>
      </c>
      <c r="I106" s="41" t="str">
        <f>IF(AND($G106&lt;&gt;"",$G106&lt;&gt;"N/A"),IF(LEFT(_xll.BDP($G106,"RTG_MOODY"),1)&lt;&gt;"#",_xll.BDP($G106,"RTG_MOODY"),""),"")</f>
        <v>B1</v>
      </c>
      <c r="J106" s="41" t="str">
        <f>IF(AND($G106&lt;&gt;"",$G106&lt;&gt;"N/A"),IF(LEFT(_xll.BDP($G106,"RTG_SP"),1)&lt;&gt;"#",_xll.BDP($G106,"RTG_SP"),""),"")</f>
        <v>BB</v>
      </c>
      <c r="K106" s="41" t="str">
        <f t="shared" si="10"/>
        <v/>
      </c>
      <c r="L106" s="41" t="str">
        <f t="shared" si="10"/>
        <v/>
      </c>
      <c r="M106" s="41" t="str">
        <f t="shared" si="11"/>
        <v>B1</v>
      </c>
      <c r="N106" s="41" t="str">
        <f t="shared" si="11"/>
        <v>BB</v>
      </c>
      <c r="O106" s="41">
        <f t="shared" si="12"/>
        <v>16</v>
      </c>
      <c r="P106" s="41">
        <f t="shared" si="13"/>
        <v>14</v>
      </c>
    </row>
    <row r="107" spans="2:16" x14ac:dyDescent="0.25">
      <c r="B107" s="41" t="s">
        <v>251</v>
      </c>
      <c r="C107" s="41">
        <v>1</v>
      </c>
      <c r="D107" s="41" t="s">
        <v>36</v>
      </c>
      <c r="E107" s="41" t="s">
        <v>37</v>
      </c>
      <c r="F107" s="41" t="s">
        <v>252</v>
      </c>
      <c r="G107" s="41" t="str">
        <f>IF(F107&lt;&gt;"",IF(LEFT(_xll.BDP($F107&amp;" Curncy","SW_PRIMARY_REF_OBLIGATION_ISIN")&amp;" Corp",1)="#","N/A",_xll.BDP($F107&amp;" Curncy","SW_PRIMARY_REF_OBLIGATION_ISIN")&amp;" Corp"),"")</f>
        <v>US428040CD99 Corp</v>
      </c>
      <c r="H107" s="43">
        <f>IF(G107&lt;&gt;"",IF(LEFT(_xll.BDP($F107&amp;" Curncy",H$18),1)="#","N/A",_xll.BDP($F107&amp;" Curncy",H$18)),"")</f>
        <v>585</v>
      </c>
      <c r="I107" s="41" t="str">
        <f>IF(AND($G107&lt;&gt;"",$G107&lt;&gt;"N/A"),IF(LEFT(_xll.BDP($G107,"RTG_MOODY"),1)&lt;&gt;"#",_xll.BDP($G107,"RTG_MOODY"),""),"")</f>
        <v>B2</v>
      </c>
      <c r="J107" s="41" t="str">
        <f>IF(AND($G107&lt;&gt;"",$G107&lt;&gt;"N/A"),IF(LEFT(_xll.BDP($G107,"RTG_SP"),1)&lt;&gt;"#",_xll.BDP($G107,"RTG_SP"),""),"")</f>
        <v>B</v>
      </c>
      <c r="K107" s="41" t="str">
        <f t="shared" si="10"/>
        <v/>
      </c>
      <c r="L107" s="41" t="str">
        <f t="shared" si="10"/>
        <v/>
      </c>
      <c r="M107" s="41" t="str">
        <f t="shared" si="11"/>
        <v>B2</v>
      </c>
      <c r="N107" s="41" t="str">
        <f t="shared" si="11"/>
        <v>B</v>
      </c>
      <c r="O107" s="41">
        <f t="shared" si="12"/>
        <v>17</v>
      </c>
      <c r="P107" s="41">
        <f t="shared" si="13"/>
        <v>17</v>
      </c>
    </row>
    <row r="108" spans="2:16" x14ac:dyDescent="0.25">
      <c r="B108" s="41" t="s">
        <v>254</v>
      </c>
      <c r="C108" s="41">
        <v>1</v>
      </c>
      <c r="D108" s="41" t="s">
        <v>36</v>
      </c>
      <c r="E108" s="41" t="s">
        <v>37</v>
      </c>
      <c r="F108" s="41" t="s">
        <v>255</v>
      </c>
      <c r="G108" s="41" t="str">
        <f>IF(F108&lt;&gt;"",IF(LEFT(_xll.BDP($F108&amp;" Curncy","SW_PRIMARY_REF_OBLIGATION_ISIN")&amp;" Corp",1)="#","N/A",_xll.BDP($F108&amp;" Curncy","SW_PRIMARY_REF_OBLIGATION_ISIN")&amp;" Corp"),"")</f>
        <v>US499040AP80 Corp</v>
      </c>
      <c r="H108" s="43">
        <f>IF(G108&lt;&gt;"",IF(LEFT(_xll.BDP($F108&amp;" Curncy",H$18),1)="#","N/A",_xll.BDP($F108&amp;" Curncy",H$18)),"")</f>
        <v>1462.7717118271987</v>
      </c>
      <c r="I108" s="41" t="str">
        <f>IF(AND($G108&lt;&gt;"",$G108&lt;&gt;"N/A"),IF(LEFT(_xll.BDP($G108,"RTG_MOODY"),1)&lt;&gt;"#",_xll.BDP($G108,"RTG_MOODY"),""),"")</f>
        <v>Caa2</v>
      </c>
      <c r="J108" s="41" t="str">
        <f>IF(AND($G108&lt;&gt;"",$G108&lt;&gt;"N/A"),IF(LEFT(_xll.BDP($G108,"RTG_SP"),1)&lt;&gt;"#",_xll.BDP($G108,"RTG_SP"),""),"")</f>
        <v>CCC</v>
      </c>
      <c r="K108" s="41" t="str">
        <f t="shared" si="10"/>
        <v/>
      </c>
      <c r="L108" s="41" t="str">
        <f t="shared" si="10"/>
        <v/>
      </c>
      <c r="M108" s="41" t="str">
        <f t="shared" si="11"/>
        <v>Caa2</v>
      </c>
      <c r="N108" s="41" t="str">
        <f t="shared" si="11"/>
        <v>CCC</v>
      </c>
      <c r="O108" s="41">
        <f t="shared" si="12"/>
        <v>20</v>
      </c>
      <c r="P108" s="41">
        <f t="shared" si="13"/>
        <v>20</v>
      </c>
    </row>
    <row r="109" spans="2:16" x14ac:dyDescent="0.25">
      <c r="B109" s="41" t="s">
        <v>256</v>
      </c>
      <c r="C109" s="41">
        <v>1</v>
      </c>
      <c r="D109" s="41" t="s">
        <v>36</v>
      </c>
      <c r="E109" s="41" t="s">
        <v>37</v>
      </c>
      <c r="F109" s="41" t="s">
        <v>257</v>
      </c>
      <c r="G109" s="41" t="str">
        <f>IF(F109&lt;&gt;"",IF(LEFT(_xll.BDP($F109&amp;" Curncy","SW_PRIMARY_REF_OBLIGATION_ISIN")&amp;" Corp",1)="#","N/A",_xll.BDP($F109&amp;" Curncy","SW_PRIMARY_REF_OBLIGATION_ISIN")&amp;" Corp"),"")</f>
        <v>US640204AB95 Corp</v>
      </c>
      <c r="H109" s="43">
        <f>IF(G109&lt;&gt;"",IF(LEFT(_xll.BDP($F109&amp;" Curncy",H$18),1)="#","N/A",_xll.BDP($F109&amp;" Curncy",H$18)),"")</f>
        <v>350.00000000000006</v>
      </c>
      <c r="I109" s="41" t="str">
        <f>IF(AND($G109&lt;&gt;"",$G109&lt;&gt;"N/A"),IF(LEFT(_xll.BDP($G109,"RTG_MOODY"),1)&lt;&gt;"#",_xll.BDP($G109,"RTG_MOODY"),""),"")</f>
        <v>B2</v>
      </c>
      <c r="J109" s="41" t="str">
        <f>IF(AND($G109&lt;&gt;"",$G109&lt;&gt;"N/A"),IF(LEFT(_xll.BDP($G109,"RTG_SP"),1)&lt;&gt;"#",_xll.BDP($G109,"RTG_SP"),""),"")</f>
        <v>B-</v>
      </c>
      <c r="K109" s="41" t="str">
        <f t="shared" si="10"/>
        <v/>
      </c>
      <c r="L109" s="41" t="str">
        <f t="shared" si="10"/>
        <v/>
      </c>
      <c r="M109" s="41" t="str">
        <f t="shared" si="11"/>
        <v>B2</v>
      </c>
      <c r="N109" s="41" t="str">
        <f t="shared" si="11"/>
        <v>B-</v>
      </c>
      <c r="O109" s="41">
        <f t="shared" si="12"/>
        <v>17</v>
      </c>
      <c r="P109" s="41">
        <f t="shared" si="13"/>
        <v>18</v>
      </c>
    </row>
    <row r="110" spans="2:16" x14ac:dyDescent="0.25">
      <c r="B110" s="41" t="s">
        <v>258</v>
      </c>
      <c r="C110" s="41">
        <v>1</v>
      </c>
      <c r="D110" s="41" t="s">
        <v>36</v>
      </c>
      <c r="E110" s="41" t="s">
        <v>37</v>
      </c>
      <c r="F110" s="41" t="s">
        <v>259</v>
      </c>
      <c r="G110" s="41" t="str">
        <f>IF(F110&lt;&gt;"",IF(LEFT(_xll.BDP($F110&amp;" Curncy","SW_PRIMARY_REF_OBLIGATION_ISIN")&amp;" Corp",1)="#","N/A",_xll.BDP($F110&amp;" Curncy","SW_PRIMARY_REF_OBLIGATION_ISIN")&amp;" Corp"),"")</f>
        <v>US650111AG26 Corp</v>
      </c>
      <c r="H110" s="43">
        <f>IF(G110&lt;&gt;"",IF(LEFT(_xll.BDP($F110&amp;" Curncy",H$18),1)="#","N/A",_xll.BDP($F110&amp;" Curncy",H$18)),"")</f>
        <v>57.999999999999993</v>
      </c>
      <c r="I110" s="41" t="str">
        <f>IF(AND($G110&lt;&gt;"",$G110&lt;&gt;"N/A"),IF(LEFT(_xll.BDP($G110,"RTG_MOODY"),1)&lt;&gt;"#",_xll.BDP($G110,"RTG_MOODY"),""),"")</f>
        <v>B1</v>
      </c>
      <c r="J110" s="41" t="str">
        <f>IF(AND($G110&lt;&gt;"",$G110&lt;&gt;"N/A"),IF(LEFT(_xll.BDP($G110,"RTG_SP"),1)&lt;&gt;"#",_xll.BDP($G110,"RTG_SP"),""),"")</f>
        <v>BB</v>
      </c>
      <c r="K110" s="41" t="str">
        <f t="shared" si="10"/>
        <v/>
      </c>
      <c r="L110" s="41" t="str">
        <f t="shared" si="10"/>
        <v/>
      </c>
      <c r="M110" s="41" t="str">
        <f t="shared" si="11"/>
        <v>B1</v>
      </c>
      <c r="N110" s="41" t="str">
        <f t="shared" si="11"/>
        <v>BB</v>
      </c>
      <c r="O110" s="41">
        <f t="shared" si="12"/>
        <v>16</v>
      </c>
      <c r="P110" s="41">
        <f t="shared" si="13"/>
        <v>14</v>
      </c>
    </row>
    <row r="111" spans="2:16" x14ac:dyDescent="0.25">
      <c r="B111" s="41" t="s">
        <v>260</v>
      </c>
      <c r="C111" s="41">
        <v>1</v>
      </c>
      <c r="D111" s="41" t="s">
        <v>36</v>
      </c>
      <c r="E111" s="41" t="s">
        <v>37</v>
      </c>
      <c r="F111" s="41" t="s">
        <v>236</v>
      </c>
      <c r="G111" s="41" t="str">
        <f>IF(F111&lt;&gt;"",IF(LEFT(_xll.BDP($F111&amp;" Curncy","SW_PRIMARY_REF_OBLIGATION_ISIN")&amp;" Corp",1)="#","N/A",_xll.BDP($F111&amp;" Curncy","SW_PRIMARY_REF_OBLIGATION_ISIN")&amp;" Corp"),"")</f>
        <v>US85375CBD20 Corp</v>
      </c>
      <c r="H111" s="43">
        <f>IF(G111&lt;&gt;"",IF(LEFT(_xll.BDP($F111&amp;" Curncy",H$18),1)="#","N/A",_xll.BDP($F111&amp;" Curncy",H$18)),"")</f>
        <v>220</v>
      </c>
      <c r="I111" s="41" t="str">
        <f>IF(AND($G111&lt;&gt;"",$G111&lt;&gt;"N/A"),IF(LEFT(_xll.BDP($G111,"RTG_MOODY"),1)&lt;&gt;"#",_xll.BDP($G111,"RTG_MOODY"),""),"")</f>
        <v/>
      </c>
      <c r="J111" s="41" t="str">
        <f>IF(AND($G111&lt;&gt;"",$G111&lt;&gt;"N/A"),IF(LEFT(_xll.BDP($G111,"RTG_SP"),1)&lt;&gt;"#",_xll.BDP($G111,"RTG_SP"),""),"")</f>
        <v/>
      </c>
      <c r="K111" s="41" t="str">
        <f t="shared" si="10"/>
        <v/>
      </c>
      <c r="L111" s="41" t="str">
        <f t="shared" si="10"/>
        <v/>
      </c>
      <c r="M111" s="41" t="str">
        <f t="shared" si="11"/>
        <v/>
      </c>
      <c r="N111" s="41" t="str">
        <f t="shared" si="11"/>
        <v/>
      </c>
      <c r="O111" s="41" t="str">
        <f t="shared" si="12"/>
        <v/>
      </c>
      <c r="P111" s="41" t="str">
        <f t="shared" si="13"/>
        <v/>
      </c>
    </row>
    <row r="112" spans="2:16" x14ac:dyDescent="0.25">
      <c r="B112" s="41" t="s">
        <v>261</v>
      </c>
      <c r="C112" s="41">
        <v>1</v>
      </c>
      <c r="D112" s="41" t="s">
        <v>36</v>
      </c>
      <c r="E112" s="41" t="s">
        <v>37</v>
      </c>
      <c r="F112" s="41" t="s">
        <v>262</v>
      </c>
      <c r="G112" s="41" t="str">
        <f>IF(F112&lt;&gt;"",IF(LEFT(_xll.BDP($F112&amp;" Curncy","SW_PRIMARY_REF_OBLIGATION_ISIN")&amp;" Corp",1)="#","N/A",_xll.BDP($F112&amp;" Curncy","SW_PRIMARY_REF_OBLIGATION_ISIN")&amp;" Corp"),"")</f>
        <v>US892335AL43 Corp</v>
      </c>
      <c r="H112" s="43">
        <f>IF(G112&lt;&gt;"",IF(LEFT(_xll.BDP($F112&amp;" Curncy",H$18),1)="#","N/A",_xll.BDP($F112&amp;" Curncy",H$18)),"")</f>
        <v>1317.1150061151677</v>
      </c>
      <c r="I112" s="41" t="str">
        <f>IF(AND($G112&lt;&gt;"",$G112&lt;&gt;"N/A"),IF(LEFT(_xll.BDP($G112,"RTG_MOODY"),1)&lt;&gt;"#",_xll.BDP($G112,"RTG_MOODY"),""),"")</f>
        <v>Caa2</v>
      </c>
      <c r="J112" s="41" t="str">
        <f>IF(AND($G112&lt;&gt;"",$G112&lt;&gt;"N/A"),IF(LEFT(_xll.BDP($G112,"RTG_SP"),1)&lt;&gt;"#",_xll.BDP($G112,"RTG_SP"),""),"")</f>
        <v>CCC</v>
      </c>
      <c r="K112" s="41" t="str">
        <f t="shared" si="10"/>
        <v/>
      </c>
      <c r="L112" s="41" t="str">
        <f t="shared" si="10"/>
        <v/>
      </c>
      <c r="M112" s="41" t="str">
        <f t="shared" si="11"/>
        <v>Caa2</v>
      </c>
      <c r="N112" s="41" t="str">
        <f t="shared" si="11"/>
        <v>CCC</v>
      </c>
      <c r="O112" s="41">
        <f t="shared" si="12"/>
        <v>20</v>
      </c>
      <c r="P112" s="41">
        <f t="shared" si="13"/>
        <v>20</v>
      </c>
    </row>
    <row r="113" spans="2:16" x14ac:dyDescent="0.25">
      <c r="B113" s="41" t="s">
        <v>263</v>
      </c>
      <c r="C113" s="41">
        <v>1</v>
      </c>
      <c r="D113" s="41" t="s">
        <v>36</v>
      </c>
      <c r="E113" s="41" t="s">
        <v>37</v>
      </c>
      <c r="F113" s="41" t="s">
        <v>264</v>
      </c>
      <c r="G113" s="41" t="str">
        <f>IF(F113&lt;&gt;"",IF(LEFT(_xll.BDP($F113&amp;" Curncy","SW_PRIMARY_REF_OBLIGATION_ISIN")&amp;" Corp",1)="#","N/A",_xll.BDP($F113&amp;" Curncy","SW_PRIMARY_REF_OBLIGATION_ISIN")&amp;" Corp"),"")</f>
        <v>US909214BP20 Corp</v>
      </c>
      <c r="H113" s="43">
        <f>IF(G113&lt;&gt;"",IF(LEFT(_xll.BDP($F113&amp;" Curncy",H$18),1)="#","N/A",_xll.BDP($F113&amp;" Curncy",H$18)),"")</f>
        <v>864.99999999999989</v>
      </c>
      <c r="I113" s="41" t="str">
        <f>IF(AND($G113&lt;&gt;"",$G113&lt;&gt;"N/A"),IF(LEFT(_xll.BDP($G113,"RTG_MOODY"),1)&lt;&gt;"#",_xll.BDP($G113,"RTG_MOODY"),""),"")</f>
        <v>B2</v>
      </c>
      <c r="J113" s="41" t="str">
        <f>IF(AND($G113&lt;&gt;"",$G113&lt;&gt;"N/A"),IF(LEFT(_xll.BDP($G113,"RTG_SP"),1)&lt;&gt;"#",_xll.BDP($G113,"RTG_SP"),""),"")</f>
        <v>B+</v>
      </c>
      <c r="K113" s="41" t="str">
        <f t="shared" si="10"/>
        <v/>
      </c>
      <c r="L113" s="41" t="str">
        <f t="shared" si="10"/>
        <v/>
      </c>
      <c r="M113" s="41" t="str">
        <f t="shared" si="11"/>
        <v>B2</v>
      </c>
      <c r="N113" s="41" t="str">
        <f t="shared" si="11"/>
        <v>B+</v>
      </c>
      <c r="O113" s="41">
        <f t="shared" si="12"/>
        <v>17</v>
      </c>
      <c r="P113" s="41">
        <f t="shared" si="13"/>
        <v>16</v>
      </c>
    </row>
    <row r="114" spans="2:16" x14ac:dyDescent="0.25">
      <c r="B114" s="41" t="s">
        <v>265</v>
      </c>
      <c r="C114" s="41">
        <v>1</v>
      </c>
      <c r="D114" s="41" t="s">
        <v>36</v>
      </c>
      <c r="E114" s="41" t="s">
        <v>37</v>
      </c>
      <c r="F114" s="41" t="s">
        <v>266</v>
      </c>
      <c r="G114" s="41" t="str">
        <f>IF(F114&lt;&gt;"",IF(LEFT(_xll.BDP($F114&amp;" Curncy","SW_PRIMARY_REF_OBLIGATION_ISIN")&amp;" Corp",1)="#","N/A",_xll.BDP($F114&amp;" Curncy","SW_PRIMARY_REF_OBLIGATION_ISIN")&amp;" Corp"),"")</f>
        <v>US911365AX24 Corp</v>
      </c>
      <c r="H114" s="43">
        <f>IF(G114&lt;&gt;"",IF(LEFT(_xll.BDP($F114&amp;" Curncy",H$18),1)="#","N/A",_xll.BDP($F114&amp;" Curncy",H$18)),"")</f>
        <v>380</v>
      </c>
      <c r="I114" s="41" t="str">
        <f>IF(AND($G114&lt;&gt;"",$G114&lt;&gt;"N/A"),IF(LEFT(_xll.BDP($G114,"RTG_MOODY"),1)&lt;&gt;"#",_xll.BDP($G114,"RTG_MOODY"),""),"")</f>
        <v>B1</v>
      </c>
      <c r="J114" s="41" t="str">
        <f>IF(AND($G114&lt;&gt;"",$G114&lt;&gt;"N/A"),IF(LEFT(_xll.BDP($G114,"RTG_SP"),1)&lt;&gt;"#",_xll.BDP($G114,"RTG_SP"),""),"")</f>
        <v>BB-</v>
      </c>
      <c r="K114" s="41" t="str">
        <f t="shared" si="10"/>
        <v/>
      </c>
      <c r="L114" s="41" t="str">
        <f t="shared" si="10"/>
        <v/>
      </c>
      <c r="M114" s="41" t="str">
        <f t="shared" si="11"/>
        <v>B1</v>
      </c>
      <c r="N114" s="41" t="str">
        <f t="shared" si="11"/>
        <v>BB-</v>
      </c>
      <c r="O114" s="41">
        <f t="shared" si="12"/>
        <v>16</v>
      </c>
      <c r="P114" s="41">
        <f t="shared" si="13"/>
        <v>15</v>
      </c>
    </row>
    <row r="115" spans="2:16" x14ac:dyDescent="0.25">
      <c r="B115" s="41" t="s">
        <v>267</v>
      </c>
      <c r="C115" s="41">
        <v>1</v>
      </c>
      <c r="D115" s="41" t="s">
        <v>36</v>
      </c>
      <c r="E115" s="41" t="s">
        <v>37</v>
      </c>
      <c r="F115" s="41" t="s">
        <v>268</v>
      </c>
      <c r="G115" s="41" t="str">
        <f>IF(F115&lt;&gt;"",IF(LEFT(_xll.BDP($F115&amp;" Curncy","SW_PRIMARY_REF_OBLIGATION_ISIN")&amp;" Corp",1)="#","N/A",_xll.BDP($F115&amp;" Curncy","SW_PRIMARY_REF_OBLIGATION_ISIN")&amp;" Corp"),"")</f>
        <v>US912909AD03 Corp</v>
      </c>
      <c r="H115" s="43">
        <f>IF(G115&lt;&gt;"",IF(LEFT(_xll.BDP($F115&amp;" Curncy",H$18),1)="#","N/A",_xll.BDP($F115&amp;" Curncy",H$18)),"")</f>
        <v>1294.3655091827272</v>
      </c>
      <c r="I115" s="41" t="str">
        <f>IF(AND($G115&lt;&gt;"",$G115&lt;&gt;"N/A"),IF(LEFT(_xll.BDP($G115,"RTG_MOODY"),1)&lt;&gt;"#",_xll.BDP($G115,"RTG_MOODY"),""),"")</f>
        <v>B2 /*-</v>
      </c>
      <c r="J115" s="41" t="str">
        <f>IF(AND($G115&lt;&gt;"",$G115&lt;&gt;"N/A"),IF(LEFT(_xll.BDP($G115,"RTG_SP"),1)&lt;&gt;"#",_xll.BDP($G115,"RTG_SP"),""),"")</f>
        <v>B</v>
      </c>
      <c r="K115" s="41">
        <f t="shared" si="10"/>
        <v>4</v>
      </c>
      <c r="L115" s="41" t="str">
        <f t="shared" si="10"/>
        <v/>
      </c>
      <c r="M115" s="41" t="str">
        <f t="shared" si="11"/>
        <v>B2</v>
      </c>
      <c r="N115" s="41" t="str">
        <f t="shared" si="11"/>
        <v>B</v>
      </c>
      <c r="O115" s="41">
        <f t="shared" si="12"/>
        <v>17</v>
      </c>
      <c r="P115" s="41">
        <f t="shared" si="13"/>
        <v>17</v>
      </c>
    </row>
    <row r="116" spans="2:16" x14ac:dyDescent="0.25">
      <c r="B116" s="41" t="s">
        <v>269</v>
      </c>
      <c r="C116" s="41">
        <v>1</v>
      </c>
      <c r="D116" s="41" t="s">
        <v>36</v>
      </c>
      <c r="E116" s="41" t="s">
        <v>37</v>
      </c>
      <c r="F116" s="41" t="s">
        <v>270</v>
      </c>
      <c r="G116" s="41" t="str">
        <f>IF(F116&lt;&gt;"",IF(LEFT(_xll.BDP($F116&amp;" Curncy","SW_PRIMARY_REF_OBLIGATION_ISIN")&amp;" Corp",1)="#","N/A",_xll.BDP($F116&amp;" Curncy","SW_PRIMARY_REF_OBLIGATION_ISIN")&amp;" Corp"),"")</f>
        <v>US913903AP52 Corp</v>
      </c>
      <c r="H116" s="43">
        <f>IF(G116&lt;&gt;"",IF(LEFT(_xll.BDP($F116&amp;" Curncy",H$18),1)="#","N/A",_xll.BDP($F116&amp;" Curncy",H$18)),"")</f>
        <v>98</v>
      </c>
      <c r="I116" s="41" t="str">
        <f>IF(AND($G116&lt;&gt;"",$G116&lt;&gt;"N/A"),IF(LEFT(_xll.BDP($G116,"RTG_MOODY"),1)&lt;&gt;"#",_xll.BDP($G116,"RTG_MOODY"),""),"")</f>
        <v>Ba1</v>
      </c>
      <c r="J116" s="41" t="str">
        <f>IF(AND($G116&lt;&gt;"",$G116&lt;&gt;"N/A"),IF(LEFT(_xll.BDP($G116,"RTG_SP"),1)&lt;&gt;"#",_xll.BDP($G116,"RTG_SP"),""),"")</f>
        <v>BBB-</v>
      </c>
      <c r="K116" s="41" t="str">
        <f t="shared" si="10"/>
        <v/>
      </c>
      <c r="L116" s="41" t="str">
        <f t="shared" si="10"/>
        <v/>
      </c>
      <c r="M116" s="41" t="str">
        <f t="shared" si="11"/>
        <v>Ba1</v>
      </c>
      <c r="N116" s="41" t="str">
        <f t="shared" si="11"/>
        <v>BBB-</v>
      </c>
      <c r="O116" s="41">
        <f t="shared" si="12"/>
        <v>13</v>
      </c>
      <c r="P116" s="41">
        <f t="shared" si="13"/>
        <v>12</v>
      </c>
    </row>
    <row r="117" spans="2:16" x14ac:dyDescent="0.25">
      <c r="B117" s="41" t="s">
        <v>271</v>
      </c>
      <c r="C117" s="41">
        <v>1</v>
      </c>
      <c r="D117" s="41" t="s">
        <v>36</v>
      </c>
      <c r="E117" s="41" t="s">
        <v>37</v>
      </c>
      <c r="F117" s="41" t="s">
        <v>272</v>
      </c>
      <c r="G117" s="41" t="str">
        <f>IF(F117&lt;&gt;"",IF(LEFT(_xll.BDP($F117&amp;" Curncy","SW_PRIMARY_REF_OBLIGATION_ISIN")&amp;" Corp",1)="#","N/A",_xll.BDP($F117&amp;" Curncy","SW_PRIMARY_REF_OBLIGATION_ISIN")&amp;" Corp"),"")</f>
        <v>US929160AM18 Corp</v>
      </c>
      <c r="H117" s="43">
        <f>IF(G117&lt;&gt;"",IF(LEFT(_xll.BDP($F117&amp;" Curncy",H$18),1)="#","N/A",_xll.BDP($F117&amp;" Curncy",H$18)),"")</f>
        <v>85</v>
      </c>
      <c r="I117" s="41" t="str">
        <f>IF(AND($G117&lt;&gt;"",$G117&lt;&gt;"N/A"),IF(LEFT(_xll.BDP($G117,"RTG_MOODY"),1)&lt;&gt;"#",_xll.BDP($G117,"RTG_MOODY"),""),"")</f>
        <v>Ba2</v>
      </c>
      <c r="J117" s="41" t="str">
        <f>IF(AND($G117&lt;&gt;"",$G117&lt;&gt;"N/A"),IF(LEFT(_xll.BDP($G117,"RTG_SP"),1)&lt;&gt;"#",_xll.BDP($G117,"RTG_SP"),""),"")</f>
        <v>BBB</v>
      </c>
      <c r="K117" s="41" t="str">
        <f t="shared" si="10"/>
        <v/>
      </c>
      <c r="L117" s="41" t="str">
        <f t="shared" si="10"/>
        <v/>
      </c>
      <c r="M117" s="41" t="str">
        <f t="shared" si="11"/>
        <v>Ba2</v>
      </c>
      <c r="N117" s="41" t="str">
        <f t="shared" si="11"/>
        <v>BBB</v>
      </c>
      <c r="O117" s="41">
        <f t="shared" si="12"/>
        <v>14</v>
      </c>
      <c r="P117" s="41">
        <f t="shared" si="13"/>
        <v>11</v>
      </c>
    </row>
    <row r="118" spans="2:16" x14ac:dyDescent="0.25">
      <c r="B118" s="41" t="s">
        <v>273</v>
      </c>
      <c r="C118" s="41">
        <v>1</v>
      </c>
      <c r="D118" s="41" t="s">
        <v>36</v>
      </c>
      <c r="E118" s="41" t="s">
        <v>37</v>
      </c>
      <c r="F118" s="41" t="s">
        <v>274</v>
      </c>
      <c r="G118" s="41" t="str">
        <f>IF(F118&lt;&gt;"",IF(LEFT(_xll.BDP($F118&amp;" Curncy","SW_PRIMARY_REF_OBLIGATION_ISIN")&amp;" Corp",1)="#","N/A",_xll.BDP($F118&amp;" Curncy","SW_PRIMARY_REF_OBLIGATION_ISIN")&amp;" Corp"),"")</f>
        <v>US97381WAJ36 Corp</v>
      </c>
      <c r="H118" s="43">
        <f>IF(G118&lt;&gt;"",IF(LEFT(_xll.BDP($F118&amp;" Curncy",H$18),1)="#","N/A",_xll.BDP($F118&amp;" Curncy",H$18)),"")</f>
        <v>859.30375194261387</v>
      </c>
      <c r="I118" s="41" t="str">
        <f>IF(AND($G118&lt;&gt;"",$G118&lt;&gt;"N/A"),IF(LEFT(_xll.BDP($G118,"RTG_MOODY"),1)&lt;&gt;"#",_xll.BDP($G118,"RTG_MOODY"),""),"")</f>
        <v>B2</v>
      </c>
      <c r="J118" s="41" t="str">
        <f>IF(AND($G118&lt;&gt;"",$G118&lt;&gt;"N/A"),IF(LEFT(_xll.BDP($G118,"RTG_SP"),1)&lt;&gt;"#",_xll.BDP($G118,"RTG_SP"),""),"")</f>
        <v>B+</v>
      </c>
      <c r="K118" s="41" t="str">
        <f t="shared" ref="K118" si="14">IFERROR(FIND("/",I118,1),"")</f>
        <v/>
      </c>
      <c r="L118" s="41" t="str">
        <f t="shared" ref="L118" si="15">IFERROR(FIND("/",J118,1),"")</f>
        <v/>
      </c>
      <c r="M118" s="41" t="str">
        <f t="shared" ref="M118" si="16">IF(K118&lt;&gt;"",MID(I118,1,K118-2),I118)</f>
        <v>B2</v>
      </c>
      <c r="N118" s="41" t="str">
        <f t="shared" ref="N118" si="17">IF(L118&lt;&gt;"",MID(J118,1,L118-2),J118)</f>
        <v>B+</v>
      </c>
      <c r="O118" s="41">
        <f t="shared" ref="O118" si="18">IFERROR(VLOOKUP(M118,$S$19:$U$44,3,0),"")</f>
        <v>17</v>
      </c>
      <c r="P118" s="41">
        <f t="shared" ref="P118" si="19">IFERROR(VLOOKUP(N118,$T$19:$U$44,2,0),"")</f>
        <v>16</v>
      </c>
    </row>
    <row r="119" spans="2:16" x14ac:dyDescent="0.25">
      <c r="G119" s="41" t="str">
        <f>IF(F119&lt;&gt;"",IF(LEFT(_xll.BDP($F119&amp;" Curncy","SW_PRIMARY_REF_OBLIGATION_ISIN")&amp;" Corp",1)="#","N/A",_xll.BDP($F119&amp;" Curncy","SW_PRIMARY_REF_OBLIGATION_ISIN")&amp;" Corp"),"")</f>
        <v/>
      </c>
      <c r="H119" s="43"/>
      <c r="I119" s="41" t="str">
        <f>IF(AND($G119&lt;&gt;"",$G119&lt;&gt;"N/A"),IF(LEFT(_xll.BDP($G119,"RTG_MOODY"),1)&lt;&gt;"#",_xll.BDP($G119,"RTG_MOODY"),""),"")</f>
        <v/>
      </c>
      <c r="J119" s="41" t="str">
        <f>IF(AND($G119&lt;&gt;"",$G119&lt;&gt;"N/A"),IF(LEFT(_xll.BDP($G119,"RTG_SP"),1)&lt;&gt;"#",_xll.BDP($G119,"RTG_SP"),""),"")</f>
        <v/>
      </c>
      <c r="K119" s="41" t="str">
        <f t="shared" si="10"/>
        <v/>
      </c>
      <c r="L119" s="41" t="str">
        <f t="shared" si="10"/>
        <v/>
      </c>
      <c r="M119" s="41" t="str">
        <f t="shared" si="11"/>
        <v/>
      </c>
      <c r="N119" s="41" t="str">
        <f t="shared" si="11"/>
        <v/>
      </c>
      <c r="O119" s="41" t="str">
        <f t="shared" si="12"/>
        <v/>
      </c>
      <c r="P119" s="41" t="str">
        <f t="shared" si="13"/>
        <v/>
      </c>
    </row>
    <row r="120" spans="2:16" x14ac:dyDescent="0.25">
      <c r="G120" s="41" t="str">
        <f>IF(F120&lt;&gt;"",IF(LEFT(_xll.BDP($F120&amp;" Curncy","SW_PRIMARY_REF_OBLIGATION_ISIN")&amp;" Corp",1)="#","N/A",_xll.BDP($F120&amp;" Curncy","SW_PRIMARY_REF_OBLIGATION_ISIN")&amp;" Corp"),"")</f>
        <v/>
      </c>
      <c r="H120" s="43" t="str">
        <f>IF(G120&lt;&gt;"",IF(LEFT(_xll.BDP($F120&amp;" Curncy",H$18),1)="#","N/A",_xll.BDP($F120&amp;" Curncy",H$18)),"")</f>
        <v/>
      </c>
      <c r="I120" s="41" t="str">
        <f>IF(AND($G120&lt;&gt;"",$G120&lt;&gt;"N/A"),IF(LEFT(_xll.BDP($G120,"RTG_MOODY"),1)&lt;&gt;"#",_xll.BDP($G120,"RTG_MOODY"),""),"")</f>
        <v/>
      </c>
      <c r="J120" s="41" t="str">
        <f>IF(AND($G120&lt;&gt;"",$G120&lt;&gt;"N/A"),IF(LEFT(_xll.BDP($G120,"RTG_SP"),1)&lt;&gt;"#",_xll.BDP($G120,"RTG_SP"),""),"")</f>
        <v/>
      </c>
      <c r="K120" s="41" t="str">
        <f t="shared" si="10"/>
        <v/>
      </c>
      <c r="L120" s="41" t="str">
        <f t="shared" si="10"/>
        <v/>
      </c>
      <c r="M120" s="41" t="str">
        <f t="shared" si="11"/>
        <v/>
      </c>
      <c r="N120" s="41" t="str">
        <f t="shared" si="11"/>
        <v/>
      </c>
      <c r="O120" s="41" t="str">
        <f t="shared" si="12"/>
        <v/>
      </c>
      <c r="P120" s="41" t="str">
        <f t="shared" si="13"/>
        <v/>
      </c>
    </row>
    <row r="121" spans="2:16" x14ac:dyDescent="0.25">
      <c r="G121" s="41" t="str">
        <f>IF(F121&lt;&gt;"",IF(LEFT(_xll.BDP($F121&amp;" Curncy","SW_PRIMARY_REF_OBLIGATION_ISIN")&amp;" Corp",1)="#","N/A",_xll.BDP($F121&amp;" Curncy","SW_PRIMARY_REF_OBLIGATION_ISIN")&amp;" Corp"),"")</f>
        <v/>
      </c>
      <c r="H121" s="43" t="str">
        <f>IF(G121&lt;&gt;"",IF(LEFT(_xll.BDP($F121&amp;" Curncy",H$18),1)="#","N/A",_xll.BDP($F121&amp;" Curncy",H$18)),"")</f>
        <v/>
      </c>
      <c r="I121" s="41" t="str">
        <f>IF(AND($G121&lt;&gt;"",$G121&lt;&gt;"N/A"),IF(LEFT(_xll.BDP($G121,"RTG_MOODY"),1)&lt;&gt;"#",_xll.BDP($G121,"RTG_MOODY"),""),"")</f>
        <v/>
      </c>
      <c r="J121" s="41" t="str">
        <f>IF(AND($G121&lt;&gt;"",$G121&lt;&gt;"N/A"),IF(LEFT(_xll.BDP($G121,"RTG_SP"),1)&lt;&gt;"#",_xll.BDP($G121,"RTG_SP"),""),"")</f>
        <v/>
      </c>
      <c r="K121" s="41" t="str">
        <f t="shared" si="10"/>
        <v/>
      </c>
      <c r="L121" s="41" t="str">
        <f t="shared" si="10"/>
        <v/>
      </c>
      <c r="M121" s="41" t="str">
        <f t="shared" si="11"/>
        <v/>
      </c>
      <c r="N121" s="41" t="str">
        <f t="shared" si="11"/>
        <v/>
      </c>
      <c r="O121" s="41" t="str">
        <f t="shared" si="12"/>
        <v/>
      </c>
      <c r="P121" s="41" t="str">
        <f t="shared" si="13"/>
        <v/>
      </c>
    </row>
    <row r="122" spans="2:16" x14ac:dyDescent="0.25">
      <c r="G122" s="41" t="str">
        <f>IF(F122&lt;&gt;"",IF(LEFT(_xll.BDP($F122&amp;" Curncy","SW_PRIMARY_REF_OBLIGATION_ISIN")&amp;" Corp",1)="#","N/A",_xll.BDP($F122&amp;" Curncy","SW_PRIMARY_REF_OBLIGATION_ISIN")&amp;" Corp"),"")</f>
        <v/>
      </c>
      <c r="H122" s="43" t="str">
        <f>IF(G122&lt;&gt;"",IF(LEFT(_xll.BDP($F122&amp;" Curncy",H$18),1)="#","N/A",_xll.BDP($F122&amp;" Curncy",H$18)),"")</f>
        <v/>
      </c>
      <c r="I122" s="41" t="str">
        <f>IF(AND($G122&lt;&gt;"",$G122&lt;&gt;"N/A"),IF(LEFT(_xll.BDP($G122,"RTG_MOODY"),1)&lt;&gt;"#",_xll.BDP($G122,"RTG_MOODY"),""),"")</f>
        <v/>
      </c>
      <c r="J122" s="41" t="str">
        <f>IF(AND($G122&lt;&gt;"",$G122&lt;&gt;"N/A"),IF(LEFT(_xll.BDP($G122,"RTG_SP"),1)&lt;&gt;"#",_xll.BDP($G122,"RTG_SP"),""),"")</f>
        <v/>
      </c>
      <c r="K122" s="41" t="str">
        <f t="shared" si="10"/>
        <v/>
      </c>
      <c r="L122" s="41" t="str">
        <f t="shared" si="10"/>
        <v/>
      </c>
      <c r="M122" s="41" t="str">
        <f t="shared" si="11"/>
        <v/>
      </c>
      <c r="N122" s="41" t="str">
        <f t="shared" si="11"/>
        <v/>
      </c>
      <c r="O122" s="41" t="str">
        <f t="shared" si="12"/>
        <v/>
      </c>
      <c r="P122" s="41" t="str">
        <f t="shared" si="13"/>
        <v/>
      </c>
    </row>
    <row r="123" spans="2:16" x14ac:dyDescent="0.25">
      <c r="G123" s="41" t="str">
        <f>IF(F123&lt;&gt;"",IF(LEFT(_xll.BDP($F123&amp;" Curncy","SW_PRIMARY_REF_OBLIGATION_ISIN")&amp;" Corp",1)="#","N/A",_xll.BDP($F123&amp;" Curncy","SW_PRIMARY_REF_OBLIGATION_ISIN")&amp;" Corp"),"")</f>
        <v/>
      </c>
      <c r="H123" s="43" t="str">
        <f>IF(G123&lt;&gt;"",IF(LEFT(_xll.BDP($F123&amp;" Curncy",H$18),1)="#","N/A",_xll.BDP($F123&amp;" Curncy",H$18)),"")</f>
        <v/>
      </c>
      <c r="I123" s="41" t="str">
        <f>IF(AND($G123&lt;&gt;"",$G123&lt;&gt;"N/A"),IF(LEFT(_xll.BDP($G123,"RTG_MOODY"),1)&lt;&gt;"#",_xll.BDP($G123,"RTG_MOODY"),""),"")</f>
        <v/>
      </c>
      <c r="J123" s="41" t="str">
        <f>IF(AND($G123&lt;&gt;"",$G123&lt;&gt;"N/A"),IF(LEFT(_xll.BDP($G123,"RTG_SP"),1)&lt;&gt;"#",_xll.BDP($G123,"RTG_SP"),""),"")</f>
        <v/>
      </c>
      <c r="K123" s="41" t="str">
        <f t="shared" si="10"/>
        <v/>
      </c>
      <c r="L123" s="41" t="str">
        <f t="shared" si="10"/>
        <v/>
      </c>
      <c r="M123" s="41" t="str">
        <f t="shared" si="11"/>
        <v/>
      </c>
      <c r="N123" s="41" t="str">
        <f t="shared" si="11"/>
        <v/>
      </c>
      <c r="O123" s="41" t="str">
        <f t="shared" si="12"/>
        <v/>
      </c>
      <c r="P123" s="41" t="str">
        <f t="shared" si="13"/>
        <v/>
      </c>
    </row>
    <row r="124" spans="2:16" x14ac:dyDescent="0.25">
      <c r="G124" s="41" t="str">
        <f>IF(F124&lt;&gt;"",IF(LEFT(_xll.BDP($F124&amp;" Curncy","SW_PRIMARY_REF_OBLIGATION_ISIN")&amp;" Corp",1)="#","N/A",_xll.BDP($F124&amp;" Curncy","SW_PRIMARY_REF_OBLIGATION_ISIN")&amp;" Corp"),"")</f>
        <v/>
      </c>
      <c r="H124" s="43" t="str">
        <f>IF(G124&lt;&gt;"",IF(LEFT(_xll.BDP($F124&amp;" Curncy",H$18),1)="#","N/A",_xll.BDP($F124&amp;" Curncy",H$18)),"")</f>
        <v/>
      </c>
      <c r="I124" s="41" t="str">
        <f>IF(AND($G124&lt;&gt;"",$G124&lt;&gt;"N/A"),IF(LEFT(_xll.BDP($G124,"RTG_MOODY"),1)&lt;&gt;"#",_xll.BDP($G124,"RTG_MOODY"),""),"")</f>
        <v/>
      </c>
      <c r="J124" s="41" t="str">
        <f>IF(AND($G124&lt;&gt;"",$G124&lt;&gt;"N/A"),IF(LEFT(_xll.BDP($G124,"RTG_SP"),1)&lt;&gt;"#",_xll.BDP($G124,"RTG_SP"),""),"")</f>
        <v/>
      </c>
      <c r="K124" s="41" t="str">
        <f t="shared" si="10"/>
        <v/>
      </c>
      <c r="L124" s="41" t="str">
        <f t="shared" si="10"/>
        <v/>
      </c>
      <c r="M124" s="41" t="str">
        <f t="shared" si="11"/>
        <v/>
      </c>
      <c r="N124" s="41" t="str">
        <f t="shared" si="11"/>
        <v/>
      </c>
      <c r="O124" s="41" t="str">
        <f t="shared" si="12"/>
        <v/>
      </c>
      <c r="P124" s="41" t="str">
        <f t="shared" si="13"/>
        <v/>
      </c>
    </row>
    <row r="125" spans="2:16" x14ac:dyDescent="0.25">
      <c r="G125" s="41" t="str">
        <f>IF(F125&lt;&gt;"",IF(LEFT(_xll.BDP($F125&amp;" Curncy","SW_PRIMARY_REF_OBLIGATION_ISIN")&amp;" Corp",1)="#","N/A",_xll.BDP($F125&amp;" Curncy","SW_PRIMARY_REF_OBLIGATION_ISIN")&amp;" Corp"),"")</f>
        <v/>
      </c>
      <c r="H125" s="43" t="str">
        <f>IF(G125&lt;&gt;"",IF(LEFT(_xll.BDP($F125&amp;" Curncy",H$18),1)="#","N/A",_xll.BDP($F125&amp;" Curncy",H$18)),"")</f>
        <v/>
      </c>
      <c r="I125" s="41" t="str">
        <f>IF(AND($G125&lt;&gt;"",$G125&lt;&gt;"N/A"),IF(LEFT(_xll.BDP($G125,"RTG_MOODY"),1)&lt;&gt;"#",_xll.BDP($G125,"RTG_MOODY"),""),"")</f>
        <v/>
      </c>
      <c r="J125" s="41" t="str">
        <f>IF(AND($G125&lt;&gt;"",$G125&lt;&gt;"N/A"),IF(LEFT(_xll.BDP($G125,"RTG_SP"),1)&lt;&gt;"#",_xll.BDP($G125,"RTG_SP"),""),"")</f>
        <v/>
      </c>
      <c r="K125" s="41" t="str">
        <f t="shared" si="10"/>
        <v/>
      </c>
      <c r="L125" s="41" t="str">
        <f t="shared" si="10"/>
        <v/>
      </c>
      <c r="M125" s="41" t="str">
        <f t="shared" si="11"/>
        <v/>
      </c>
      <c r="N125" s="41" t="str">
        <f t="shared" si="11"/>
        <v/>
      </c>
      <c r="O125" s="41" t="str">
        <f t="shared" si="12"/>
        <v/>
      </c>
      <c r="P125" s="41" t="str">
        <f t="shared" si="13"/>
        <v/>
      </c>
    </row>
    <row r="126" spans="2:16" x14ac:dyDescent="0.25">
      <c r="G126" s="41" t="str">
        <f>IF(F126&lt;&gt;"",IF(LEFT(_xll.BDP($F126&amp;" Curncy","SW_PRIMARY_REF_OBLIGATION_ISIN")&amp;" Corp",1)="#","N/A",_xll.BDP($F126&amp;" Curncy","SW_PRIMARY_REF_OBLIGATION_ISIN")&amp;" Corp"),"")</f>
        <v/>
      </c>
      <c r="H126" s="43" t="str">
        <f>IF(G126&lt;&gt;"",IF(LEFT(_xll.BDP($F126&amp;" Curncy",H$18),1)="#","N/A",_xll.BDP($F126&amp;" Curncy",H$18)),"")</f>
        <v/>
      </c>
      <c r="I126" s="41" t="str">
        <f>IF(AND($G126&lt;&gt;"",$G126&lt;&gt;"N/A"),IF(LEFT(_xll.BDP($G126,"RTG_MOODY"),1)&lt;&gt;"#",_xll.BDP($G126,"RTG_MOODY"),""),"")</f>
        <v/>
      </c>
      <c r="J126" s="41" t="str">
        <f>IF(AND($G126&lt;&gt;"",$G126&lt;&gt;"N/A"),IF(LEFT(_xll.BDP($G126,"RTG_SP"),1)&lt;&gt;"#",_xll.BDP($G126,"RTG_SP"),""),"")</f>
        <v/>
      </c>
      <c r="K126" s="41" t="str">
        <f t="shared" si="10"/>
        <v/>
      </c>
      <c r="L126" s="41" t="str">
        <f t="shared" si="10"/>
        <v/>
      </c>
      <c r="M126" s="41" t="str">
        <f t="shared" si="11"/>
        <v/>
      </c>
      <c r="N126" s="41" t="str">
        <f t="shared" si="11"/>
        <v/>
      </c>
      <c r="O126" s="41" t="str">
        <f t="shared" si="12"/>
        <v/>
      </c>
      <c r="P126" s="41" t="str">
        <f t="shared" si="13"/>
        <v/>
      </c>
    </row>
    <row r="127" spans="2:16" x14ac:dyDescent="0.25">
      <c r="G127" s="41" t="str">
        <f>IF(F127&lt;&gt;"",IF(LEFT(_xll.BDP($F127&amp;" Curncy","SW_PRIMARY_REF_OBLIGATION_ISIN")&amp;" Corp",1)="#","N/A",_xll.BDP($F127&amp;" Curncy","SW_PRIMARY_REF_OBLIGATION_ISIN")&amp;" Corp"),"")</f>
        <v/>
      </c>
      <c r="H127" s="43" t="str">
        <f>IF(G127&lt;&gt;"",IF(LEFT(_xll.BDP($F127&amp;" Curncy",H$18),1)="#","N/A",_xll.BDP($F127&amp;" Curncy",H$18)),"")</f>
        <v/>
      </c>
      <c r="I127" s="41" t="str">
        <f>IF(AND($G127&lt;&gt;"",$G127&lt;&gt;"N/A"),IF(LEFT(_xll.BDP($G127,"RTG_MOODY"),1)&lt;&gt;"#",_xll.BDP($G127,"RTG_MOODY"),""),"")</f>
        <v/>
      </c>
      <c r="J127" s="41" t="str">
        <f>IF(AND($G127&lt;&gt;"",$G127&lt;&gt;"N/A"),IF(LEFT(_xll.BDP($G127,"RTG_SP"),1)&lt;&gt;"#",_xll.BDP($G127,"RTG_SP"),""),"")</f>
        <v/>
      </c>
      <c r="K127" s="41" t="str">
        <f t="shared" si="10"/>
        <v/>
      </c>
      <c r="L127" s="41" t="str">
        <f t="shared" si="10"/>
        <v/>
      </c>
      <c r="M127" s="41" t="str">
        <f t="shared" si="11"/>
        <v/>
      </c>
      <c r="N127" s="41" t="str">
        <f t="shared" si="11"/>
        <v/>
      </c>
      <c r="O127" s="41" t="str">
        <f t="shared" si="12"/>
        <v/>
      </c>
      <c r="P127" s="41" t="str">
        <f t="shared" si="13"/>
        <v/>
      </c>
    </row>
    <row r="128" spans="2:16" x14ac:dyDescent="0.25">
      <c r="G128" s="41" t="str">
        <f>IF(F128&lt;&gt;"",IF(LEFT(_xll.BDP($F128&amp;" Curncy","SW_PRIMARY_REF_OBLIGATION_ISIN")&amp;" Corp",1)="#","N/A",_xll.BDP($F128&amp;" Curncy","SW_PRIMARY_REF_OBLIGATION_ISIN")&amp;" Corp"),"")</f>
        <v/>
      </c>
      <c r="H128" s="43" t="str">
        <f>IF(G128&lt;&gt;"",IF(LEFT(_xll.BDP($F128&amp;" Curncy",H$18),1)="#","N/A",_xll.BDP($F128&amp;" Curncy",H$18)),"")</f>
        <v/>
      </c>
      <c r="I128" s="41" t="str">
        <f>IF(AND($G128&lt;&gt;"",$G128&lt;&gt;"N/A"),IF(LEFT(_xll.BDP($G128,"RTG_MOODY"),1)&lt;&gt;"#",_xll.BDP($G128,"RTG_MOODY"),""),"")</f>
        <v/>
      </c>
      <c r="J128" s="41" t="str">
        <f>IF(AND($G128&lt;&gt;"",$G128&lt;&gt;"N/A"),IF(LEFT(_xll.BDP($G128,"RTG_SP"),1)&lt;&gt;"#",_xll.BDP($G128,"RTG_SP"),""),"")</f>
        <v/>
      </c>
      <c r="K128" s="41" t="str">
        <f t="shared" si="10"/>
        <v/>
      </c>
      <c r="L128" s="41" t="str">
        <f t="shared" si="10"/>
        <v/>
      </c>
      <c r="M128" s="41" t="str">
        <f t="shared" si="11"/>
        <v/>
      </c>
      <c r="N128" s="41" t="str">
        <f t="shared" si="11"/>
        <v/>
      </c>
      <c r="O128" s="41" t="str">
        <f t="shared" si="12"/>
        <v/>
      </c>
      <c r="P128" s="41" t="str">
        <f t="shared" si="13"/>
        <v/>
      </c>
    </row>
    <row r="129" spans="7:16" x14ac:dyDescent="0.25">
      <c r="G129" s="41" t="str">
        <f>IF(F129&lt;&gt;"",IF(LEFT(_xll.BDP($F129&amp;" Curncy","SW_PRIMARY_REF_OBLIGATION_ISIN")&amp;" Corp",1)="#","N/A",_xll.BDP($F129&amp;" Curncy","SW_PRIMARY_REF_OBLIGATION_ISIN")&amp;" Corp"),"")</f>
        <v/>
      </c>
      <c r="H129" s="43" t="str">
        <f>IF(G129&lt;&gt;"",IF(LEFT(_xll.BDP($F129&amp;" Curncy",H$18),1)="#","N/A",_xll.BDP($F129&amp;" Curncy",H$18)),"")</f>
        <v/>
      </c>
      <c r="I129" s="41" t="str">
        <f>IF(AND($G129&lt;&gt;"",$G129&lt;&gt;"N/A"),IF(LEFT(_xll.BDP($G129,"RTG_MOODY"),1)&lt;&gt;"#",_xll.BDP($G129,"RTG_MOODY"),""),"")</f>
        <v/>
      </c>
      <c r="J129" s="41" t="str">
        <f>IF(AND($G129&lt;&gt;"",$G129&lt;&gt;"N/A"),IF(LEFT(_xll.BDP($G129,"RTG_SP"),1)&lt;&gt;"#",_xll.BDP($G129,"RTG_SP"),""),"")</f>
        <v/>
      </c>
      <c r="K129" s="41" t="str">
        <f t="shared" si="10"/>
        <v/>
      </c>
      <c r="L129" s="41" t="str">
        <f t="shared" si="10"/>
        <v/>
      </c>
      <c r="M129" s="41" t="str">
        <f t="shared" si="11"/>
        <v/>
      </c>
      <c r="N129" s="41" t="str">
        <f t="shared" si="11"/>
        <v/>
      </c>
      <c r="O129" s="41" t="str">
        <f t="shared" si="12"/>
        <v/>
      </c>
      <c r="P129" s="41" t="str">
        <f t="shared" si="13"/>
        <v/>
      </c>
    </row>
    <row r="130" spans="7:16" x14ac:dyDescent="0.25">
      <c r="G130" s="41" t="str">
        <f>IF(F130&lt;&gt;"",IF(LEFT(_xll.BDP($F130&amp;" Curncy","SW_PRIMARY_REF_OBLIGATION_ISIN")&amp;" Corp",1)="#","N/A",_xll.BDP($F130&amp;" Curncy","SW_PRIMARY_REF_OBLIGATION_ISIN")&amp;" Corp"),"")</f>
        <v/>
      </c>
      <c r="H130" s="43" t="str">
        <f>IF(G130&lt;&gt;"",IF(LEFT(_xll.BDP($F130&amp;" Curncy",H$18),1)="#","N/A",_xll.BDP($F130&amp;" Curncy",H$18)),"")</f>
        <v/>
      </c>
      <c r="I130" s="41" t="str">
        <f>IF(AND($G130&lt;&gt;"",$G130&lt;&gt;"N/A"),IF(LEFT(_xll.BDP($G130,"RTG_MOODY"),1)&lt;&gt;"#",_xll.BDP($G130,"RTG_MOODY"),""),"")</f>
        <v/>
      </c>
      <c r="J130" s="41" t="str">
        <f>IF(AND($G130&lt;&gt;"",$G130&lt;&gt;"N/A"),IF(LEFT(_xll.BDP($G130,"RTG_SP"),1)&lt;&gt;"#",_xll.BDP($G130,"RTG_SP"),""),"")</f>
        <v/>
      </c>
      <c r="K130" s="41" t="str">
        <f t="shared" si="10"/>
        <v/>
      </c>
      <c r="L130" s="41" t="str">
        <f t="shared" si="10"/>
        <v/>
      </c>
      <c r="M130" s="41" t="str">
        <f t="shared" si="11"/>
        <v/>
      </c>
      <c r="N130" s="41" t="str">
        <f t="shared" si="11"/>
        <v/>
      </c>
      <c r="O130" s="41" t="str">
        <f t="shared" si="12"/>
        <v/>
      </c>
      <c r="P130" s="41" t="str">
        <f t="shared" si="13"/>
        <v/>
      </c>
    </row>
    <row r="131" spans="7:16" x14ac:dyDescent="0.25">
      <c r="G131" s="41" t="str">
        <f>IF(F131&lt;&gt;"",IF(LEFT(_xll.BDP($F131&amp;" Curncy","SW_PRIMARY_REF_OBLIGATION_ISIN")&amp;" Corp",1)="#","N/A",_xll.BDP($F131&amp;" Curncy","SW_PRIMARY_REF_OBLIGATION_ISIN")&amp;" Corp"),"")</f>
        <v/>
      </c>
      <c r="H131" s="43" t="str">
        <f>IF(G131&lt;&gt;"",IF(LEFT(_xll.BDP($F131&amp;" Curncy",H$18),1)="#","N/A",_xll.BDP($F131&amp;" Curncy",H$18)),"")</f>
        <v/>
      </c>
      <c r="I131" s="41" t="str">
        <f>IF(AND($G131&lt;&gt;"",$G131&lt;&gt;"N/A"),IF(LEFT(_xll.BDP($G131,"RTG_MOODY"),1)&lt;&gt;"#",_xll.BDP($G131,"RTG_MOODY"),""),"")</f>
        <v/>
      </c>
      <c r="J131" s="41" t="str">
        <f>IF(AND($G131&lt;&gt;"",$G131&lt;&gt;"N/A"),IF(LEFT(_xll.BDP($G131,"RTG_SP"),1)&lt;&gt;"#",_xll.BDP($G131,"RTG_SP"),""),"")</f>
        <v/>
      </c>
      <c r="K131" s="41" t="str">
        <f t="shared" si="10"/>
        <v/>
      </c>
      <c r="L131" s="41" t="str">
        <f t="shared" si="10"/>
        <v/>
      </c>
      <c r="M131" s="41" t="str">
        <f t="shared" si="11"/>
        <v/>
      </c>
      <c r="N131" s="41" t="str">
        <f t="shared" si="11"/>
        <v/>
      </c>
      <c r="O131" s="41" t="str">
        <f t="shared" si="12"/>
        <v/>
      </c>
      <c r="P131" s="41" t="str">
        <f t="shared" si="13"/>
        <v/>
      </c>
    </row>
    <row r="132" spans="7:16" x14ac:dyDescent="0.25">
      <c r="G132" s="41" t="str">
        <f>IF(F132&lt;&gt;"",IF(LEFT(_xll.BDP($F132&amp;" Curncy","SW_PRIMARY_REF_OBLIGATION_ISIN")&amp;" Corp",1)="#","N/A",_xll.BDP($F132&amp;" Curncy","SW_PRIMARY_REF_OBLIGATION_ISIN")&amp;" Corp"),"")</f>
        <v/>
      </c>
      <c r="H132" s="43" t="str">
        <f>IF(G132&lt;&gt;"",IF(LEFT(_xll.BDP($F132&amp;" Curncy",H$18),1)="#","N/A",_xll.BDP($F132&amp;" Curncy",H$18)),"")</f>
        <v/>
      </c>
      <c r="I132" s="41" t="str">
        <f>IF(AND($G132&lt;&gt;"",$G132&lt;&gt;"N/A"),IF(LEFT(_xll.BDP($G132,"RTG_MOODY"),1)&lt;&gt;"#",_xll.BDP($G132,"RTG_MOODY"),""),"")</f>
        <v/>
      </c>
      <c r="J132" s="41" t="str">
        <f>IF(AND($G132&lt;&gt;"",$G132&lt;&gt;"N/A"),IF(LEFT(_xll.BDP($G132,"RTG_SP"),1)&lt;&gt;"#",_xll.BDP($G132,"RTG_SP"),""),"")</f>
        <v/>
      </c>
      <c r="K132" s="41" t="str">
        <f t="shared" si="10"/>
        <v/>
      </c>
      <c r="L132" s="41" t="str">
        <f t="shared" si="10"/>
        <v/>
      </c>
      <c r="M132" s="41" t="str">
        <f t="shared" si="11"/>
        <v/>
      </c>
      <c r="N132" s="41" t="str">
        <f t="shared" si="11"/>
        <v/>
      </c>
      <c r="O132" s="41" t="str">
        <f t="shared" si="12"/>
        <v/>
      </c>
      <c r="P132" s="41" t="str">
        <f t="shared" si="13"/>
        <v/>
      </c>
    </row>
    <row r="133" spans="7:16" x14ac:dyDescent="0.25">
      <c r="G133" s="41" t="str">
        <f>IF(F133&lt;&gt;"",IF(LEFT(_xll.BDP($F133&amp;" Curncy","SW_PRIMARY_REF_OBLIGATION_ISIN")&amp;" Corp",1)="#","N/A",_xll.BDP($F133&amp;" Curncy","SW_PRIMARY_REF_OBLIGATION_ISIN")&amp;" Corp"),"")</f>
        <v/>
      </c>
      <c r="H133" s="43" t="str">
        <f>IF(G133&lt;&gt;"",IF(LEFT(_xll.BDP($F133&amp;" Curncy",H$18),1)="#","N/A",_xll.BDP($F133&amp;" Curncy",H$18)),"")</f>
        <v/>
      </c>
      <c r="I133" s="41" t="str">
        <f>IF(AND($G133&lt;&gt;"",$G133&lt;&gt;"N/A"),IF(LEFT(_xll.BDP($G133,"RTG_MOODY"),1)&lt;&gt;"#",_xll.BDP($G133,"RTG_MOODY"),""),"")</f>
        <v/>
      </c>
      <c r="J133" s="41" t="str">
        <f>IF(AND($G133&lt;&gt;"",$G133&lt;&gt;"N/A"),IF(LEFT(_xll.BDP($G133,"RTG_SP"),1)&lt;&gt;"#",_xll.BDP($G133,"RTG_SP"),""),"")</f>
        <v/>
      </c>
      <c r="K133" s="41" t="str">
        <f t="shared" si="10"/>
        <v/>
      </c>
      <c r="L133" s="41" t="str">
        <f t="shared" si="10"/>
        <v/>
      </c>
      <c r="M133" s="41" t="str">
        <f t="shared" si="11"/>
        <v/>
      </c>
      <c r="N133" s="41" t="str">
        <f t="shared" si="11"/>
        <v/>
      </c>
      <c r="O133" s="41" t="str">
        <f t="shared" si="12"/>
        <v/>
      </c>
      <c r="P133" s="41" t="str">
        <f t="shared" si="13"/>
        <v/>
      </c>
    </row>
    <row r="134" spans="7:16" x14ac:dyDescent="0.25">
      <c r="G134" s="41" t="str">
        <f>IF(F134&lt;&gt;"",IF(LEFT(_xll.BDP($F134&amp;" Curncy","SW_PRIMARY_REF_OBLIGATION_ISIN")&amp;" Corp",1)="#","N/A",_xll.BDP($F134&amp;" Curncy","SW_PRIMARY_REF_OBLIGATION_ISIN")&amp;" Corp"),"")</f>
        <v/>
      </c>
      <c r="H134" s="43" t="str">
        <f>IF(G134&lt;&gt;"",IF(LEFT(_xll.BDP($F134&amp;" Curncy",H$18),1)="#","N/A",_xll.BDP($F134&amp;" Curncy",H$18)),"")</f>
        <v/>
      </c>
      <c r="I134" s="41" t="str">
        <f>IF(AND($G134&lt;&gt;"",$G134&lt;&gt;"N/A"),IF(LEFT(_xll.BDP($G134,"RTG_MOODY"),1)&lt;&gt;"#",_xll.BDP($G134,"RTG_MOODY"),""),"")</f>
        <v/>
      </c>
      <c r="J134" s="41" t="str">
        <f>IF(AND($G134&lt;&gt;"",$G134&lt;&gt;"N/A"),IF(LEFT(_xll.BDP($G134,"RTG_SP"),1)&lt;&gt;"#",_xll.BDP($G134,"RTG_SP"),""),"")</f>
        <v/>
      </c>
      <c r="K134" s="41" t="str">
        <f t="shared" si="10"/>
        <v/>
      </c>
      <c r="L134" s="41" t="str">
        <f t="shared" si="10"/>
        <v/>
      </c>
      <c r="M134" s="41" t="str">
        <f t="shared" si="11"/>
        <v/>
      </c>
      <c r="N134" s="41" t="str">
        <f t="shared" si="11"/>
        <v/>
      </c>
      <c r="O134" s="41" t="str">
        <f t="shared" si="12"/>
        <v/>
      </c>
      <c r="P134" s="41" t="str">
        <f t="shared" si="13"/>
        <v/>
      </c>
    </row>
    <row r="135" spans="7:16" x14ac:dyDescent="0.25">
      <c r="G135" s="41" t="str">
        <f>IF(F135&lt;&gt;"",IF(LEFT(_xll.BDP($F135&amp;" Curncy","SW_PRIMARY_REF_OBLIGATION_ISIN")&amp;" Corp",1)="#","N/A",_xll.BDP($F135&amp;" Curncy","SW_PRIMARY_REF_OBLIGATION_ISIN")&amp;" Corp"),"")</f>
        <v/>
      </c>
      <c r="H135" s="43" t="str">
        <f>IF(G135&lt;&gt;"",IF(LEFT(_xll.BDP($F135&amp;" Curncy",H$18),1)="#","N/A",_xll.BDP($F135&amp;" Curncy",H$18)),"")</f>
        <v/>
      </c>
      <c r="I135" s="41" t="str">
        <f>IF(AND($G135&lt;&gt;"",$G135&lt;&gt;"N/A"),IF(LEFT(_xll.BDP($G135,"RTG_MOODY"),1)&lt;&gt;"#",_xll.BDP($G135,"RTG_MOODY"),""),"")</f>
        <v/>
      </c>
      <c r="J135" s="41" t="str">
        <f>IF(AND($G135&lt;&gt;"",$G135&lt;&gt;"N/A"),IF(LEFT(_xll.BDP($G135,"RTG_SP"),1)&lt;&gt;"#",_xll.BDP($G135,"RTG_SP"),""),"")</f>
        <v/>
      </c>
      <c r="K135" s="41" t="str">
        <f t="shared" si="10"/>
        <v/>
      </c>
      <c r="L135" s="41" t="str">
        <f t="shared" si="10"/>
        <v/>
      </c>
      <c r="M135" s="41" t="str">
        <f t="shared" si="11"/>
        <v/>
      </c>
      <c r="N135" s="41" t="str">
        <f t="shared" si="11"/>
        <v/>
      </c>
      <c r="O135" s="41" t="str">
        <f t="shared" si="12"/>
        <v/>
      </c>
      <c r="P135" s="41" t="str">
        <f t="shared" si="13"/>
        <v/>
      </c>
    </row>
    <row r="136" spans="7:16" x14ac:dyDescent="0.25">
      <c r="G136" s="41" t="str">
        <f>IF(F136&lt;&gt;"",IF(LEFT(_xll.BDP($F136&amp;" Curncy","SW_PRIMARY_REF_OBLIGATION_ISIN")&amp;" Corp",1)="#","N/A",_xll.BDP($F136&amp;" Curncy","SW_PRIMARY_REF_OBLIGATION_ISIN")&amp;" Corp"),"")</f>
        <v/>
      </c>
      <c r="H136" s="43" t="str">
        <f>IF(G136&lt;&gt;"",IF(LEFT(_xll.BDP($F136&amp;" Curncy",H$18),1)="#","N/A",_xll.BDP($F136&amp;" Curncy",H$18)),"")</f>
        <v/>
      </c>
      <c r="I136" s="41" t="str">
        <f>IF(AND($G136&lt;&gt;"",$G136&lt;&gt;"N/A"),IF(LEFT(_xll.BDP($G136,"RTG_MOODY"),1)&lt;&gt;"#",_xll.BDP($G136,"RTG_MOODY"),""),"")</f>
        <v/>
      </c>
      <c r="J136" s="41" t="str">
        <f>IF(AND($G136&lt;&gt;"",$G136&lt;&gt;"N/A"),IF(LEFT(_xll.BDP($G136,"RTG_SP"),1)&lt;&gt;"#",_xll.BDP($G136,"RTG_SP"),""),"")</f>
        <v/>
      </c>
      <c r="K136" s="41" t="str">
        <f t="shared" si="10"/>
        <v/>
      </c>
      <c r="L136" s="41" t="str">
        <f t="shared" si="10"/>
        <v/>
      </c>
      <c r="M136" s="41" t="str">
        <f t="shared" si="11"/>
        <v/>
      </c>
      <c r="N136" s="41" t="str">
        <f t="shared" si="11"/>
        <v/>
      </c>
      <c r="O136" s="41" t="str">
        <f t="shared" si="12"/>
        <v/>
      </c>
      <c r="P136" s="41" t="str">
        <f t="shared" si="13"/>
        <v/>
      </c>
    </row>
    <row r="137" spans="7:16" x14ac:dyDescent="0.25">
      <c r="G137" s="41" t="str">
        <f>IF(F137&lt;&gt;"",IF(LEFT(_xll.BDP($F137&amp;" Curncy","SW_PRIMARY_REF_OBLIGATION_ISIN")&amp;" Corp",1)="#","N/A",_xll.BDP($F137&amp;" Curncy","SW_PRIMARY_REF_OBLIGATION_ISIN")&amp;" Corp"),"")</f>
        <v/>
      </c>
      <c r="H137" s="43" t="str">
        <f>IF(G137&lt;&gt;"",IF(LEFT(_xll.BDP($F137&amp;" Curncy",H$18),1)="#","N/A",_xll.BDP($F137&amp;" Curncy",H$18)),"")</f>
        <v/>
      </c>
      <c r="I137" s="41" t="str">
        <f>IF(AND($G137&lt;&gt;"",$G137&lt;&gt;"N/A"),IF(LEFT(_xll.BDP($G137,"RTG_MOODY"),1)&lt;&gt;"#",_xll.BDP($G137,"RTG_MOODY"),""),"")</f>
        <v/>
      </c>
      <c r="J137" s="41" t="str">
        <f>IF(AND($G137&lt;&gt;"",$G137&lt;&gt;"N/A"),IF(LEFT(_xll.BDP($G137,"RTG_SP"),1)&lt;&gt;"#",_xll.BDP($G137,"RTG_SP"),""),"")</f>
        <v/>
      </c>
      <c r="K137" s="41" t="str">
        <f t="shared" si="10"/>
        <v/>
      </c>
      <c r="L137" s="41" t="str">
        <f t="shared" si="10"/>
        <v/>
      </c>
      <c r="M137" s="41" t="str">
        <f t="shared" si="11"/>
        <v/>
      </c>
      <c r="N137" s="41" t="str">
        <f t="shared" si="11"/>
        <v/>
      </c>
      <c r="O137" s="41" t="str">
        <f t="shared" si="12"/>
        <v/>
      </c>
      <c r="P137" s="41" t="str">
        <f t="shared" si="13"/>
        <v/>
      </c>
    </row>
    <row r="138" spans="7:16" x14ac:dyDescent="0.25">
      <c r="G138" s="41" t="str">
        <f>IF(F138&lt;&gt;"",IF(LEFT(_xll.BDP($F138&amp;" Curncy","SW_PRIMARY_REF_OBLIGATION_ISIN")&amp;" Corp",1)="#","N/A",_xll.BDP($F138&amp;" Curncy","SW_PRIMARY_REF_OBLIGATION_ISIN")&amp;" Corp"),"")</f>
        <v/>
      </c>
      <c r="H138" s="43" t="str">
        <f>IF(G138&lt;&gt;"",IF(LEFT(_xll.BDP($F138&amp;" Curncy",H$18),1)="#","N/A",_xll.BDP($F138&amp;" Curncy",H$18)),"")</f>
        <v/>
      </c>
      <c r="I138" s="41" t="str">
        <f>IF(AND($G138&lt;&gt;"",$G138&lt;&gt;"N/A"),IF(LEFT(_xll.BDP($G138,"RTG_MOODY"),1)&lt;&gt;"#",_xll.BDP($G138,"RTG_MOODY"),""),"")</f>
        <v/>
      </c>
      <c r="J138" s="41" t="str">
        <f>IF(AND($G138&lt;&gt;"",$G138&lt;&gt;"N/A"),IF(LEFT(_xll.BDP($G138,"RTG_SP"),1)&lt;&gt;"#",_xll.BDP($G138,"RTG_SP"),""),"")</f>
        <v/>
      </c>
      <c r="K138" s="41" t="str">
        <f t="shared" si="10"/>
        <v/>
      </c>
      <c r="L138" s="41" t="str">
        <f t="shared" si="10"/>
        <v/>
      </c>
      <c r="M138" s="41" t="str">
        <f t="shared" si="11"/>
        <v/>
      </c>
      <c r="N138" s="41" t="str">
        <f t="shared" si="11"/>
        <v/>
      </c>
      <c r="O138" s="41" t="str">
        <f t="shared" si="12"/>
        <v/>
      </c>
      <c r="P138" s="41" t="str">
        <f t="shared" si="13"/>
        <v/>
      </c>
    </row>
    <row r="139" spans="7:16" x14ac:dyDescent="0.25">
      <c r="G139" s="41" t="str">
        <f>IF(F139&lt;&gt;"",IF(LEFT(_xll.BDP($F139&amp;" Curncy","SW_PRIMARY_REF_OBLIGATION_ISIN")&amp;" Corp",1)="#","N/A",_xll.BDP($F139&amp;" Curncy","SW_PRIMARY_REF_OBLIGATION_ISIN")&amp;" Corp"),"")</f>
        <v/>
      </c>
      <c r="H139" s="43" t="str">
        <f>IF(G139&lt;&gt;"",IF(LEFT(_xll.BDP($F139&amp;" Curncy",H$18),1)="#","N/A",_xll.BDP($F139&amp;" Curncy",H$18)),"")</f>
        <v/>
      </c>
      <c r="I139" s="41" t="str">
        <f>IF(AND($G139&lt;&gt;"",$G139&lt;&gt;"N/A"),IF(LEFT(_xll.BDP($G139,"RTG_MOODY"),1)&lt;&gt;"#",_xll.BDP($G139,"RTG_MOODY"),""),"")</f>
        <v/>
      </c>
      <c r="J139" s="41" t="str">
        <f>IF(AND($G139&lt;&gt;"",$G139&lt;&gt;"N/A"),IF(LEFT(_xll.BDP($G139,"RTG_SP"),1)&lt;&gt;"#",_xll.BDP($G139,"RTG_SP"),""),"")</f>
        <v/>
      </c>
      <c r="K139" s="41" t="str">
        <f t="shared" si="10"/>
        <v/>
      </c>
      <c r="L139" s="41" t="str">
        <f t="shared" si="10"/>
        <v/>
      </c>
      <c r="M139" s="41" t="str">
        <f t="shared" si="11"/>
        <v/>
      </c>
      <c r="N139" s="41" t="str">
        <f t="shared" si="11"/>
        <v/>
      </c>
      <c r="O139" s="41" t="str">
        <f t="shared" si="12"/>
        <v/>
      </c>
      <c r="P139" s="41" t="str">
        <f t="shared" si="13"/>
        <v/>
      </c>
    </row>
    <row r="140" spans="7:16" x14ac:dyDescent="0.25">
      <c r="G140" s="41" t="str">
        <f>IF(F140&lt;&gt;"",IF(LEFT(_xll.BDP($F140&amp;" Curncy","SW_PRIMARY_REF_OBLIGATION_ISIN")&amp;" Corp",1)="#","N/A",_xll.BDP($F140&amp;" Curncy","SW_PRIMARY_REF_OBLIGATION_ISIN")&amp;" Corp"),"")</f>
        <v/>
      </c>
      <c r="H140" s="43" t="str">
        <f>IF(G140&lt;&gt;"",IF(LEFT(_xll.BDP($F140&amp;" Curncy",H$18),1)="#","N/A",_xll.BDP($F140&amp;" Curncy",H$18)),"")</f>
        <v/>
      </c>
      <c r="I140" s="41" t="str">
        <f>IF(AND($G140&lt;&gt;"",$G140&lt;&gt;"N/A"),IF(LEFT(_xll.BDP($G140,"RTG_MOODY"),1)&lt;&gt;"#",_xll.BDP($G140,"RTG_MOODY"),""),"")</f>
        <v/>
      </c>
      <c r="J140" s="41" t="str">
        <f>IF(AND($G140&lt;&gt;"",$G140&lt;&gt;"N/A"),IF(LEFT(_xll.BDP($G140,"RTG_SP"),1)&lt;&gt;"#",_xll.BDP($G140,"RTG_SP"),""),"")</f>
        <v/>
      </c>
      <c r="K140" s="41" t="str">
        <f t="shared" si="10"/>
        <v/>
      </c>
      <c r="L140" s="41" t="str">
        <f t="shared" si="10"/>
        <v/>
      </c>
      <c r="M140" s="41" t="str">
        <f t="shared" si="11"/>
        <v/>
      </c>
      <c r="N140" s="41" t="str">
        <f t="shared" si="11"/>
        <v/>
      </c>
      <c r="O140" s="41" t="str">
        <f t="shared" si="12"/>
        <v/>
      </c>
      <c r="P140" s="41" t="str">
        <f t="shared" si="13"/>
        <v/>
      </c>
    </row>
    <row r="141" spans="7:16" x14ac:dyDescent="0.25">
      <c r="G141" s="41" t="str">
        <f>IF(F141&lt;&gt;"",IF(LEFT(_xll.BDP($F141&amp;" Curncy","SW_PRIMARY_REF_OBLIGATION_ISIN")&amp;" Corp",1)="#","N/A",_xll.BDP($F141&amp;" Curncy","SW_PRIMARY_REF_OBLIGATION_ISIN")&amp;" Corp"),"")</f>
        <v/>
      </c>
      <c r="H141" s="43" t="str">
        <f>IF(G141&lt;&gt;"",IF(LEFT(_xll.BDP($F141&amp;" Curncy",H$18),1)="#","N/A",_xll.BDP($F141&amp;" Curncy",H$18)),"")</f>
        <v/>
      </c>
      <c r="I141" s="41" t="str">
        <f>IF(AND($G141&lt;&gt;"",$G141&lt;&gt;"N/A"),IF(LEFT(_xll.BDP($G141,"RTG_MOODY"),1)&lt;&gt;"#",_xll.BDP($G141,"RTG_MOODY"),""),"")</f>
        <v/>
      </c>
      <c r="J141" s="41" t="str">
        <f>IF(AND($G141&lt;&gt;"",$G141&lt;&gt;"N/A"),IF(LEFT(_xll.BDP($G141,"RTG_SP"),1)&lt;&gt;"#",_xll.BDP($G141,"RTG_SP"),""),"")</f>
        <v/>
      </c>
      <c r="K141" s="41" t="str">
        <f t="shared" si="10"/>
        <v/>
      </c>
      <c r="L141" s="41" t="str">
        <f t="shared" si="10"/>
        <v/>
      </c>
      <c r="M141" s="41" t="str">
        <f t="shared" si="11"/>
        <v/>
      </c>
      <c r="N141" s="41" t="str">
        <f t="shared" si="11"/>
        <v/>
      </c>
      <c r="O141" s="41" t="str">
        <f t="shared" si="12"/>
        <v/>
      </c>
      <c r="P141" s="41" t="str">
        <f t="shared" si="13"/>
        <v/>
      </c>
    </row>
    <row r="142" spans="7:16" x14ac:dyDescent="0.25">
      <c r="G142" s="41" t="str">
        <f>IF(F142&lt;&gt;"",IF(LEFT(_xll.BDP($F142&amp;" Curncy","SW_PRIMARY_REF_OBLIGATION_ISIN")&amp;" Corp",1)="#","N/A",_xll.BDP($F142&amp;" Curncy","SW_PRIMARY_REF_OBLIGATION_ISIN")&amp;" Corp"),"")</f>
        <v/>
      </c>
      <c r="H142" s="43" t="str">
        <f>IF(G142&lt;&gt;"",IF(LEFT(_xll.BDP($F142&amp;" Curncy",H$18),1)="#","N/A",_xll.BDP($F142&amp;" Curncy",H$18)),"")</f>
        <v/>
      </c>
      <c r="I142" s="41" t="str">
        <f>IF(AND($G142&lt;&gt;"",$G142&lt;&gt;"N/A"),IF(LEFT(_xll.BDP($G142,"RTG_MOODY"),1)&lt;&gt;"#",_xll.BDP($G142,"RTG_MOODY"),""),"")</f>
        <v/>
      </c>
      <c r="J142" s="41" t="str">
        <f>IF(AND($G142&lt;&gt;"",$G142&lt;&gt;"N/A"),IF(LEFT(_xll.BDP($G142,"RTG_SP"),1)&lt;&gt;"#",_xll.BDP($G142,"RTG_SP"),""),"")</f>
        <v/>
      </c>
      <c r="K142" s="41" t="str">
        <f t="shared" si="10"/>
        <v/>
      </c>
      <c r="L142" s="41" t="str">
        <f t="shared" si="10"/>
        <v/>
      </c>
      <c r="M142" s="41" t="str">
        <f t="shared" si="11"/>
        <v/>
      </c>
      <c r="N142" s="41" t="str">
        <f t="shared" si="11"/>
        <v/>
      </c>
      <c r="O142" s="41" t="str">
        <f t="shared" si="12"/>
        <v/>
      </c>
      <c r="P142" s="41" t="str">
        <f t="shared" si="13"/>
        <v/>
      </c>
    </row>
    <row r="143" spans="7:16" x14ac:dyDescent="0.25">
      <c r="G143" s="41" t="str">
        <f>IF(F143&lt;&gt;"",IF(LEFT(_xll.BDP($F143&amp;" Curncy","SW_PRIMARY_REF_OBLIGATION_ISIN")&amp;" Corp",1)="#","N/A",_xll.BDP($F143&amp;" Curncy","SW_PRIMARY_REF_OBLIGATION_ISIN")&amp;" Corp"),"")</f>
        <v/>
      </c>
      <c r="H143" s="43" t="str">
        <f>IF(G143&lt;&gt;"",IF(LEFT(_xll.BDP($F143&amp;" Curncy",H$18),1)="#","N/A",_xll.BDP($F143&amp;" Curncy",H$18)),"")</f>
        <v/>
      </c>
      <c r="I143" s="41" t="str">
        <f>IF(AND($G143&lt;&gt;"",$G143&lt;&gt;"N/A"),IF(LEFT(_xll.BDP($G143,"RTG_MOODY"),1)&lt;&gt;"#",_xll.BDP($G143,"RTG_MOODY"),""),"")</f>
        <v/>
      </c>
      <c r="J143" s="41" t="str">
        <f>IF(AND($G143&lt;&gt;"",$G143&lt;&gt;"N/A"),IF(LEFT(_xll.BDP($G143,"RTG_SP"),1)&lt;&gt;"#",_xll.BDP($G143,"RTG_SP"),""),"")</f>
        <v/>
      </c>
      <c r="K143" s="41" t="str">
        <f t="shared" si="10"/>
        <v/>
      </c>
      <c r="L143" s="41" t="str">
        <f t="shared" si="10"/>
        <v/>
      </c>
      <c r="M143" s="41" t="str">
        <f t="shared" si="11"/>
        <v/>
      </c>
      <c r="N143" s="41" t="str">
        <f t="shared" si="11"/>
        <v/>
      </c>
      <c r="O143" s="41" t="str">
        <f t="shared" si="12"/>
        <v/>
      </c>
      <c r="P143" s="41" t="str">
        <f t="shared" si="13"/>
        <v/>
      </c>
    </row>
    <row r="144" spans="7:16" x14ac:dyDescent="0.25">
      <c r="G144" s="41" t="str">
        <f>IF(F144&lt;&gt;"",IF(LEFT(_xll.BDP($F144&amp;" Curncy","SW_PRIMARY_REF_OBLIGATION_ISIN")&amp;" Corp",1)="#","N/A",_xll.BDP($F144&amp;" Curncy","SW_PRIMARY_REF_OBLIGATION_ISIN")&amp;" Corp"),"")</f>
        <v/>
      </c>
      <c r="H144" s="43" t="str">
        <f>IF(G144&lt;&gt;"",IF(LEFT(_xll.BDP($F144&amp;" Curncy",H$18),1)="#","N/A",_xll.BDP($F144&amp;" Curncy",H$18)),"")</f>
        <v/>
      </c>
      <c r="I144" s="41" t="str">
        <f>IF(AND($G144&lt;&gt;"",$G144&lt;&gt;"N/A"),IF(LEFT(_xll.BDP($G144,"RTG_MOODY"),1)&lt;&gt;"#",_xll.BDP($G144,"RTG_MOODY"),""),"")</f>
        <v/>
      </c>
      <c r="J144" s="41" t="str">
        <f>IF(AND($G144&lt;&gt;"",$G144&lt;&gt;"N/A"),IF(LEFT(_xll.BDP($G144,"RTG_SP"),1)&lt;&gt;"#",_xll.BDP($G144,"RTG_SP"),""),"")</f>
        <v/>
      </c>
      <c r="K144" s="41" t="str">
        <f t="shared" si="10"/>
        <v/>
      </c>
      <c r="L144" s="41" t="str">
        <f t="shared" si="10"/>
        <v/>
      </c>
      <c r="M144" s="41" t="str">
        <f t="shared" si="11"/>
        <v/>
      </c>
      <c r="N144" s="41" t="str">
        <f t="shared" si="11"/>
        <v/>
      </c>
      <c r="O144" s="41" t="str">
        <f t="shared" si="12"/>
        <v/>
      </c>
      <c r="P144" s="41" t="str">
        <f t="shared" si="13"/>
        <v/>
      </c>
    </row>
    <row r="145" spans="7:16" x14ac:dyDescent="0.25">
      <c r="G145" s="41" t="str">
        <f>IF(F145&lt;&gt;"",IF(LEFT(_xll.BDP($F145&amp;" Curncy","SW_PRIMARY_REF_OBLIGATION_ISIN")&amp;" Corp",1)="#","N/A",_xll.BDP($F145&amp;" Curncy","SW_PRIMARY_REF_OBLIGATION_ISIN")&amp;" Corp"),"")</f>
        <v/>
      </c>
      <c r="H145" s="43" t="str">
        <f>IF(G145&lt;&gt;"",IF(LEFT(_xll.BDP($F145&amp;" Curncy",H$18),1)="#","N/A",_xll.BDP($F145&amp;" Curncy",H$18)),"")</f>
        <v/>
      </c>
      <c r="I145" s="41" t="str">
        <f>IF(AND($G145&lt;&gt;"",$G145&lt;&gt;"N/A"),IF(LEFT(_xll.BDP($G145,"RTG_MOODY"),1)&lt;&gt;"#",_xll.BDP($G145,"RTG_MOODY"),""),"")</f>
        <v/>
      </c>
      <c r="J145" s="41" t="str">
        <f>IF(AND($G145&lt;&gt;"",$G145&lt;&gt;"N/A"),IF(LEFT(_xll.BDP($G145,"RTG_SP"),1)&lt;&gt;"#",_xll.BDP($G145,"RTG_SP"),""),"")</f>
        <v/>
      </c>
      <c r="K145" s="41" t="str">
        <f t="shared" si="10"/>
        <v/>
      </c>
      <c r="L145" s="41" t="str">
        <f t="shared" si="10"/>
        <v/>
      </c>
      <c r="M145" s="41" t="str">
        <f t="shared" si="11"/>
        <v/>
      </c>
      <c r="N145" s="41" t="str">
        <f t="shared" si="11"/>
        <v/>
      </c>
      <c r="O145" s="41" t="str">
        <f t="shared" si="12"/>
        <v/>
      </c>
      <c r="P145" s="41" t="str">
        <f t="shared" si="13"/>
        <v/>
      </c>
    </row>
    <row r="146" spans="7:16" x14ac:dyDescent="0.25">
      <c r="G146" s="41" t="str">
        <f>IF(F146&lt;&gt;"",IF(LEFT(_xll.BDP($F146&amp;" Curncy","SW_PRIMARY_REF_OBLIGATION_ISIN")&amp;" Corp",1)="#","N/A",_xll.BDP($F146&amp;" Curncy","SW_PRIMARY_REF_OBLIGATION_ISIN")&amp;" Corp"),"")</f>
        <v/>
      </c>
      <c r="H146" s="43" t="str">
        <f>IF(G146&lt;&gt;"",IF(LEFT(_xll.BDP($F146&amp;" Curncy",H$18),1)="#","N/A",_xll.BDP($F146&amp;" Curncy",H$18)),"")</f>
        <v/>
      </c>
      <c r="I146" s="41" t="str">
        <f>IF(AND($G146&lt;&gt;"",$G146&lt;&gt;"N/A"),IF(LEFT(_xll.BDP($G146,"RTG_MOODY"),1)&lt;&gt;"#",_xll.BDP($G146,"RTG_MOODY"),""),"")</f>
        <v/>
      </c>
      <c r="J146" s="41" t="str">
        <f>IF(AND($G146&lt;&gt;"",$G146&lt;&gt;"N/A"),IF(LEFT(_xll.BDP($G146,"RTG_SP"),1)&lt;&gt;"#",_xll.BDP($G146,"RTG_SP"),""),"")</f>
        <v/>
      </c>
      <c r="K146" s="41" t="str">
        <f t="shared" si="10"/>
        <v/>
      </c>
      <c r="L146" s="41" t="str">
        <f t="shared" si="10"/>
        <v/>
      </c>
      <c r="M146" s="41" t="str">
        <f t="shared" si="11"/>
        <v/>
      </c>
      <c r="N146" s="41" t="str">
        <f t="shared" si="11"/>
        <v/>
      </c>
      <c r="O146" s="41" t="str">
        <f t="shared" si="12"/>
        <v/>
      </c>
      <c r="P146" s="41" t="str">
        <f t="shared" si="13"/>
        <v/>
      </c>
    </row>
    <row r="147" spans="7:16" x14ac:dyDescent="0.25">
      <c r="G147" s="41" t="str">
        <f>IF(F147&lt;&gt;"",IF(LEFT(_xll.BDP($F147&amp;" Curncy","SW_PRIMARY_REF_OBLIGATION_ISIN")&amp;" Corp",1)="#","N/A",_xll.BDP($F147&amp;" Curncy","SW_PRIMARY_REF_OBLIGATION_ISIN")&amp;" Corp"),"")</f>
        <v/>
      </c>
      <c r="H147" s="43" t="str">
        <f>IF(G147&lt;&gt;"",IF(LEFT(_xll.BDP($F147&amp;" Curncy",H$18),1)="#","N/A",_xll.BDP($F147&amp;" Curncy",H$18)),"")</f>
        <v/>
      </c>
      <c r="I147" s="41" t="str">
        <f>IF(AND($G147&lt;&gt;"",$G147&lt;&gt;"N/A"),IF(LEFT(_xll.BDP($G147,"RTG_MOODY"),1)&lt;&gt;"#",_xll.BDP($G147,"RTG_MOODY"),""),"")</f>
        <v/>
      </c>
      <c r="J147" s="41" t="str">
        <f>IF(AND($G147&lt;&gt;"",$G147&lt;&gt;"N/A"),IF(LEFT(_xll.BDP($G147,"RTG_SP"),1)&lt;&gt;"#",_xll.BDP($G147,"RTG_SP"),""),"")</f>
        <v/>
      </c>
      <c r="K147" s="41" t="str">
        <f t="shared" si="10"/>
        <v/>
      </c>
      <c r="L147" s="41" t="str">
        <f t="shared" si="10"/>
        <v/>
      </c>
      <c r="M147" s="41" t="str">
        <f t="shared" si="11"/>
        <v/>
      </c>
      <c r="N147" s="41" t="str">
        <f t="shared" si="11"/>
        <v/>
      </c>
      <c r="O147" s="41" t="str">
        <f t="shared" si="12"/>
        <v/>
      </c>
      <c r="P147" s="41" t="str">
        <f t="shared" si="13"/>
        <v/>
      </c>
    </row>
    <row r="148" spans="7:16" x14ac:dyDescent="0.25">
      <c r="G148" s="41" t="str">
        <f>IF(F148&lt;&gt;"",IF(LEFT(_xll.BDP($F148&amp;" Curncy","SW_PRIMARY_REF_OBLIGATION_ISIN")&amp;" Corp",1)="#","N/A",_xll.BDP($F148&amp;" Curncy","SW_PRIMARY_REF_OBLIGATION_ISIN")&amp;" Corp"),"")</f>
        <v/>
      </c>
      <c r="H148" s="43" t="str">
        <f>IF(G148&lt;&gt;"",IF(LEFT(_xll.BDP($F148&amp;" Curncy",H$18),1)="#","N/A",_xll.BDP($F148&amp;" Curncy",H$18)),"")</f>
        <v/>
      </c>
      <c r="I148" s="41" t="str">
        <f>IF(AND($G148&lt;&gt;"",$G148&lt;&gt;"N/A"),IF(LEFT(_xll.BDP($G148,"RTG_MOODY"),1)&lt;&gt;"#",_xll.BDP($G148,"RTG_MOODY"),""),"")</f>
        <v/>
      </c>
      <c r="J148" s="41" t="str">
        <f>IF(AND($G148&lt;&gt;"",$G148&lt;&gt;"N/A"),IF(LEFT(_xll.BDP($G148,"RTG_SP"),1)&lt;&gt;"#",_xll.BDP($G148,"RTG_SP"),""),"")</f>
        <v/>
      </c>
      <c r="K148" s="41" t="str">
        <f t="shared" ref="K148:L161" si="20">IFERROR(FIND("/",I148,1),"")</f>
        <v/>
      </c>
      <c r="L148" s="41" t="str">
        <f t="shared" si="20"/>
        <v/>
      </c>
      <c r="M148" s="41" t="str">
        <f t="shared" ref="M148:N161" si="21">IF(K148&lt;&gt;"",MID(I148,1,K148-2),I148)</f>
        <v/>
      </c>
      <c r="N148" s="41" t="str">
        <f t="shared" si="21"/>
        <v/>
      </c>
      <c r="O148" s="41" t="str">
        <f t="shared" ref="O148:O161" si="22">IFERROR(VLOOKUP(M148,$S$19:$U$44,3,0),"")</f>
        <v/>
      </c>
      <c r="P148" s="41" t="str">
        <f t="shared" ref="P148:P161" si="23">IFERROR(VLOOKUP(N148,$T$19:$U$44,2,0),"")</f>
        <v/>
      </c>
    </row>
    <row r="149" spans="7:16" x14ac:dyDescent="0.25">
      <c r="G149" s="41" t="str">
        <f>IF(F149&lt;&gt;"",IF(LEFT(_xll.BDP($F149&amp;" Curncy","SW_PRIMARY_REF_OBLIGATION_ISIN")&amp;" Corp",1)="#","N/A",_xll.BDP($F149&amp;" Curncy","SW_PRIMARY_REF_OBLIGATION_ISIN")&amp;" Corp"),"")</f>
        <v/>
      </c>
      <c r="H149" s="43" t="str">
        <f>IF(G149&lt;&gt;"",IF(LEFT(_xll.BDP($F149&amp;" Curncy",H$18),1)="#","N/A",_xll.BDP($F149&amp;" Curncy",H$18)),"")</f>
        <v/>
      </c>
      <c r="I149" s="41" t="str">
        <f>IF(AND($G149&lt;&gt;"",$G149&lt;&gt;"N/A"),IF(LEFT(_xll.BDP($G149,"RTG_MOODY"),1)&lt;&gt;"#",_xll.BDP($G149,"RTG_MOODY"),""),"")</f>
        <v/>
      </c>
      <c r="J149" s="41" t="str">
        <f>IF(AND($G149&lt;&gt;"",$G149&lt;&gt;"N/A"),IF(LEFT(_xll.BDP($G149,"RTG_SP"),1)&lt;&gt;"#",_xll.BDP($G149,"RTG_SP"),""),"")</f>
        <v/>
      </c>
      <c r="K149" s="41" t="str">
        <f t="shared" si="20"/>
        <v/>
      </c>
      <c r="L149" s="41" t="str">
        <f t="shared" si="20"/>
        <v/>
      </c>
      <c r="M149" s="41" t="str">
        <f t="shared" si="21"/>
        <v/>
      </c>
      <c r="N149" s="41" t="str">
        <f t="shared" si="21"/>
        <v/>
      </c>
      <c r="O149" s="41" t="str">
        <f t="shared" si="22"/>
        <v/>
      </c>
      <c r="P149" s="41" t="str">
        <f t="shared" si="23"/>
        <v/>
      </c>
    </row>
    <row r="150" spans="7:16" x14ac:dyDescent="0.25">
      <c r="G150" s="41" t="str">
        <f>IF(F150&lt;&gt;"",IF(LEFT(_xll.BDP($F150&amp;" Curncy","SW_PRIMARY_REF_OBLIGATION_ISIN")&amp;" Corp",1)="#","N/A",_xll.BDP($F150&amp;" Curncy","SW_PRIMARY_REF_OBLIGATION_ISIN")&amp;" Corp"),"")</f>
        <v/>
      </c>
      <c r="H150" s="43" t="str">
        <f>IF(G150&lt;&gt;"",IF(LEFT(_xll.BDP($F150&amp;" Curncy",H$18),1)="#","N/A",_xll.BDP($F150&amp;" Curncy",H$18)),"")</f>
        <v/>
      </c>
      <c r="I150" s="41" t="str">
        <f>IF(AND($G150&lt;&gt;"",$G150&lt;&gt;"N/A"),IF(LEFT(_xll.BDP($G150,"RTG_MOODY"),1)&lt;&gt;"#",_xll.BDP($G150,"RTG_MOODY"),""),"")</f>
        <v/>
      </c>
      <c r="J150" s="41" t="str">
        <f>IF(AND($G150&lt;&gt;"",$G150&lt;&gt;"N/A"),IF(LEFT(_xll.BDP($G150,"RTG_SP"),1)&lt;&gt;"#",_xll.BDP($G150,"RTG_SP"),""),"")</f>
        <v/>
      </c>
      <c r="K150" s="41" t="str">
        <f t="shared" si="20"/>
        <v/>
      </c>
      <c r="L150" s="41" t="str">
        <f t="shared" si="20"/>
        <v/>
      </c>
      <c r="M150" s="41" t="str">
        <f t="shared" si="21"/>
        <v/>
      </c>
      <c r="N150" s="41" t="str">
        <f t="shared" si="21"/>
        <v/>
      </c>
      <c r="O150" s="41" t="str">
        <f t="shared" si="22"/>
        <v/>
      </c>
      <c r="P150" s="41" t="str">
        <f t="shared" si="23"/>
        <v/>
      </c>
    </row>
    <row r="151" spans="7:16" x14ac:dyDescent="0.25">
      <c r="G151" s="41" t="str">
        <f>IF(F151&lt;&gt;"",IF(LEFT(_xll.BDP($F151&amp;" Curncy","SW_PRIMARY_REF_OBLIGATION_ISIN")&amp;" Corp",1)="#","N/A",_xll.BDP($F151&amp;" Curncy","SW_PRIMARY_REF_OBLIGATION_ISIN")&amp;" Corp"),"")</f>
        <v/>
      </c>
      <c r="H151" s="43" t="str">
        <f>IF(G151&lt;&gt;"",IF(LEFT(_xll.BDP($F151&amp;" Curncy",H$18),1)="#","N/A",_xll.BDP($F151&amp;" Curncy",H$18)),"")</f>
        <v/>
      </c>
      <c r="I151" s="41" t="str">
        <f>IF(AND($G151&lt;&gt;"",$G151&lt;&gt;"N/A"),IF(LEFT(_xll.BDP($G151,"RTG_MOODY"),1)&lt;&gt;"#",_xll.BDP($G151,"RTG_MOODY"),""),"")</f>
        <v/>
      </c>
      <c r="J151" s="41" t="str">
        <f>IF(AND($G151&lt;&gt;"",$G151&lt;&gt;"N/A"),IF(LEFT(_xll.BDP($G151,"RTG_SP"),1)&lt;&gt;"#",_xll.BDP($G151,"RTG_SP"),""),"")</f>
        <v/>
      </c>
      <c r="K151" s="41" t="str">
        <f t="shared" si="20"/>
        <v/>
      </c>
      <c r="L151" s="41" t="str">
        <f t="shared" si="20"/>
        <v/>
      </c>
      <c r="M151" s="41" t="str">
        <f t="shared" si="21"/>
        <v/>
      </c>
      <c r="N151" s="41" t="str">
        <f t="shared" si="21"/>
        <v/>
      </c>
      <c r="O151" s="41" t="str">
        <f t="shared" si="22"/>
        <v/>
      </c>
      <c r="P151" s="41" t="str">
        <f t="shared" si="23"/>
        <v/>
      </c>
    </row>
    <row r="152" spans="7:16" x14ac:dyDescent="0.25">
      <c r="G152" s="41" t="str">
        <f>IF(F152&lt;&gt;"",IF(LEFT(_xll.BDP($F152&amp;" Curncy","SW_PRIMARY_REF_OBLIGATION_ISIN")&amp;" Corp",1)="#","N/A",_xll.BDP($F152&amp;" Curncy","SW_PRIMARY_REF_OBLIGATION_ISIN")&amp;" Corp"),"")</f>
        <v/>
      </c>
      <c r="H152" s="43" t="str">
        <f>IF(G152&lt;&gt;"",IF(LEFT(_xll.BDP($F152&amp;" Curncy",H$18),1)="#","N/A",_xll.BDP($F152&amp;" Curncy",H$18)),"")</f>
        <v/>
      </c>
      <c r="I152" s="41" t="str">
        <f>IF(AND($G152&lt;&gt;"",$G152&lt;&gt;"N/A"),IF(LEFT(_xll.BDP($G152,"RTG_MOODY"),1)&lt;&gt;"#",_xll.BDP($G152,"RTG_MOODY"),""),"")</f>
        <v/>
      </c>
      <c r="J152" s="41" t="str">
        <f>IF(AND($G152&lt;&gt;"",$G152&lt;&gt;"N/A"),IF(LEFT(_xll.BDP($G152,"RTG_SP"),1)&lt;&gt;"#",_xll.BDP($G152,"RTG_SP"),""),"")</f>
        <v/>
      </c>
      <c r="K152" s="41" t="str">
        <f t="shared" si="20"/>
        <v/>
      </c>
      <c r="L152" s="41" t="str">
        <f t="shared" si="20"/>
        <v/>
      </c>
      <c r="M152" s="41" t="str">
        <f t="shared" si="21"/>
        <v/>
      </c>
      <c r="N152" s="41" t="str">
        <f t="shared" si="21"/>
        <v/>
      </c>
      <c r="O152" s="41" t="str">
        <f t="shared" si="22"/>
        <v/>
      </c>
      <c r="P152" s="41" t="str">
        <f t="shared" si="23"/>
        <v/>
      </c>
    </row>
    <row r="153" spans="7:16" x14ac:dyDescent="0.25">
      <c r="G153" s="41" t="str">
        <f>IF(F153&lt;&gt;"",IF(LEFT(_xll.BDP($F153&amp;" Curncy","SW_PRIMARY_REF_OBLIGATION_ISIN")&amp;" Corp",1)="#","N/A",_xll.BDP($F153&amp;" Curncy","SW_PRIMARY_REF_OBLIGATION_ISIN")&amp;" Corp"),"")</f>
        <v/>
      </c>
      <c r="H153" s="43" t="str">
        <f>IF(G153&lt;&gt;"",IF(LEFT(_xll.BDP($F153&amp;" Curncy",H$18),1)="#","N/A",_xll.BDP($F153&amp;" Curncy",H$18)),"")</f>
        <v/>
      </c>
      <c r="I153" s="41" t="str">
        <f>IF(AND($G153&lt;&gt;"",$G153&lt;&gt;"N/A"),IF(LEFT(_xll.BDP($G153,"RTG_MOODY"),1)&lt;&gt;"#",_xll.BDP($G153,"RTG_MOODY"),""),"")</f>
        <v/>
      </c>
      <c r="J153" s="41" t="str">
        <f>IF(AND($G153&lt;&gt;"",$G153&lt;&gt;"N/A"),IF(LEFT(_xll.BDP($G153,"RTG_SP"),1)&lt;&gt;"#",_xll.BDP($G153,"RTG_SP"),""),"")</f>
        <v/>
      </c>
      <c r="K153" s="41" t="str">
        <f t="shared" si="20"/>
        <v/>
      </c>
      <c r="L153" s="41" t="str">
        <f t="shared" si="20"/>
        <v/>
      </c>
      <c r="M153" s="41" t="str">
        <f t="shared" si="21"/>
        <v/>
      </c>
      <c r="N153" s="41" t="str">
        <f t="shared" si="21"/>
        <v/>
      </c>
      <c r="O153" s="41" t="str">
        <f t="shared" si="22"/>
        <v/>
      </c>
      <c r="P153" s="41" t="str">
        <f t="shared" si="23"/>
        <v/>
      </c>
    </row>
    <row r="154" spans="7:16" x14ac:dyDescent="0.25">
      <c r="G154" s="41" t="str">
        <f>IF(F154&lt;&gt;"",IF(LEFT(_xll.BDP($F154&amp;" Curncy","SW_PRIMARY_REF_OBLIGATION_ISIN")&amp;" Corp",1)="#","N/A",_xll.BDP($F154&amp;" Curncy","SW_PRIMARY_REF_OBLIGATION_ISIN")&amp;" Corp"),"")</f>
        <v/>
      </c>
      <c r="H154" s="43" t="str">
        <f>IF(G154&lt;&gt;"",IF(LEFT(_xll.BDP($F154&amp;" Curncy",H$18),1)="#","N/A",_xll.BDP($F154&amp;" Curncy",H$18)),"")</f>
        <v/>
      </c>
      <c r="I154" s="41" t="str">
        <f>IF(AND($G154&lt;&gt;"",$G154&lt;&gt;"N/A"),IF(LEFT(_xll.BDP($G154,"RTG_MOODY"),1)&lt;&gt;"#",_xll.BDP($G154,"RTG_MOODY"),""),"")</f>
        <v/>
      </c>
      <c r="J154" s="41" t="str">
        <f>IF(AND($G154&lt;&gt;"",$G154&lt;&gt;"N/A"),IF(LEFT(_xll.BDP($G154,"RTG_SP"),1)&lt;&gt;"#",_xll.BDP($G154,"RTG_SP"),""),"")</f>
        <v/>
      </c>
      <c r="K154" s="41" t="str">
        <f t="shared" si="20"/>
        <v/>
      </c>
      <c r="L154" s="41" t="str">
        <f t="shared" si="20"/>
        <v/>
      </c>
      <c r="M154" s="41" t="str">
        <f t="shared" si="21"/>
        <v/>
      </c>
      <c r="N154" s="41" t="str">
        <f t="shared" si="21"/>
        <v/>
      </c>
      <c r="O154" s="41" t="str">
        <f t="shared" si="22"/>
        <v/>
      </c>
      <c r="P154" s="41" t="str">
        <f t="shared" si="23"/>
        <v/>
      </c>
    </row>
    <row r="155" spans="7:16" x14ac:dyDescent="0.25">
      <c r="G155" s="41" t="str">
        <f>IF(F155&lt;&gt;"",IF(LEFT(_xll.BDP($F155&amp;" Curncy","SW_PRIMARY_REF_OBLIGATION_ISIN")&amp;" Corp",1)="#","N/A",_xll.BDP($F155&amp;" Curncy","SW_PRIMARY_REF_OBLIGATION_ISIN")&amp;" Corp"),"")</f>
        <v/>
      </c>
      <c r="H155" s="43" t="str">
        <f>IF(G155&lt;&gt;"",IF(LEFT(_xll.BDP($F155&amp;" Curncy",H$18),1)="#","N/A",_xll.BDP($F155&amp;" Curncy",H$18)),"")</f>
        <v/>
      </c>
      <c r="I155" s="41" t="str">
        <f>IF(AND($G155&lt;&gt;"",$G155&lt;&gt;"N/A"),IF(LEFT(_xll.BDP($G155,"RTG_MOODY"),1)&lt;&gt;"#",_xll.BDP($G155,"RTG_MOODY"),""),"")</f>
        <v/>
      </c>
      <c r="J155" s="41" t="str">
        <f>IF(AND($G155&lt;&gt;"",$G155&lt;&gt;"N/A"),IF(LEFT(_xll.BDP($G155,"RTG_SP"),1)&lt;&gt;"#",_xll.BDP($G155,"RTG_SP"),""),"")</f>
        <v/>
      </c>
      <c r="K155" s="41" t="str">
        <f t="shared" si="20"/>
        <v/>
      </c>
      <c r="L155" s="41" t="str">
        <f t="shared" si="20"/>
        <v/>
      </c>
      <c r="M155" s="41" t="str">
        <f t="shared" si="21"/>
        <v/>
      </c>
      <c r="N155" s="41" t="str">
        <f t="shared" si="21"/>
        <v/>
      </c>
      <c r="O155" s="41" t="str">
        <f t="shared" si="22"/>
        <v/>
      </c>
      <c r="P155" s="41" t="str">
        <f t="shared" si="23"/>
        <v/>
      </c>
    </row>
    <row r="156" spans="7:16" x14ac:dyDescent="0.25">
      <c r="G156" s="41" t="str">
        <f>IF(F156&lt;&gt;"",IF(LEFT(_xll.BDP($F156&amp;" Curncy","SW_PRIMARY_REF_OBLIGATION_ISIN")&amp;" Corp",1)="#","N/A",_xll.BDP($F156&amp;" Curncy","SW_PRIMARY_REF_OBLIGATION_ISIN")&amp;" Corp"),"")</f>
        <v/>
      </c>
      <c r="H156" s="43" t="str">
        <f>IF(G156&lt;&gt;"",IF(LEFT(_xll.BDP($F156&amp;" Curncy",H$18),1)="#","N/A",_xll.BDP($F156&amp;" Curncy",H$18)),"")</f>
        <v/>
      </c>
      <c r="I156" s="41" t="str">
        <f>IF(AND($G156&lt;&gt;"",$G156&lt;&gt;"N/A"),IF(LEFT(_xll.BDP($G156,"RTG_MOODY"),1)&lt;&gt;"#",_xll.BDP($G156,"RTG_MOODY"),""),"")</f>
        <v/>
      </c>
      <c r="J156" s="41" t="str">
        <f>IF(AND($G156&lt;&gt;"",$G156&lt;&gt;"N/A"),IF(LEFT(_xll.BDP($G156,"RTG_SP"),1)&lt;&gt;"#",_xll.BDP($G156,"RTG_SP"),""),"")</f>
        <v/>
      </c>
      <c r="K156" s="41" t="str">
        <f t="shared" si="20"/>
        <v/>
      </c>
      <c r="L156" s="41" t="str">
        <f t="shared" si="20"/>
        <v/>
      </c>
      <c r="M156" s="41" t="str">
        <f t="shared" si="21"/>
        <v/>
      </c>
      <c r="N156" s="41" t="str">
        <f t="shared" si="21"/>
        <v/>
      </c>
      <c r="O156" s="41" t="str">
        <f t="shared" si="22"/>
        <v/>
      </c>
      <c r="P156" s="41" t="str">
        <f t="shared" si="23"/>
        <v/>
      </c>
    </row>
    <row r="157" spans="7:16" x14ac:dyDescent="0.25">
      <c r="G157" s="41" t="str">
        <f>IF(F157&lt;&gt;"",IF(LEFT(_xll.BDP($F157&amp;" Curncy","SW_PRIMARY_REF_OBLIGATION_ISIN")&amp;" Corp",1)="#","N/A",_xll.BDP($F157&amp;" Curncy","SW_PRIMARY_REF_OBLIGATION_ISIN")&amp;" Corp"),"")</f>
        <v/>
      </c>
      <c r="H157" s="43" t="str">
        <f>IF(G157&lt;&gt;"",IF(LEFT(_xll.BDP($F157&amp;" Curncy",H$18),1)="#","N/A",_xll.BDP($F157&amp;" Curncy",H$18)),"")</f>
        <v/>
      </c>
      <c r="I157" s="41" t="str">
        <f>IF(AND($G157&lt;&gt;"",$G157&lt;&gt;"N/A"),IF(LEFT(_xll.BDP($G157,"RTG_MOODY"),1)&lt;&gt;"#",_xll.BDP($G157,"RTG_MOODY"),""),"")</f>
        <v/>
      </c>
      <c r="J157" s="41" t="str">
        <f>IF(AND($G157&lt;&gt;"",$G157&lt;&gt;"N/A"),IF(LEFT(_xll.BDP($G157,"RTG_SP"),1)&lt;&gt;"#",_xll.BDP($G157,"RTG_SP"),""),"")</f>
        <v/>
      </c>
      <c r="K157" s="41" t="str">
        <f t="shared" si="20"/>
        <v/>
      </c>
      <c r="L157" s="41" t="str">
        <f t="shared" si="20"/>
        <v/>
      </c>
      <c r="M157" s="41" t="str">
        <f t="shared" si="21"/>
        <v/>
      </c>
      <c r="N157" s="41" t="str">
        <f t="shared" si="21"/>
        <v/>
      </c>
      <c r="O157" s="41" t="str">
        <f t="shared" si="22"/>
        <v/>
      </c>
      <c r="P157" s="41" t="str">
        <f t="shared" si="23"/>
        <v/>
      </c>
    </row>
    <row r="158" spans="7:16" x14ac:dyDescent="0.25">
      <c r="G158" s="41" t="str">
        <f>IF(F158&lt;&gt;"",IF(LEFT(_xll.BDP($F158&amp;" Curncy","SW_PRIMARY_REF_OBLIGATION_ISIN")&amp;" Corp",1)="#","N/A",_xll.BDP($F158&amp;" Curncy","SW_PRIMARY_REF_OBLIGATION_ISIN")&amp;" Corp"),"")</f>
        <v/>
      </c>
      <c r="H158" s="43" t="str">
        <f>IF(G158&lt;&gt;"",IF(LEFT(_xll.BDP($F158&amp;" Curncy",H$18),1)="#","N/A",_xll.BDP($F158&amp;" Curncy",H$18)),"")</f>
        <v/>
      </c>
      <c r="I158" s="41" t="str">
        <f>IF(AND($G158&lt;&gt;"",$G158&lt;&gt;"N/A"),IF(LEFT(_xll.BDP($G158,"RTG_MOODY"),1)&lt;&gt;"#",_xll.BDP($G158,"RTG_MOODY"),""),"")</f>
        <v/>
      </c>
      <c r="J158" s="41" t="str">
        <f>IF(AND($G158&lt;&gt;"",$G158&lt;&gt;"N/A"),IF(LEFT(_xll.BDP($G158,"RTG_SP"),1)&lt;&gt;"#",_xll.BDP($G158,"RTG_SP"),""),"")</f>
        <v/>
      </c>
      <c r="K158" s="41" t="str">
        <f t="shared" si="20"/>
        <v/>
      </c>
      <c r="L158" s="41" t="str">
        <f t="shared" si="20"/>
        <v/>
      </c>
      <c r="M158" s="41" t="str">
        <f t="shared" si="21"/>
        <v/>
      </c>
      <c r="N158" s="41" t="str">
        <f t="shared" si="21"/>
        <v/>
      </c>
      <c r="O158" s="41" t="str">
        <f t="shared" si="22"/>
        <v/>
      </c>
      <c r="P158" s="41" t="str">
        <f t="shared" si="23"/>
        <v/>
      </c>
    </row>
    <row r="159" spans="7:16" x14ac:dyDescent="0.25">
      <c r="G159" s="41" t="str">
        <f>IF(F159&lt;&gt;"",IF(LEFT(_xll.BDP($F159&amp;" Curncy","SW_PRIMARY_REF_OBLIGATION_ISIN")&amp;" Corp",1)="#","N/A",_xll.BDP($F159&amp;" Curncy","SW_PRIMARY_REF_OBLIGATION_ISIN")&amp;" Corp"),"")</f>
        <v/>
      </c>
      <c r="H159" s="43" t="str">
        <f>IF(G159&lt;&gt;"",IF(LEFT(_xll.BDP($F159&amp;" Curncy",H$18),1)="#","N/A",_xll.BDP($F159&amp;" Curncy",H$18)),"")</f>
        <v/>
      </c>
      <c r="I159" s="41" t="str">
        <f>IF(AND($G159&lt;&gt;"",$G159&lt;&gt;"N/A"),IF(LEFT(_xll.BDP($G159,"RTG_MOODY"),1)&lt;&gt;"#",_xll.BDP($G159,"RTG_MOODY"),""),"")</f>
        <v/>
      </c>
      <c r="J159" s="41" t="str">
        <f>IF(AND($G159&lt;&gt;"",$G159&lt;&gt;"N/A"),IF(LEFT(_xll.BDP($G159,"RTG_SP"),1)&lt;&gt;"#",_xll.BDP($G159,"RTG_SP"),""),"")</f>
        <v/>
      </c>
      <c r="K159" s="41" t="str">
        <f t="shared" si="20"/>
        <v/>
      </c>
      <c r="L159" s="41" t="str">
        <f t="shared" si="20"/>
        <v/>
      </c>
      <c r="M159" s="41" t="str">
        <f t="shared" si="21"/>
        <v/>
      </c>
      <c r="N159" s="41" t="str">
        <f t="shared" si="21"/>
        <v/>
      </c>
      <c r="O159" s="41" t="str">
        <f t="shared" si="22"/>
        <v/>
      </c>
      <c r="P159" s="41" t="str">
        <f t="shared" si="23"/>
        <v/>
      </c>
    </row>
    <row r="160" spans="7:16" x14ac:dyDescent="0.25">
      <c r="G160" s="41" t="str">
        <f>IF(F160&lt;&gt;"",IF(LEFT(_xll.BDP($F160&amp;" Curncy","SW_PRIMARY_REF_OBLIGATION_ISIN")&amp;" Corp",1)="#","N/A",_xll.BDP($F160&amp;" Curncy","SW_PRIMARY_REF_OBLIGATION_ISIN")&amp;" Corp"),"")</f>
        <v/>
      </c>
      <c r="H160" s="43" t="str">
        <f>IF(G160&lt;&gt;"",IF(LEFT(_xll.BDP($F160&amp;" Curncy",H$18),1)="#","N/A",_xll.BDP($F160&amp;" Curncy",H$18)),"")</f>
        <v/>
      </c>
      <c r="I160" s="41" t="str">
        <f>IF(AND($G160&lt;&gt;"",$G160&lt;&gt;"N/A"),IF(LEFT(_xll.BDP($G160,"RTG_MOODY"),1)&lt;&gt;"#",_xll.BDP($G160,"RTG_MOODY"),""),"")</f>
        <v/>
      </c>
      <c r="J160" s="41" t="str">
        <f>IF(AND($G160&lt;&gt;"",$G160&lt;&gt;"N/A"),IF(LEFT(_xll.BDP($G160,"RTG_SP"),1)&lt;&gt;"#",_xll.BDP($G160,"RTG_SP"),""),"")</f>
        <v/>
      </c>
      <c r="K160" s="41" t="str">
        <f t="shared" si="20"/>
        <v/>
      </c>
      <c r="L160" s="41" t="str">
        <f t="shared" si="20"/>
        <v/>
      </c>
      <c r="M160" s="41" t="str">
        <f t="shared" si="21"/>
        <v/>
      </c>
      <c r="N160" s="41" t="str">
        <f t="shared" si="21"/>
        <v/>
      </c>
      <c r="O160" s="41" t="str">
        <f t="shared" si="22"/>
        <v/>
      </c>
      <c r="P160" s="41" t="str">
        <f t="shared" si="23"/>
        <v/>
      </c>
    </row>
    <row r="161" spans="7:16" x14ac:dyDescent="0.25">
      <c r="G161" s="41" t="str">
        <f>IF(F161&lt;&gt;"",IF(LEFT(_xll.BDP($F161&amp;" Curncy","SW_PRIMARY_REF_OBLIGATION_ISIN")&amp;" Corp",1)="#","N/A",_xll.BDP($F161&amp;" Curncy","SW_PRIMARY_REF_OBLIGATION_ISIN")&amp;" Corp"),"")</f>
        <v/>
      </c>
      <c r="H161" s="43" t="str">
        <f>IF(G161&lt;&gt;"",IF(LEFT(_xll.BDP($F161&amp;" Curncy",H$18),1)="#","N/A",_xll.BDP($F161&amp;" Curncy",H$18)),"")</f>
        <v/>
      </c>
      <c r="I161" s="41" t="str">
        <f>IF(AND($G161&lt;&gt;"",$G161&lt;&gt;"N/A"),IF(LEFT(_xll.BDP($G161,"RTG_MOODY"),1)&lt;&gt;"#",_xll.BDP($G161,"RTG_MOODY"),""),"")</f>
        <v/>
      </c>
      <c r="J161" s="41" t="str">
        <f>IF(AND($G161&lt;&gt;"",$G161&lt;&gt;"N/A"),IF(LEFT(_xll.BDP($G161,"RTG_SP"),1)&lt;&gt;"#",_xll.BDP($G161,"RTG_SP"),""),"")</f>
        <v/>
      </c>
      <c r="K161" s="41" t="str">
        <f t="shared" si="20"/>
        <v/>
      </c>
      <c r="L161" s="41" t="str">
        <f t="shared" si="20"/>
        <v/>
      </c>
      <c r="M161" s="41" t="str">
        <f t="shared" si="21"/>
        <v/>
      </c>
      <c r="N161" s="41" t="str">
        <f t="shared" si="21"/>
        <v/>
      </c>
      <c r="O161" s="41" t="str">
        <f t="shared" si="22"/>
        <v/>
      </c>
      <c r="P161" s="41" t="str">
        <f t="shared" si="23"/>
        <v/>
      </c>
    </row>
  </sheetData>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65"/>
  <sheetViews>
    <sheetView workbookViewId="0"/>
  </sheetViews>
  <sheetFormatPr defaultRowHeight="15" x14ac:dyDescent="0.25"/>
  <cols>
    <col min="1" max="1" width="15.28515625" style="41" customWidth="1"/>
    <col min="2" max="8" width="9.140625" style="41"/>
    <col min="9" max="9" width="11.85546875" style="41" customWidth="1"/>
    <col min="10" max="16" width="9.140625" style="41"/>
    <col min="17" max="17" width="12.28515625" style="41" customWidth="1"/>
    <col min="18" max="16384" width="9.140625" style="41"/>
  </cols>
  <sheetData>
    <row r="1" spans="1:21" x14ac:dyDescent="0.25">
      <c r="A1" s="41" t="s">
        <v>445</v>
      </c>
      <c r="I1" s="41" t="s">
        <v>445</v>
      </c>
      <c r="Q1" s="41" t="s">
        <v>445</v>
      </c>
    </row>
    <row r="2" spans="1:21" x14ac:dyDescent="0.25">
      <c r="A2" s="41" t="s">
        <v>446</v>
      </c>
      <c r="I2" s="41" t="s">
        <v>449</v>
      </c>
      <c r="Q2" s="41" t="s">
        <v>451</v>
      </c>
    </row>
    <row r="4" spans="1:21" x14ac:dyDescent="0.25">
      <c r="A4" s="41" t="s">
        <v>476</v>
      </c>
      <c r="B4" s="41" t="s">
        <v>94</v>
      </c>
      <c r="C4" s="41" t="s">
        <v>106</v>
      </c>
      <c r="D4" s="41" t="s">
        <v>447</v>
      </c>
      <c r="E4" s="41" t="s">
        <v>448</v>
      </c>
      <c r="I4" s="41" t="s">
        <v>476</v>
      </c>
      <c r="J4" s="41" t="s">
        <v>94</v>
      </c>
      <c r="K4" s="41" t="s">
        <v>106</v>
      </c>
      <c r="L4" s="41" t="s">
        <v>447</v>
      </c>
      <c r="M4" s="41" t="s">
        <v>448</v>
      </c>
      <c r="Q4" s="41" t="s">
        <v>476</v>
      </c>
      <c r="R4" s="41" t="s">
        <v>94</v>
      </c>
      <c r="S4" s="41" t="s">
        <v>106</v>
      </c>
      <c r="T4" s="41" t="s">
        <v>447</v>
      </c>
      <c r="U4" s="41" t="s">
        <v>448</v>
      </c>
    </row>
    <row r="5" spans="1:21" x14ac:dyDescent="0.25">
      <c r="A5" s="5">
        <v>42155</v>
      </c>
      <c r="B5" s="41">
        <v>314</v>
      </c>
      <c r="C5" s="41">
        <v>486</v>
      </c>
      <c r="D5" s="41">
        <v>937</v>
      </c>
      <c r="E5" s="41">
        <v>468</v>
      </c>
      <c r="I5" s="5">
        <v>42155</v>
      </c>
      <c r="J5" s="41">
        <v>307</v>
      </c>
      <c r="K5" s="41">
        <v>469</v>
      </c>
      <c r="L5" s="41">
        <v>930</v>
      </c>
      <c r="M5" s="41">
        <v>458</v>
      </c>
      <c r="Q5" s="5">
        <v>42155</v>
      </c>
      <c r="R5" s="45">
        <v>47.101610000000001</v>
      </c>
      <c r="S5" s="45">
        <v>38.711190000000002</v>
      </c>
      <c r="T5" s="45">
        <v>14.187200000000001</v>
      </c>
      <c r="U5" s="41">
        <v>100</v>
      </c>
    </row>
    <row r="6" spans="1:21" x14ac:dyDescent="0.25">
      <c r="A6" s="5">
        <v>42124</v>
      </c>
      <c r="B6" s="41">
        <v>316</v>
      </c>
      <c r="C6" s="41">
        <v>500</v>
      </c>
      <c r="D6" s="41">
        <v>918</v>
      </c>
      <c r="E6" s="41">
        <v>471</v>
      </c>
      <c r="I6" s="5">
        <v>42124</v>
      </c>
      <c r="J6" s="41">
        <v>307</v>
      </c>
      <c r="K6" s="41">
        <v>481</v>
      </c>
      <c r="L6" s="41">
        <v>910</v>
      </c>
      <c r="M6" s="41">
        <v>459</v>
      </c>
      <c r="Q6" s="5">
        <v>42124</v>
      </c>
      <c r="R6" s="45">
        <v>46.752519999999997</v>
      </c>
      <c r="S6" s="45">
        <v>39.500610000000002</v>
      </c>
      <c r="T6" s="45">
        <v>13.746869999999999</v>
      </c>
      <c r="U6" s="41">
        <v>100</v>
      </c>
    </row>
    <row r="7" spans="1:21" x14ac:dyDescent="0.25">
      <c r="A7" s="5">
        <v>42094</v>
      </c>
      <c r="B7" s="41">
        <v>334</v>
      </c>
      <c r="C7" s="41">
        <v>527</v>
      </c>
      <c r="D7" s="41">
        <v>943</v>
      </c>
      <c r="E7" s="41">
        <v>494</v>
      </c>
      <c r="I7" s="5">
        <v>42094</v>
      </c>
      <c r="J7" s="41">
        <v>323</v>
      </c>
      <c r="K7" s="41">
        <v>511</v>
      </c>
      <c r="L7" s="41">
        <v>935</v>
      </c>
      <c r="M7" s="41">
        <v>482</v>
      </c>
      <c r="Q7" s="5">
        <v>42094</v>
      </c>
      <c r="R7" s="45">
        <v>46.459159999999997</v>
      </c>
      <c r="S7" s="45">
        <v>39.686839999999997</v>
      </c>
      <c r="T7" s="45">
        <v>13.853999999999999</v>
      </c>
      <c r="U7" s="41">
        <v>100</v>
      </c>
    </row>
    <row r="8" spans="1:21" x14ac:dyDescent="0.25">
      <c r="A8" s="5">
        <v>42063</v>
      </c>
      <c r="B8" s="41">
        <v>302</v>
      </c>
      <c r="C8" s="41">
        <v>495</v>
      </c>
      <c r="D8" s="41">
        <v>868</v>
      </c>
      <c r="E8" s="41">
        <v>458</v>
      </c>
      <c r="I8" s="5">
        <v>42063</v>
      </c>
      <c r="J8" s="41">
        <v>292</v>
      </c>
      <c r="K8" s="41">
        <v>477</v>
      </c>
      <c r="L8" s="41">
        <v>860</v>
      </c>
      <c r="M8" s="41">
        <v>446</v>
      </c>
      <c r="Q8" s="5">
        <v>42063</v>
      </c>
      <c r="R8" s="45">
        <v>46.332929999999998</v>
      </c>
      <c r="S8" s="45">
        <v>39.464129999999997</v>
      </c>
      <c r="T8" s="45">
        <v>14.20294</v>
      </c>
      <c r="U8" s="41">
        <v>100</v>
      </c>
    </row>
    <row r="9" spans="1:21" x14ac:dyDescent="0.25">
      <c r="A9" s="5">
        <v>42035</v>
      </c>
      <c r="B9" s="41">
        <v>364</v>
      </c>
      <c r="C9" s="41">
        <v>583</v>
      </c>
      <c r="D9" s="41">
        <v>979</v>
      </c>
      <c r="E9" s="41">
        <v>534</v>
      </c>
      <c r="I9" s="5">
        <v>42035</v>
      </c>
      <c r="J9" s="41">
        <v>359</v>
      </c>
      <c r="K9" s="41">
        <v>570</v>
      </c>
      <c r="L9" s="41">
        <v>972</v>
      </c>
      <c r="M9" s="41">
        <v>526</v>
      </c>
      <c r="Q9" s="5">
        <v>42035</v>
      </c>
      <c r="R9" s="45">
        <v>47.632240000000003</v>
      </c>
      <c r="S9" s="45">
        <v>38.195489999999999</v>
      </c>
      <c r="T9" s="45">
        <v>14.172269999999999</v>
      </c>
      <c r="U9" s="41">
        <v>100</v>
      </c>
    </row>
    <row r="10" spans="1:21" x14ac:dyDescent="0.25">
      <c r="A10" s="5">
        <v>42004</v>
      </c>
      <c r="B10" s="41">
        <v>337</v>
      </c>
      <c r="C10" s="41">
        <v>549</v>
      </c>
      <c r="D10" s="41">
        <v>976</v>
      </c>
      <c r="E10" s="41">
        <v>513</v>
      </c>
      <c r="I10" s="5">
        <v>42004</v>
      </c>
      <c r="J10" s="41">
        <v>332</v>
      </c>
      <c r="K10" s="41">
        <v>533</v>
      </c>
      <c r="L10" s="41">
        <v>969</v>
      </c>
      <c r="M10" s="41">
        <v>504</v>
      </c>
      <c r="Q10" s="5">
        <v>42004</v>
      </c>
      <c r="R10" s="45">
        <v>46.30997</v>
      </c>
      <c r="S10" s="45">
        <v>39.04945</v>
      </c>
      <c r="T10" s="45">
        <v>14.64058</v>
      </c>
      <c r="U10" s="41">
        <v>100</v>
      </c>
    </row>
    <row r="11" spans="1:21" x14ac:dyDescent="0.25">
      <c r="A11" s="5">
        <v>41973</v>
      </c>
      <c r="B11" s="41">
        <v>324</v>
      </c>
      <c r="C11" s="41">
        <v>498</v>
      </c>
      <c r="D11" s="41">
        <v>902</v>
      </c>
      <c r="E11" s="41">
        <v>478</v>
      </c>
      <c r="I11" s="5">
        <v>41973</v>
      </c>
      <c r="J11" s="41">
        <v>319</v>
      </c>
      <c r="K11" s="41">
        <v>481</v>
      </c>
      <c r="L11" s="41">
        <v>889</v>
      </c>
      <c r="M11" s="41">
        <v>467</v>
      </c>
      <c r="Q11" s="5">
        <v>41973</v>
      </c>
      <c r="R11" s="45">
        <v>45.99644</v>
      </c>
      <c r="S11" s="45">
        <v>39.080440000000003</v>
      </c>
      <c r="T11" s="45">
        <v>14.923109999999999</v>
      </c>
      <c r="U11" s="41">
        <v>100</v>
      </c>
    </row>
    <row r="12" spans="1:21" x14ac:dyDescent="0.25">
      <c r="A12" s="5">
        <v>41943</v>
      </c>
      <c r="B12" s="41">
        <v>296</v>
      </c>
      <c r="C12" s="41">
        <v>459</v>
      </c>
      <c r="D12" s="41">
        <v>840</v>
      </c>
      <c r="E12" s="41">
        <v>443</v>
      </c>
      <c r="I12" s="5">
        <v>41943</v>
      </c>
      <c r="J12" s="41">
        <v>288</v>
      </c>
      <c r="K12" s="41">
        <v>438</v>
      </c>
      <c r="L12" s="41">
        <v>827</v>
      </c>
      <c r="M12" s="41">
        <v>430</v>
      </c>
      <c r="Q12" s="5">
        <v>41943</v>
      </c>
      <c r="R12" s="45">
        <v>45.242049999999999</v>
      </c>
      <c r="S12" s="45">
        <v>39.35369</v>
      </c>
      <c r="T12" s="45">
        <v>15.40427</v>
      </c>
      <c r="U12" s="41">
        <v>100</v>
      </c>
    </row>
    <row r="13" spans="1:21" x14ac:dyDescent="0.25">
      <c r="A13" s="5">
        <v>41912</v>
      </c>
      <c r="B13" s="41">
        <v>316</v>
      </c>
      <c r="C13" s="41">
        <v>466</v>
      </c>
      <c r="D13" s="41">
        <v>807</v>
      </c>
      <c r="E13" s="41">
        <v>454</v>
      </c>
      <c r="I13" s="5">
        <v>41912</v>
      </c>
      <c r="J13" s="41">
        <v>308</v>
      </c>
      <c r="K13" s="41">
        <v>444</v>
      </c>
      <c r="L13" s="41">
        <v>792</v>
      </c>
      <c r="M13" s="41">
        <v>440</v>
      </c>
      <c r="Q13" s="5">
        <v>41912</v>
      </c>
      <c r="R13" s="45">
        <v>44.627679999999998</v>
      </c>
      <c r="S13" s="45">
        <v>39.244689999999999</v>
      </c>
      <c r="T13" s="45">
        <v>16.12763</v>
      </c>
      <c r="U13" s="41">
        <v>100</v>
      </c>
    </row>
    <row r="14" spans="1:21" x14ac:dyDescent="0.25">
      <c r="A14" s="5">
        <v>41882</v>
      </c>
      <c r="B14" s="41">
        <v>276</v>
      </c>
      <c r="C14" s="41">
        <v>406</v>
      </c>
      <c r="D14" s="41">
        <v>734</v>
      </c>
      <c r="E14" s="41">
        <v>400</v>
      </c>
      <c r="I14" s="5">
        <v>41882</v>
      </c>
      <c r="J14" s="41">
        <v>267</v>
      </c>
      <c r="K14" s="41">
        <v>381</v>
      </c>
      <c r="L14" s="41">
        <v>711</v>
      </c>
      <c r="M14" s="41">
        <v>384</v>
      </c>
      <c r="Q14" s="5">
        <v>41882</v>
      </c>
      <c r="R14" s="45">
        <v>44.705170000000003</v>
      </c>
      <c r="S14" s="45">
        <v>39.098509999999997</v>
      </c>
      <c r="T14" s="45">
        <v>16.19632</v>
      </c>
      <c r="U14" s="41">
        <v>100</v>
      </c>
    </row>
    <row r="15" spans="1:21" x14ac:dyDescent="0.25">
      <c r="A15" s="5">
        <v>41851</v>
      </c>
      <c r="B15" s="41">
        <v>294</v>
      </c>
      <c r="C15" s="41">
        <v>435</v>
      </c>
      <c r="D15" s="41">
        <v>747</v>
      </c>
      <c r="E15" s="41">
        <v>423</v>
      </c>
      <c r="I15" s="5">
        <v>41851</v>
      </c>
      <c r="J15" s="41">
        <v>285</v>
      </c>
      <c r="K15" s="41">
        <v>404</v>
      </c>
      <c r="L15" s="41">
        <v>725</v>
      </c>
      <c r="M15" s="41">
        <v>404</v>
      </c>
      <c r="Q15" s="5">
        <v>41851</v>
      </c>
      <c r="R15" s="45">
        <v>45.250259999999997</v>
      </c>
      <c r="S15" s="45">
        <v>38.073880000000003</v>
      </c>
      <c r="T15" s="45">
        <v>16.67586</v>
      </c>
      <c r="U15" s="41">
        <v>100</v>
      </c>
    </row>
    <row r="16" spans="1:21" x14ac:dyDescent="0.25">
      <c r="A16" s="5">
        <v>41820</v>
      </c>
      <c r="B16" s="41">
        <v>258</v>
      </c>
      <c r="C16" s="41">
        <v>376</v>
      </c>
      <c r="D16" s="41">
        <v>671</v>
      </c>
      <c r="E16" s="41">
        <v>372</v>
      </c>
      <c r="I16" s="5">
        <v>41820</v>
      </c>
      <c r="J16" s="41">
        <v>249</v>
      </c>
      <c r="K16" s="41">
        <v>349</v>
      </c>
      <c r="L16" s="41">
        <v>646</v>
      </c>
      <c r="M16" s="41">
        <v>353</v>
      </c>
      <c r="Q16" s="5">
        <v>41820</v>
      </c>
      <c r="R16" s="45">
        <v>45.118580000000001</v>
      </c>
      <c r="S16" s="45">
        <v>38.059359999999998</v>
      </c>
      <c r="T16" s="45">
        <v>16.82206</v>
      </c>
      <c r="U16" s="41">
        <v>100</v>
      </c>
    </row>
    <row r="17" spans="1:21" x14ac:dyDescent="0.25">
      <c r="A17" s="5">
        <v>41790</v>
      </c>
      <c r="B17" s="41">
        <v>269</v>
      </c>
      <c r="C17" s="41">
        <v>387</v>
      </c>
      <c r="D17" s="41">
        <v>695</v>
      </c>
      <c r="E17" s="41">
        <v>384</v>
      </c>
      <c r="I17" s="5">
        <v>41790</v>
      </c>
      <c r="J17" s="41">
        <v>260</v>
      </c>
      <c r="K17" s="41">
        <v>360</v>
      </c>
      <c r="L17" s="41">
        <v>673</v>
      </c>
      <c r="M17" s="41">
        <v>367</v>
      </c>
      <c r="Q17" s="5">
        <v>41790</v>
      </c>
      <c r="R17" s="45">
        <v>45.35671</v>
      </c>
      <c r="S17" s="45">
        <v>37.832549999999998</v>
      </c>
      <c r="T17" s="45">
        <v>16.810739999999999</v>
      </c>
      <c r="U17" s="41">
        <v>100</v>
      </c>
    </row>
    <row r="18" spans="1:21" x14ac:dyDescent="0.25">
      <c r="A18" s="5">
        <v>41759</v>
      </c>
      <c r="B18" s="41">
        <v>260</v>
      </c>
      <c r="C18" s="41">
        <v>384</v>
      </c>
      <c r="D18" s="41">
        <v>723</v>
      </c>
      <c r="E18" s="41">
        <v>387</v>
      </c>
      <c r="I18" s="5">
        <v>41759</v>
      </c>
      <c r="J18" s="41">
        <v>253</v>
      </c>
      <c r="K18" s="41">
        <v>354</v>
      </c>
      <c r="L18" s="41">
        <v>709</v>
      </c>
      <c r="M18" s="41">
        <v>371</v>
      </c>
      <c r="Q18" s="5">
        <v>41759</v>
      </c>
      <c r="R18" s="45">
        <v>44.942340000000002</v>
      </c>
      <c r="S18" s="45">
        <v>37.536479999999997</v>
      </c>
      <c r="T18" s="45">
        <v>17.521180000000001</v>
      </c>
      <c r="U18" s="41">
        <v>100</v>
      </c>
    </row>
    <row r="19" spans="1:21" x14ac:dyDescent="0.25">
      <c r="A19" s="5">
        <v>41729</v>
      </c>
      <c r="B19" s="41">
        <v>261</v>
      </c>
      <c r="C19" s="41">
        <v>385</v>
      </c>
      <c r="D19" s="41">
        <v>764</v>
      </c>
      <c r="E19" s="41">
        <v>394</v>
      </c>
      <c r="I19" s="5">
        <v>41729</v>
      </c>
      <c r="J19" s="41">
        <v>255</v>
      </c>
      <c r="K19" s="41">
        <v>355</v>
      </c>
      <c r="L19" s="41">
        <v>738</v>
      </c>
      <c r="M19" s="41">
        <v>377</v>
      </c>
      <c r="Q19" s="5">
        <v>41729</v>
      </c>
      <c r="R19" s="45">
        <v>44.494610000000002</v>
      </c>
      <c r="S19" s="45">
        <v>38.311390000000003</v>
      </c>
      <c r="T19" s="45">
        <v>17.193999999999999</v>
      </c>
      <c r="U19" s="41">
        <v>100</v>
      </c>
    </row>
    <row r="20" spans="1:21" x14ac:dyDescent="0.25">
      <c r="A20" s="5">
        <v>41698</v>
      </c>
      <c r="B20" s="41">
        <v>267</v>
      </c>
      <c r="C20" s="41">
        <v>388</v>
      </c>
      <c r="D20" s="41">
        <v>744</v>
      </c>
      <c r="E20" s="41">
        <v>397</v>
      </c>
      <c r="I20" s="5">
        <v>41698</v>
      </c>
      <c r="J20" s="41">
        <v>262</v>
      </c>
      <c r="K20" s="41">
        <v>362</v>
      </c>
      <c r="L20" s="41">
        <v>720</v>
      </c>
      <c r="M20" s="41">
        <v>381</v>
      </c>
      <c r="Q20" s="5">
        <v>41698</v>
      </c>
      <c r="R20" s="45">
        <v>44.237490000000001</v>
      </c>
      <c r="S20" s="45">
        <v>38.195279999999997</v>
      </c>
      <c r="T20" s="45">
        <v>17.567229999999999</v>
      </c>
      <c r="U20" s="41">
        <v>100</v>
      </c>
    </row>
    <row r="21" spans="1:21" x14ac:dyDescent="0.25">
      <c r="A21" s="5">
        <v>41670</v>
      </c>
      <c r="B21" s="41">
        <v>299</v>
      </c>
      <c r="C21" s="41">
        <v>426</v>
      </c>
      <c r="D21" s="41">
        <v>796</v>
      </c>
      <c r="E21" s="41">
        <v>434</v>
      </c>
      <c r="I21" s="5">
        <v>41670</v>
      </c>
      <c r="J21" s="41">
        <v>297</v>
      </c>
      <c r="K21" s="41">
        <v>401</v>
      </c>
      <c r="L21" s="41">
        <v>775</v>
      </c>
      <c r="M21" s="41">
        <v>421</v>
      </c>
      <c r="Q21" s="5">
        <v>41670</v>
      </c>
      <c r="R21" s="45">
        <v>44.367539999999998</v>
      </c>
      <c r="S21" s="45">
        <v>38.036090000000002</v>
      </c>
      <c r="T21" s="45">
        <v>17.596360000000001</v>
      </c>
      <c r="U21" s="41">
        <v>100</v>
      </c>
    </row>
    <row r="22" spans="1:21" x14ac:dyDescent="0.25">
      <c r="A22" s="5">
        <v>41639</v>
      </c>
      <c r="B22" s="41">
        <v>281</v>
      </c>
      <c r="C22" s="41">
        <v>418</v>
      </c>
      <c r="D22" s="41">
        <v>767</v>
      </c>
      <c r="E22" s="41">
        <v>418</v>
      </c>
      <c r="I22" s="5">
        <v>41639</v>
      </c>
      <c r="J22" s="41">
        <v>277</v>
      </c>
      <c r="K22" s="41">
        <v>386</v>
      </c>
      <c r="L22" s="41">
        <v>743</v>
      </c>
      <c r="M22" s="41">
        <v>400</v>
      </c>
      <c r="Q22" s="5">
        <v>41639</v>
      </c>
      <c r="R22" s="45">
        <v>44.422319999999999</v>
      </c>
      <c r="S22" s="45">
        <v>38.040709999999997</v>
      </c>
      <c r="T22" s="45">
        <v>17.53697</v>
      </c>
      <c r="U22" s="41">
        <v>100</v>
      </c>
    </row>
    <row r="23" spans="1:21" x14ac:dyDescent="0.25">
      <c r="A23" s="5">
        <v>41608</v>
      </c>
      <c r="B23" s="41">
        <v>303</v>
      </c>
      <c r="C23" s="41">
        <v>431</v>
      </c>
      <c r="D23" s="41">
        <v>788</v>
      </c>
      <c r="E23" s="41">
        <v>438</v>
      </c>
      <c r="I23" s="5">
        <v>41608</v>
      </c>
      <c r="J23" s="41">
        <v>300</v>
      </c>
      <c r="K23" s="41">
        <v>408</v>
      </c>
      <c r="L23" s="41">
        <v>770</v>
      </c>
      <c r="M23" s="41">
        <v>427</v>
      </c>
      <c r="Q23" s="5">
        <v>41608</v>
      </c>
      <c r="R23" s="45">
        <v>43.101909999999997</v>
      </c>
      <c r="S23" s="45">
        <v>39.58352</v>
      </c>
      <c r="T23" s="45">
        <v>17.31457</v>
      </c>
      <c r="U23" s="41">
        <v>100</v>
      </c>
    </row>
    <row r="24" spans="1:21" x14ac:dyDescent="0.25">
      <c r="A24" s="5">
        <v>41578</v>
      </c>
      <c r="B24" s="41">
        <v>307</v>
      </c>
      <c r="C24" s="41">
        <v>440</v>
      </c>
      <c r="D24" s="41">
        <v>805</v>
      </c>
      <c r="E24" s="41">
        <v>445</v>
      </c>
      <c r="I24" s="5">
        <v>41578</v>
      </c>
      <c r="J24" s="41">
        <v>305</v>
      </c>
      <c r="K24" s="41">
        <v>419</v>
      </c>
      <c r="L24" s="41">
        <v>787</v>
      </c>
      <c r="M24" s="41">
        <v>436</v>
      </c>
      <c r="Q24" s="5">
        <v>41578</v>
      </c>
      <c r="R24" s="45">
        <v>42.872900000000001</v>
      </c>
      <c r="S24" s="45">
        <v>40.114849999999997</v>
      </c>
      <c r="T24" s="45">
        <v>17.012250000000002</v>
      </c>
      <c r="U24" s="41">
        <v>100</v>
      </c>
    </row>
    <row r="25" spans="1:21" x14ac:dyDescent="0.25">
      <c r="A25" s="5">
        <v>41547</v>
      </c>
      <c r="B25" s="41">
        <v>341</v>
      </c>
      <c r="C25" s="41">
        <v>489</v>
      </c>
      <c r="D25" s="41">
        <v>866</v>
      </c>
      <c r="E25" s="41">
        <v>490</v>
      </c>
      <c r="I25" s="5">
        <v>41547</v>
      </c>
      <c r="J25" s="41">
        <v>341</v>
      </c>
      <c r="K25" s="41">
        <v>466</v>
      </c>
      <c r="L25" s="41">
        <v>848</v>
      </c>
      <c r="M25" s="41">
        <v>483</v>
      </c>
      <c r="Q25" s="5">
        <v>41547</v>
      </c>
      <c r="R25" s="45">
        <v>42.534739999999999</v>
      </c>
      <c r="S25" s="45">
        <v>40.216090000000001</v>
      </c>
      <c r="T25" s="45">
        <v>17.249169999999999</v>
      </c>
      <c r="U25" s="41">
        <v>100</v>
      </c>
    </row>
    <row r="26" spans="1:21" x14ac:dyDescent="0.25">
      <c r="A26" s="5">
        <v>41517</v>
      </c>
      <c r="B26" s="41">
        <v>338</v>
      </c>
      <c r="C26" s="41">
        <v>490</v>
      </c>
      <c r="D26" s="41">
        <v>842</v>
      </c>
      <c r="E26" s="41">
        <v>486</v>
      </c>
      <c r="I26" s="5">
        <v>41517</v>
      </c>
      <c r="J26" s="41">
        <v>337</v>
      </c>
      <c r="K26" s="41">
        <v>465</v>
      </c>
      <c r="L26" s="41">
        <v>825</v>
      </c>
      <c r="M26" s="41">
        <v>478</v>
      </c>
      <c r="Q26" s="5">
        <v>41517</v>
      </c>
      <c r="R26" s="45">
        <v>42.437330000000003</v>
      </c>
      <c r="S26" s="45">
        <v>40.305709999999998</v>
      </c>
      <c r="T26" s="45">
        <v>17.256959999999999</v>
      </c>
      <c r="U26" s="41">
        <v>100</v>
      </c>
    </row>
    <row r="27" spans="1:21" x14ac:dyDescent="0.25">
      <c r="A27" s="5">
        <v>41486</v>
      </c>
      <c r="B27" s="41">
        <v>335</v>
      </c>
      <c r="C27" s="41">
        <v>482</v>
      </c>
      <c r="D27" s="41">
        <v>838</v>
      </c>
      <c r="E27" s="41">
        <v>480</v>
      </c>
      <c r="I27" s="5">
        <v>41486</v>
      </c>
      <c r="J27" s="41">
        <v>333</v>
      </c>
      <c r="K27" s="41">
        <v>458</v>
      </c>
      <c r="L27" s="41">
        <v>818</v>
      </c>
      <c r="M27" s="41">
        <v>471</v>
      </c>
      <c r="Q27" s="5">
        <v>41486</v>
      </c>
      <c r="R27" s="45">
        <v>42.493679999999998</v>
      </c>
      <c r="S27" s="45">
        <v>40.554540000000003</v>
      </c>
      <c r="T27" s="45">
        <v>16.951779999999999</v>
      </c>
      <c r="U27" s="41">
        <v>100</v>
      </c>
    </row>
    <row r="28" spans="1:21" x14ac:dyDescent="0.25">
      <c r="A28" s="5">
        <v>41455</v>
      </c>
      <c r="B28" s="41">
        <v>372</v>
      </c>
      <c r="C28" s="41">
        <v>530</v>
      </c>
      <c r="D28" s="41">
        <v>890</v>
      </c>
      <c r="E28" s="41">
        <v>525</v>
      </c>
      <c r="I28" s="5">
        <v>41455</v>
      </c>
      <c r="J28" s="41">
        <v>370</v>
      </c>
      <c r="K28" s="41">
        <v>508</v>
      </c>
      <c r="L28" s="41">
        <v>880</v>
      </c>
      <c r="M28" s="41">
        <v>521</v>
      </c>
      <c r="Q28" s="5">
        <v>41455</v>
      </c>
      <c r="R28" s="45">
        <v>41.988930000000003</v>
      </c>
      <c r="S28" s="45">
        <v>40.793239999999997</v>
      </c>
      <c r="T28" s="45">
        <v>17.217829999999999</v>
      </c>
      <c r="U28" s="41">
        <v>100</v>
      </c>
    </row>
    <row r="29" spans="1:21" x14ac:dyDescent="0.25">
      <c r="A29" s="5">
        <v>41425</v>
      </c>
      <c r="B29" s="41">
        <v>322</v>
      </c>
      <c r="C29" s="41">
        <v>471</v>
      </c>
      <c r="D29" s="41">
        <v>820</v>
      </c>
      <c r="E29" s="41">
        <v>469</v>
      </c>
      <c r="I29" s="5">
        <v>41425</v>
      </c>
      <c r="J29" s="41">
        <v>320</v>
      </c>
      <c r="K29" s="41">
        <v>449</v>
      </c>
      <c r="L29" s="41">
        <v>804</v>
      </c>
      <c r="M29" s="41">
        <v>462</v>
      </c>
      <c r="Q29" s="5">
        <v>41425</v>
      </c>
      <c r="R29" s="45">
        <v>41.766010000000001</v>
      </c>
      <c r="S29" s="45">
        <v>40.817720000000001</v>
      </c>
      <c r="T29" s="45">
        <v>17.416270000000001</v>
      </c>
      <c r="U29" s="41">
        <v>100</v>
      </c>
    </row>
    <row r="30" spans="1:21" x14ac:dyDescent="0.25">
      <c r="A30" s="5">
        <v>41394</v>
      </c>
      <c r="B30" s="41">
        <v>316</v>
      </c>
      <c r="C30" s="41">
        <v>451</v>
      </c>
      <c r="D30" s="41">
        <v>814</v>
      </c>
      <c r="E30" s="41">
        <v>458</v>
      </c>
      <c r="I30" s="5">
        <v>41394</v>
      </c>
      <c r="J30" s="41">
        <v>315</v>
      </c>
      <c r="K30" s="41">
        <v>436</v>
      </c>
      <c r="L30" s="41">
        <v>795</v>
      </c>
      <c r="M30" s="41">
        <v>455</v>
      </c>
      <c r="Q30" s="5">
        <v>41394</v>
      </c>
      <c r="R30" s="45">
        <v>41.331299999999999</v>
      </c>
      <c r="S30" s="45">
        <v>41.363680000000002</v>
      </c>
      <c r="T30" s="45">
        <v>17.305019999999999</v>
      </c>
      <c r="U30" s="41">
        <v>100</v>
      </c>
    </row>
    <row r="31" spans="1:21" x14ac:dyDescent="0.25">
      <c r="A31" s="5">
        <v>41364</v>
      </c>
      <c r="B31" s="41">
        <v>337</v>
      </c>
      <c r="C31" s="41">
        <v>489</v>
      </c>
      <c r="D31" s="41">
        <v>865</v>
      </c>
      <c r="E31" s="41">
        <v>490</v>
      </c>
      <c r="I31" s="5">
        <v>41364</v>
      </c>
      <c r="J31" s="41">
        <v>337</v>
      </c>
      <c r="K31" s="41">
        <v>471</v>
      </c>
      <c r="L31" s="41">
        <v>846</v>
      </c>
      <c r="M31" s="41">
        <v>486</v>
      </c>
      <c r="Q31" s="5">
        <v>41364</v>
      </c>
      <c r="R31" s="45">
        <v>41.578580000000002</v>
      </c>
      <c r="S31" s="45">
        <v>41.222299999999997</v>
      </c>
      <c r="T31" s="45">
        <v>17.199120000000001</v>
      </c>
      <c r="U31" s="41">
        <v>100</v>
      </c>
    </row>
    <row r="32" spans="1:21" x14ac:dyDescent="0.25">
      <c r="A32" s="5">
        <v>41333</v>
      </c>
      <c r="B32" s="41">
        <v>337</v>
      </c>
      <c r="C32" s="41">
        <v>507</v>
      </c>
      <c r="D32" s="41">
        <v>897</v>
      </c>
      <c r="E32" s="41">
        <v>502</v>
      </c>
      <c r="I32" s="5">
        <v>41333</v>
      </c>
      <c r="J32" s="41">
        <v>335</v>
      </c>
      <c r="K32" s="41">
        <v>489</v>
      </c>
      <c r="L32" s="41">
        <v>879</v>
      </c>
      <c r="M32" s="41">
        <v>498</v>
      </c>
      <c r="Q32" s="5">
        <v>41333</v>
      </c>
      <c r="R32" s="45">
        <v>41.991300000000003</v>
      </c>
      <c r="S32" s="45">
        <v>40.895269999999996</v>
      </c>
      <c r="T32" s="45">
        <v>17.113430000000001</v>
      </c>
      <c r="U32" s="41">
        <v>100</v>
      </c>
    </row>
    <row r="33" spans="1:21" x14ac:dyDescent="0.25">
      <c r="A33" s="5">
        <v>41305</v>
      </c>
      <c r="B33" s="41">
        <v>330</v>
      </c>
      <c r="C33" s="41">
        <v>504</v>
      </c>
      <c r="D33" s="41">
        <v>898</v>
      </c>
      <c r="E33" s="41">
        <v>497</v>
      </c>
      <c r="I33" s="5">
        <v>41305</v>
      </c>
      <c r="J33" s="41">
        <v>329</v>
      </c>
      <c r="K33" s="41">
        <v>488</v>
      </c>
      <c r="L33" s="41">
        <v>886</v>
      </c>
      <c r="M33" s="41">
        <v>495</v>
      </c>
      <c r="Q33" s="5">
        <v>41305</v>
      </c>
      <c r="R33" s="45">
        <v>41.871850000000002</v>
      </c>
      <c r="S33" s="45">
        <v>41.275329999999997</v>
      </c>
      <c r="T33" s="45">
        <v>16.852820000000001</v>
      </c>
      <c r="U33" s="41">
        <v>100</v>
      </c>
    </row>
    <row r="34" spans="1:21" x14ac:dyDescent="0.25">
      <c r="A34" s="5">
        <v>41274</v>
      </c>
      <c r="B34" s="41">
        <v>357</v>
      </c>
      <c r="C34" s="41">
        <v>525</v>
      </c>
      <c r="D34" s="41">
        <v>944</v>
      </c>
      <c r="E34" s="41">
        <v>526</v>
      </c>
      <c r="I34" s="5">
        <v>41274</v>
      </c>
      <c r="J34" s="41">
        <v>357</v>
      </c>
      <c r="K34" s="41">
        <v>515</v>
      </c>
      <c r="L34" s="41">
        <v>969</v>
      </c>
      <c r="M34" s="41">
        <v>534</v>
      </c>
      <c r="Q34" s="5">
        <v>41274</v>
      </c>
      <c r="R34" s="45">
        <v>40.756259999999997</v>
      </c>
      <c r="S34" s="45">
        <v>42.67174</v>
      </c>
      <c r="T34" s="45">
        <v>16.571999999999999</v>
      </c>
      <c r="U34" s="41">
        <v>100</v>
      </c>
    </row>
    <row r="35" spans="1:21" x14ac:dyDescent="0.25">
      <c r="A35" s="5">
        <v>41243</v>
      </c>
      <c r="B35" s="41">
        <v>389</v>
      </c>
      <c r="C35" s="41">
        <v>554</v>
      </c>
      <c r="D35" s="41">
        <v>1043</v>
      </c>
      <c r="E35" s="41">
        <v>577</v>
      </c>
      <c r="I35" s="5">
        <v>41243</v>
      </c>
      <c r="J35" s="41">
        <v>380</v>
      </c>
      <c r="K35" s="41">
        <v>541</v>
      </c>
      <c r="L35" s="41">
        <v>1030</v>
      </c>
      <c r="M35" s="41">
        <v>565</v>
      </c>
      <c r="Q35" s="5">
        <v>41243</v>
      </c>
      <c r="R35" s="45">
        <v>41.224310000000003</v>
      </c>
      <c r="S35" s="45">
        <v>42.090229999999998</v>
      </c>
      <c r="T35" s="45">
        <v>16.685459999999999</v>
      </c>
      <c r="U35" s="41">
        <v>100</v>
      </c>
    </row>
    <row r="36" spans="1:21" x14ac:dyDescent="0.25">
      <c r="A36" s="5">
        <v>41213</v>
      </c>
      <c r="B36" s="41">
        <v>384</v>
      </c>
      <c r="C36" s="41">
        <v>556</v>
      </c>
      <c r="D36" s="41">
        <v>1033</v>
      </c>
      <c r="E36" s="41">
        <v>574</v>
      </c>
      <c r="I36" s="5">
        <v>41213</v>
      </c>
      <c r="J36" s="41">
        <v>378</v>
      </c>
      <c r="K36" s="41">
        <v>541</v>
      </c>
      <c r="L36" s="41">
        <v>1022</v>
      </c>
      <c r="M36" s="41">
        <v>563</v>
      </c>
      <c r="Q36" s="5">
        <v>41213</v>
      </c>
      <c r="R36" s="45">
        <v>41.061369999999997</v>
      </c>
      <c r="S36" s="45">
        <v>42.22824</v>
      </c>
      <c r="T36" s="45">
        <v>16.71039</v>
      </c>
      <c r="U36" s="41">
        <v>100</v>
      </c>
    </row>
    <row r="37" spans="1:21" x14ac:dyDescent="0.25">
      <c r="A37" s="5">
        <v>41182</v>
      </c>
      <c r="B37" s="41">
        <v>404</v>
      </c>
      <c r="C37" s="41">
        <v>572</v>
      </c>
      <c r="D37" s="41">
        <v>1043</v>
      </c>
      <c r="E37" s="41">
        <v>586</v>
      </c>
      <c r="I37" s="5">
        <v>41182</v>
      </c>
      <c r="J37" s="41">
        <v>396</v>
      </c>
      <c r="K37" s="41">
        <v>552</v>
      </c>
      <c r="L37" s="41">
        <v>1036</v>
      </c>
      <c r="M37" s="41">
        <v>574</v>
      </c>
      <c r="Q37" s="5">
        <v>41182</v>
      </c>
      <c r="R37" s="45">
        <v>42.352339999999998</v>
      </c>
      <c r="S37" s="45">
        <v>41.479779999999998</v>
      </c>
      <c r="T37" s="45">
        <v>16.16788</v>
      </c>
      <c r="U37" s="41">
        <v>100</v>
      </c>
    </row>
    <row r="38" spans="1:21" x14ac:dyDescent="0.25">
      <c r="A38" s="5">
        <v>41152</v>
      </c>
      <c r="B38" s="41">
        <v>420</v>
      </c>
      <c r="C38" s="41">
        <v>591</v>
      </c>
      <c r="D38" s="41">
        <v>1090</v>
      </c>
      <c r="E38" s="41">
        <v>608</v>
      </c>
      <c r="I38" s="5">
        <v>41152</v>
      </c>
      <c r="J38" s="41">
        <v>412</v>
      </c>
      <c r="K38" s="41">
        <v>576</v>
      </c>
      <c r="L38" s="41">
        <v>1083</v>
      </c>
      <c r="M38" s="41">
        <v>598</v>
      </c>
      <c r="Q38" s="5">
        <v>41152</v>
      </c>
      <c r="R38" s="45">
        <v>43.455109999999998</v>
      </c>
      <c r="S38" s="45">
        <v>40.307769999999998</v>
      </c>
      <c r="T38" s="45">
        <v>16.237120000000001</v>
      </c>
      <c r="U38" s="41">
        <v>100</v>
      </c>
    </row>
    <row r="39" spans="1:21" x14ac:dyDescent="0.25">
      <c r="A39" s="5">
        <v>41121</v>
      </c>
      <c r="B39" s="41">
        <v>430</v>
      </c>
      <c r="C39" s="41">
        <v>619</v>
      </c>
      <c r="D39" s="41">
        <v>1120</v>
      </c>
      <c r="E39" s="41">
        <v>630</v>
      </c>
      <c r="I39" s="5">
        <v>41121</v>
      </c>
      <c r="J39" s="41">
        <v>423</v>
      </c>
      <c r="K39" s="41">
        <v>596</v>
      </c>
      <c r="L39" s="41">
        <v>1110</v>
      </c>
      <c r="M39" s="41">
        <v>616</v>
      </c>
      <c r="Q39" s="5">
        <v>41121</v>
      </c>
      <c r="R39" s="45">
        <v>43.558779999999999</v>
      </c>
      <c r="S39" s="45">
        <v>40.159550000000003</v>
      </c>
      <c r="T39" s="45">
        <v>16.281669999999998</v>
      </c>
      <c r="U39" s="41">
        <v>100</v>
      </c>
    </row>
    <row r="40" spans="1:21" x14ac:dyDescent="0.25">
      <c r="A40" s="5">
        <v>41090</v>
      </c>
      <c r="B40" s="41">
        <v>457</v>
      </c>
      <c r="C40" s="41">
        <v>641</v>
      </c>
      <c r="D40" s="41">
        <v>1135</v>
      </c>
      <c r="E40" s="41">
        <v>655</v>
      </c>
      <c r="I40" s="5">
        <v>41090</v>
      </c>
      <c r="J40" s="41">
        <v>450</v>
      </c>
      <c r="K40" s="41">
        <v>625</v>
      </c>
      <c r="L40" s="41">
        <v>1126</v>
      </c>
      <c r="M40" s="41">
        <v>644</v>
      </c>
      <c r="Q40" s="5">
        <v>41090</v>
      </c>
      <c r="R40" s="45">
        <v>43.410220000000002</v>
      </c>
      <c r="S40" s="45">
        <v>40.619109999999999</v>
      </c>
      <c r="T40" s="45">
        <v>15.97068</v>
      </c>
      <c r="U40" s="41">
        <v>100</v>
      </c>
    </row>
    <row r="41" spans="1:21" x14ac:dyDescent="0.25">
      <c r="A41" s="5">
        <v>41060</v>
      </c>
      <c r="B41" s="41">
        <v>496</v>
      </c>
      <c r="C41" s="41">
        <v>689</v>
      </c>
      <c r="D41" s="41">
        <v>1194</v>
      </c>
      <c r="E41" s="41">
        <v>700</v>
      </c>
      <c r="I41" s="5">
        <v>41060</v>
      </c>
      <c r="J41" s="41">
        <v>491</v>
      </c>
      <c r="K41" s="41">
        <v>684</v>
      </c>
      <c r="L41" s="41">
        <v>1195</v>
      </c>
      <c r="M41" s="41">
        <v>696</v>
      </c>
      <c r="Q41" s="5">
        <v>41060</v>
      </c>
      <c r="R41" s="45">
        <v>43.258319999999998</v>
      </c>
      <c r="S41" s="45">
        <v>40.809690000000003</v>
      </c>
      <c r="T41" s="45">
        <v>15.931979999999999</v>
      </c>
      <c r="U41" s="41">
        <v>100</v>
      </c>
    </row>
    <row r="42" spans="1:21" x14ac:dyDescent="0.25">
      <c r="A42" s="5">
        <v>41029</v>
      </c>
      <c r="B42" s="41">
        <v>428</v>
      </c>
      <c r="C42" s="41">
        <v>617</v>
      </c>
      <c r="D42" s="41">
        <v>1073</v>
      </c>
      <c r="E42" s="41">
        <v>616</v>
      </c>
      <c r="I42" s="5">
        <v>41029</v>
      </c>
      <c r="J42" s="41">
        <v>421</v>
      </c>
      <c r="K42" s="41">
        <v>598</v>
      </c>
      <c r="L42" s="41">
        <v>1066</v>
      </c>
      <c r="M42" s="41">
        <v>604</v>
      </c>
      <c r="Q42" s="5">
        <v>41029</v>
      </c>
      <c r="R42" s="45">
        <v>44.393039999999999</v>
      </c>
      <c r="S42" s="45">
        <v>39.871389999999998</v>
      </c>
      <c r="T42" s="45">
        <v>15.735580000000001</v>
      </c>
      <c r="U42" s="41">
        <v>100</v>
      </c>
    </row>
    <row r="43" spans="1:21" x14ac:dyDescent="0.25">
      <c r="A43" s="5">
        <v>40999</v>
      </c>
      <c r="B43" s="41">
        <v>421</v>
      </c>
      <c r="C43" s="41">
        <v>611</v>
      </c>
      <c r="D43" s="41">
        <v>1074</v>
      </c>
      <c r="E43" s="41">
        <v>611</v>
      </c>
      <c r="I43" s="5">
        <v>40999</v>
      </c>
      <c r="J43" s="41">
        <v>413</v>
      </c>
      <c r="K43" s="41">
        <v>594</v>
      </c>
      <c r="L43" s="41">
        <v>1070</v>
      </c>
      <c r="M43" s="41">
        <v>599</v>
      </c>
      <c r="Q43" s="5">
        <v>40999</v>
      </c>
      <c r="R43" s="45">
        <v>44.724980000000002</v>
      </c>
      <c r="S43" s="45">
        <v>39.324910000000003</v>
      </c>
      <c r="T43" s="45">
        <v>15.95011</v>
      </c>
      <c r="U43" s="41">
        <v>100</v>
      </c>
    </row>
    <row r="44" spans="1:21" x14ac:dyDescent="0.25">
      <c r="A44" s="5">
        <v>40968</v>
      </c>
      <c r="B44" s="41">
        <v>420</v>
      </c>
      <c r="C44" s="41">
        <v>613</v>
      </c>
      <c r="D44" s="41">
        <v>1076</v>
      </c>
      <c r="E44" s="41">
        <v>613</v>
      </c>
      <c r="I44" s="5">
        <v>40968</v>
      </c>
      <c r="J44" s="41">
        <v>408</v>
      </c>
      <c r="K44" s="41">
        <v>590</v>
      </c>
      <c r="L44" s="41">
        <v>1072</v>
      </c>
      <c r="M44" s="41">
        <v>598</v>
      </c>
      <c r="Q44" s="5">
        <v>40968</v>
      </c>
      <c r="R44" s="45">
        <v>43.485939999999999</v>
      </c>
      <c r="S44" s="45">
        <v>40.563130000000001</v>
      </c>
      <c r="T44" s="45">
        <v>15.950939999999999</v>
      </c>
      <c r="U44" s="41">
        <v>100</v>
      </c>
    </row>
    <row r="45" spans="1:21" x14ac:dyDescent="0.25">
      <c r="A45" s="5">
        <v>40939</v>
      </c>
      <c r="B45" s="41">
        <v>466</v>
      </c>
      <c r="C45" s="41">
        <v>686</v>
      </c>
      <c r="D45" s="41">
        <v>1160</v>
      </c>
      <c r="E45" s="41">
        <v>670</v>
      </c>
      <c r="I45" s="5">
        <v>40939</v>
      </c>
      <c r="J45" s="41">
        <v>460</v>
      </c>
      <c r="K45" s="41">
        <v>668</v>
      </c>
      <c r="L45" s="41">
        <v>1166</v>
      </c>
      <c r="M45" s="41">
        <v>661</v>
      </c>
      <c r="Q45" s="5">
        <v>40939</v>
      </c>
      <c r="R45" s="45">
        <v>45.476379999999999</v>
      </c>
      <c r="S45" s="45">
        <v>38.950679999999998</v>
      </c>
      <c r="T45" s="45">
        <v>15.572939999999999</v>
      </c>
      <c r="U45" s="41">
        <v>100</v>
      </c>
    </row>
    <row r="46" spans="1:21" x14ac:dyDescent="0.25">
      <c r="A46" s="5">
        <v>40908</v>
      </c>
      <c r="B46" s="41">
        <v>504</v>
      </c>
      <c r="C46" s="41">
        <v>736</v>
      </c>
      <c r="D46" s="41">
        <v>1264</v>
      </c>
      <c r="E46" s="41">
        <v>728</v>
      </c>
      <c r="I46" s="5">
        <v>40908</v>
      </c>
      <c r="J46" s="41">
        <v>499</v>
      </c>
      <c r="K46" s="41">
        <v>726</v>
      </c>
      <c r="L46" s="41">
        <v>1278</v>
      </c>
      <c r="M46" s="41">
        <v>723</v>
      </c>
      <c r="Q46" s="5">
        <v>40908</v>
      </c>
      <c r="R46" s="45">
        <v>45.044890000000002</v>
      </c>
      <c r="S46" s="45">
        <v>39.603149999999999</v>
      </c>
      <c r="T46" s="45">
        <v>15.35196</v>
      </c>
      <c r="U46" s="41">
        <v>100</v>
      </c>
    </row>
    <row r="47" spans="1:21" x14ac:dyDescent="0.25">
      <c r="A47" s="5">
        <v>40877</v>
      </c>
      <c r="B47" s="41">
        <v>567</v>
      </c>
      <c r="C47" s="41">
        <v>793</v>
      </c>
      <c r="D47" s="41">
        <v>1348</v>
      </c>
      <c r="E47" s="41">
        <v>778</v>
      </c>
      <c r="I47" s="5">
        <v>40877</v>
      </c>
      <c r="J47" s="41">
        <v>563</v>
      </c>
      <c r="K47" s="41">
        <v>791</v>
      </c>
      <c r="L47" s="41">
        <v>1366</v>
      </c>
      <c r="M47" s="41">
        <v>779</v>
      </c>
      <c r="Q47" s="5">
        <v>40877</v>
      </c>
      <c r="R47" s="45">
        <v>47.214469999999999</v>
      </c>
      <c r="S47" s="45">
        <v>38.865879999999997</v>
      </c>
      <c r="T47" s="45">
        <v>13.919639999999999</v>
      </c>
      <c r="U47" s="41">
        <v>100</v>
      </c>
    </row>
    <row r="48" spans="1:21" x14ac:dyDescent="0.25">
      <c r="A48" s="5">
        <v>40847</v>
      </c>
      <c r="B48" s="41">
        <v>513</v>
      </c>
      <c r="C48" s="41">
        <v>724</v>
      </c>
      <c r="D48" s="41">
        <v>1187</v>
      </c>
      <c r="E48" s="41">
        <v>712</v>
      </c>
      <c r="I48" s="5">
        <v>40847</v>
      </c>
      <c r="J48" s="41">
        <v>509</v>
      </c>
      <c r="K48" s="41">
        <v>712</v>
      </c>
      <c r="L48" s="41">
        <v>1204</v>
      </c>
      <c r="M48" s="41">
        <v>707</v>
      </c>
      <c r="Q48" s="5">
        <v>40847</v>
      </c>
      <c r="R48" s="45">
        <v>45.51202</v>
      </c>
      <c r="S48" s="45">
        <v>39.424230000000001</v>
      </c>
      <c r="T48" s="45">
        <v>15.063739999999999</v>
      </c>
      <c r="U48" s="41">
        <v>100</v>
      </c>
    </row>
    <row r="49" spans="1:21" x14ac:dyDescent="0.25">
      <c r="A49" s="5">
        <v>40816</v>
      </c>
      <c r="B49" s="41">
        <v>620</v>
      </c>
      <c r="C49" s="41">
        <v>853</v>
      </c>
      <c r="D49" s="41">
        <v>1387</v>
      </c>
      <c r="E49" s="41">
        <v>835</v>
      </c>
      <c r="I49" s="5">
        <v>40816</v>
      </c>
      <c r="J49" s="41">
        <v>624</v>
      </c>
      <c r="K49" s="41">
        <v>855</v>
      </c>
      <c r="L49" s="41">
        <v>1413</v>
      </c>
      <c r="M49" s="41">
        <v>841</v>
      </c>
      <c r="Q49" s="5">
        <v>40816</v>
      </c>
      <c r="R49" s="45">
        <v>47.023090000000003</v>
      </c>
      <c r="S49" s="45">
        <v>38.631039999999999</v>
      </c>
      <c r="T49" s="45">
        <v>14.34587</v>
      </c>
      <c r="U49" s="41">
        <v>100</v>
      </c>
    </row>
    <row r="50" spans="1:21" x14ac:dyDescent="0.25">
      <c r="A50" s="5">
        <v>40786</v>
      </c>
      <c r="B50" s="41">
        <v>537</v>
      </c>
      <c r="C50" s="41">
        <v>754</v>
      </c>
      <c r="D50" s="41">
        <v>1174</v>
      </c>
      <c r="E50" s="41">
        <v>728</v>
      </c>
      <c r="I50" s="5">
        <v>40786</v>
      </c>
      <c r="J50" s="41">
        <v>539</v>
      </c>
      <c r="K50" s="41">
        <v>752</v>
      </c>
      <c r="L50" s="41">
        <v>1190</v>
      </c>
      <c r="M50" s="41">
        <v>730</v>
      </c>
      <c r="Q50" s="5">
        <v>40786</v>
      </c>
      <c r="R50" s="45">
        <v>46.529690000000002</v>
      </c>
      <c r="S50" s="45">
        <v>38.513100000000001</v>
      </c>
      <c r="T50" s="45">
        <v>14.95721</v>
      </c>
      <c r="U50" s="41">
        <v>100</v>
      </c>
    </row>
    <row r="51" spans="1:21" x14ac:dyDescent="0.25">
      <c r="A51" s="5">
        <v>40755</v>
      </c>
      <c r="B51" s="41">
        <v>413</v>
      </c>
      <c r="C51" s="41">
        <v>614</v>
      </c>
      <c r="D51" s="41">
        <v>899</v>
      </c>
      <c r="E51" s="41">
        <v>575</v>
      </c>
      <c r="I51" s="5">
        <v>40755</v>
      </c>
      <c r="J51" s="41">
        <v>405</v>
      </c>
      <c r="K51" s="41">
        <v>587</v>
      </c>
      <c r="L51" s="41">
        <v>894</v>
      </c>
      <c r="M51" s="41">
        <v>558</v>
      </c>
      <c r="Q51" s="5">
        <v>40755</v>
      </c>
      <c r="R51" s="45">
        <v>46.204900000000002</v>
      </c>
      <c r="S51" s="45">
        <v>38.560769999999998</v>
      </c>
      <c r="T51" s="45">
        <v>15.23434</v>
      </c>
      <c r="U51" s="41">
        <v>100</v>
      </c>
    </row>
    <row r="52" spans="1:21" x14ac:dyDescent="0.25">
      <c r="A52" s="5">
        <v>40724</v>
      </c>
      <c r="B52" s="41">
        <v>404</v>
      </c>
      <c r="C52" s="41">
        <v>596</v>
      </c>
      <c r="D52" s="41">
        <v>874</v>
      </c>
      <c r="E52" s="41">
        <v>557</v>
      </c>
      <c r="I52" s="5">
        <v>40724</v>
      </c>
      <c r="J52" s="41">
        <v>396</v>
      </c>
      <c r="K52" s="41">
        <v>569</v>
      </c>
      <c r="L52" s="41">
        <v>867</v>
      </c>
      <c r="M52" s="41">
        <v>542</v>
      </c>
      <c r="Q52" s="5">
        <v>40724</v>
      </c>
      <c r="R52" s="45">
        <v>46.228760000000001</v>
      </c>
      <c r="S52" s="45">
        <v>38.527639999999998</v>
      </c>
      <c r="T52" s="45">
        <v>15.243600000000001</v>
      </c>
      <c r="U52" s="41">
        <v>100</v>
      </c>
    </row>
    <row r="53" spans="1:21" x14ac:dyDescent="0.25">
      <c r="A53" s="5">
        <v>40694</v>
      </c>
      <c r="B53" s="41">
        <v>380</v>
      </c>
      <c r="C53" s="41">
        <v>562</v>
      </c>
      <c r="D53" s="41">
        <v>823</v>
      </c>
      <c r="E53" s="41">
        <v>527</v>
      </c>
      <c r="I53" s="5">
        <v>40694</v>
      </c>
      <c r="J53" s="41">
        <v>372</v>
      </c>
      <c r="K53" s="41">
        <v>531</v>
      </c>
      <c r="L53" s="41">
        <v>808</v>
      </c>
      <c r="M53" s="41">
        <v>509</v>
      </c>
      <c r="Q53" s="5">
        <v>40694</v>
      </c>
      <c r="R53" s="45">
        <v>45.383540000000004</v>
      </c>
      <c r="S53" s="45">
        <v>38.986179999999997</v>
      </c>
      <c r="T53" s="45">
        <v>15.630280000000001</v>
      </c>
      <c r="U53" s="41">
        <v>100</v>
      </c>
    </row>
    <row r="54" spans="1:21" x14ac:dyDescent="0.25">
      <c r="A54" s="5">
        <v>40663</v>
      </c>
      <c r="B54" s="41">
        <v>356</v>
      </c>
      <c r="C54" s="41">
        <v>519</v>
      </c>
      <c r="D54" s="41">
        <v>796</v>
      </c>
      <c r="E54" s="41">
        <v>500</v>
      </c>
      <c r="I54" s="5">
        <v>40663</v>
      </c>
      <c r="J54" s="41">
        <v>346</v>
      </c>
      <c r="K54" s="41">
        <v>485</v>
      </c>
      <c r="L54" s="41">
        <v>775</v>
      </c>
      <c r="M54" s="41">
        <v>476</v>
      </c>
      <c r="Q54" s="5">
        <v>40663</v>
      </c>
      <c r="R54" s="45">
        <v>43.111730000000001</v>
      </c>
      <c r="S54" s="45">
        <v>41.632480000000001</v>
      </c>
      <c r="T54" s="45">
        <v>15.255789999999999</v>
      </c>
      <c r="U54" s="41">
        <v>100</v>
      </c>
    </row>
    <row r="55" spans="1:21" x14ac:dyDescent="0.25">
      <c r="A55" s="5">
        <v>40633</v>
      </c>
      <c r="B55" s="41">
        <v>356</v>
      </c>
      <c r="C55" s="41">
        <v>519</v>
      </c>
      <c r="D55" s="41">
        <v>810</v>
      </c>
      <c r="E55" s="41">
        <v>502</v>
      </c>
      <c r="I55" s="5">
        <v>40633</v>
      </c>
      <c r="J55" s="41">
        <v>343</v>
      </c>
      <c r="K55" s="41">
        <v>482</v>
      </c>
      <c r="L55" s="41">
        <v>792</v>
      </c>
      <c r="M55" s="41">
        <v>477</v>
      </c>
      <c r="Q55" s="5">
        <v>40633</v>
      </c>
      <c r="R55" s="45">
        <v>42.86468</v>
      </c>
      <c r="S55" s="45">
        <v>41.557600000000001</v>
      </c>
      <c r="T55" s="45">
        <v>15.577719999999999</v>
      </c>
      <c r="U55" s="41">
        <v>100</v>
      </c>
    </row>
    <row r="56" spans="1:21" x14ac:dyDescent="0.25">
      <c r="A56" s="5">
        <v>40602</v>
      </c>
      <c r="B56" s="41">
        <v>360</v>
      </c>
      <c r="C56" s="41">
        <v>512</v>
      </c>
      <c r="D56" s="41">
        <v>793</v>
      </c>
      <c r="E56" s="41">
        <v>505</v>
      </c>
      <c r="I56" s="5">
        <v>40602</v>
      </c>
      <c r="J56" s="41">
        <v>347</v>
      </c>
      <c r="K56" s="41">
        <v>473</v>
      </c>
      <c r="L56" s="41">
        <v>762</v>
      </c>
      <c r="M56" s="41">
        <v>478</v>
      </c>
      <c r="Q56" s="5">
        <v>40602</v>
      </c>
      <c r="R56" s="45">
        <v>41.4497</v>
      </c>
      <c r="S56" s="45">
        <v>41.765680000000003</v>
      </c>
      <c r="T56" s="45">
        <v>16.784610000000001</v>
      </c>
      <c r="U56" s="41">
        <v>100</v>
      </c>
    </row>
    <row r="57" spans="1:21" x14ac:dyDescent="0.25">
      <c r="A57" s="5">
        <v>40574</v>
      </c>
      <c r="B57" s="41">
        <v>380</v>
      </c>
      <c r="C57" s="41">
        <v>538</v>
      </c>
      <c r="D57" s="41">
        <v>823</v>
      </c>
      <c r="E57" s="41">
        <v>530</v>
      </c>
      <c r="I57" s="5">
        <v>40574</v>
      </c>
      <c r="J57" s="41">
        <v>371</v>
      </c>
      <c r="K57" s="41">
        <v>506</v>
      </c>
      <c r="L57" s="41">
        <v>806</v>
      </c>
      <c r="M57" s="41">
        <v>508</v>
      </c>
      <c r="Q57" s="5">
        <v>40574</v>
      </c>
      <c r="R57" s="45">
        <v>41.360950000000003</v>
      </c>
      <c r="S57" s="45">
        <v>42.320810000000002</v>
      </c>
      <c r="T57" s="45">
        <v>16.318239999999999</v>
      </c>
      <c r="U57" s="41">
        <v>100</v>
      </c>
    </row>
    <row r="58" spans="1:21" x14ac:dyDescent="0.25">
      <c r="A58" s="5">
        <v>40543</v>
      </c>
      <c r="B58" s="41">
        <v>399</v>
      </c>
      <c r="C58" s="41">
        <v>574</v>
      </c>
      <c r="D58" s="41">
        <v>874</v>
      </c>
      <c r="E58" s="41">
        <v>560</v>
      </c>
      <c r="I58" s="5">
        <v>40543</v>
      </c>
      <c r="J58" s="41">
        <v>392</v>
      </c>
      <c r="K58" s="41">
        <v>544</v>
      </c>
      <c r="L58" s="41">
        <v>864</v>
      </c>
      <c r="M58" s="41">
        <v>541</v>
      </c>
      <c r="Q58" s="5">
        <v>40543</v>
      </c>
      <c r="R58" s="45">
        <v>42.48657</v>
      </c>
      <c r="S58" s="45">
        <v>41.427370000000003</v>
      </c>
      <c r="T58" s="45">
        <v>16.08606</v>
      </c>
      <c r="U58" s="41">
        <v>100</v>
      </c>
    </row>
    <row r="59" spans="1:21" x14ac:dyDescent="0.25">
      <c r="A59" s="5">
        <v>40512</v>
      </c>
      <c r="B59" s="41">
        <v>456</v>
      </c>
      <c r="C59" s="41">
        <v>632</v>
      </c>
      <c r="D59" s="41">
        <v>1011</v>
      </c>
      <c r="E59" s="41">
        <v>631</v>
      </c>
      <c r="I59" s="5">
        <v>40512</v>
      </c>
      <c r="J59" s="41">
        <v>452</v>
      </c>
      <c r="K59" s="41">
        <v>617</v>
      </c>
      <c r="L59" s="41">
        <v>1013</v>
      </c>
      <c r="M59" s="41">
        <v>622</v>
      </c>
      <c r="Q59" s="5">
        <v>40512</v>
      </c>
      <c r="R59" s="45">
        <v>43.350360000000002</v>
      </c>
      <c r="S59" s="45">
        <v>40.278849999999998</v>
      </c>
      <c r="T59" s="45">
        <v>16.37079</v>
      </c>
      <c r="U59" s="41">
        <v>100</v>
      </c>
    </row>
    <row r="60" spans="1:21" x14ac:dyDescent="0.25">
      <c r="A60" s="5">
        <v>40482</v>
      </c>
      <c r="B60" s="41">
        <v>427</v>
      </c>
      <c r="C60" s="41">
        <v>610</v>
      </c>
      <c r="D60" s="41">
        <v>980</v>
      </c>
      <c r="E60" s="41">
        <v>604</v>
      </c>
      <c r="I60" s="5">
        <v>40482</v>
      </c>
      <c r="J60" s="41">
        <v>420</v>
      </c>
      <c r="K60" s="41">
        <v>592</v>
      </c>
      <c r="L60" s="41">
        <v>983</v>
      </c>
      <c r="M60" s="41">
        <v>593</v>
      </c>
      <c r="Q60" s="5">
        <v>40482</v>
      </c>
      <c r="R60" s="45">
        <v>43.141750000000002</v>
      </c>
      <c r="S60" s="45">
        <v>40.614089999999997</v>
      </c>
      <c r="T60" s="45">
        <v>16.244160000000001</v>
      </c>
      <c r="U60" s="41">
        <v>100</v>
      </c>
    </row>
    <row r="61" spans="1:21" x14ac:dyDescent="0.25">
      <c r="A61" s="5">
        <v>40451</v>
      </c>
      <c r="B61" s="41">
        <v>448</v>
      </c>
      <c r="C61" s="41">
        <v>649</v>
      </c>
      <c r="D61" s="41">
        <v>1056</v>
      </c>
      <c r="E61" s="41">
        <v>639</v>
      </c>
      <c r="I61" s="5">
        <v>40451</v>
      </c>
      <c r="J61" s="41">
        <v>442</v>
      </c>
      <c r="K61" s="41">
        <v>633</v>
      </c>
      <c r="L61" s="41">
        <v>1057</v>
      </c>
      <c r="M61" s="41">
        <v>626</v>
      </c>
      <c r="Q61" s="5">
        <v>40451</v>
      </c>
      <c r="R61" s="45">
        <v>44.404310000000002</v>
      </c>
      <c r="S61" s="45">
        <v>39.537970000000001</v>
      </c>
      <c r="T61" s="45">
        <v>16.05772</v>
      </c>
      <c r="U61" s="41">
        <v>100</v>
      </c>
    </row>
    <row r="62" spans="1:21" x14ac:dyDescent="0.25">
      <c r="A62" s="5">
        <v>40421</v>
      </c>
      <c r="B62" s="41">
        <v>494</v>
      </c>
      <c r="C62" s="41">
        <v>700</v>
      </c>
      <c r="D62" s="41">
        <v>1136</v>
      </c>
      <c r="E62" s="41">
        <v>697</v>
      </c>
      <c r="I62" s="5">
        <v>40421</v>
      </c>
      <c r="J62" s="41">
        <v>494</v>
      </c>
      <c r="K62" s="41">
        <v>692</v>
      </c>
      <c r="L62" s="41">
        <v>1147</v>
      </c>
      <c r="M62" s="41">
        <v>692</v>
      </c>
      <c r="Q62" s="5">
        <v>40421</v>
      </c>
      <c r="R62" s="45">
        <v>43.973930000000003</v>
      </c>
      <c r="S62" s="45">
        <v>39.501899999999999</v>
      </c>
      <c r="T62" s="45">
        <v>16.524170000000002</v>
      </c>
      <c r="U62" s="41">
        <v>100</v>
      </c>
    </row>
    <row r="63" spans="1:21" x14ac:dyDescent="0.25">
      <c r="A63" s="5">
        <v>40390</v>
      </c>
      <c r="B63" s="41">
        <v>469</v>
      </c>
      <c r="C63" s="41">
        <v>658</v>
      </c>
      <c r="D63" s="41">
        <v>1055</v>
      </c>
      <c r="E63" s="41">
        <v>666</v>
      </c>
      <c r="I63" s="5">
        <v>40390</v>
      </c>
      <c r="J63" s="41">
        <v>467</v>
      </c>
      <c r="K63" s="41">
        <v>643</v>
      </c>
      <c r="L63" s="41">
        <v>1064</v>
      </c>
      <c r="M63" s="41">
        <v>659</v>
      </c>
      <c r="Q63" s="5">
        <v>40390</v>
      </c>
      <c r="R63" s="45">
        <v>41.23462</v>
      </c>
      <c r="S63" s="45">
        <v>40.828040000000001</v>
      </c>
      <c r="T63" s="45">
        <v>17.937339999999999</v>
      </c>
      <c r="U63" s="41">
        <v>100</v>
      </c>
    </row>
    <row r="64" spans="1:21" x14ac:dyDescent="0.25">
      <c r="A64" s="5">
        <v>40359</v>
      </c>
      <c r="B64" s="41">
        <v>512</v>
      </c>
      <c r="C64" s="41">
        <v>707</v>
      </c>
      <c r="D64" s="41">
        <v>1110</v>
      </c>
      <c r="E64" s="41">
        <v>718</v>
      </c>
      <c r="I64" s="5">
        <v>40359</v>
      </c>
      <c r="J64" s="41">
        <v>513</v>
      </c>
      <c r="K64" s="41">
        <v>695</v>
      </c>
      <c r="L64" s="41">
        <v>1123</v>
      </c>
      <c r="M64" s="41">
        <v>713</v>
      </c>
      <c r="Q64" s="5">
        <v>40359</v>
      </c>
      <c r="R64" s="45">
        <v>41.308030000000002</v>
      </c>
      <c r="S64" s="45">
        <v>40.242089999999997</v>
      </c>
      <c r="T64" s="45">
        <v>18.44988</v>
      </c>
      <c r="U64" s="41">
        <v>100</v>
      </c>
    </row>
    <row r="65" spans="1:21" x14ac:dyDescent="0.25">
      <c r="A65" s="5">
        <v>40329</v>
      </c>
      <c r="B65" s="41">
        <v>498</v>
      </c>
      <c r="C65" s="41">
        <v>691</v>
      </c>
      <c r="D65" s="41">
        <v>1055</v>
      </c>
      <c r="E65" s="41">
        <v>698</v>
      </c>
      <c r="I65" s="5">
        <v>40329</v>
      </c>
      <c r="J65" s="41">
        <v>504</v>
      </c>
      <c r="K65" s="41">
        <v>683</v>
      </c>
      <c r="L65" s="41">
        <v>1073</v>
      </c>
      <c r="M65" s="41">
        <v>698</v>
      </c>
      <c r="Q65" s="5">
        <v>40329</v>
      </c>
      <c r="R65" s="45">
        <v>41.07255</v>
      </c>
      <c r="S65" s="45">
        <v>40.072780000000002</v>
      </c>
      <c r="T65" s="45">
        <v>18.854679999999998</v>
      </c>
      <c r="U65" s="41">
        <v>100</v>
      </c>
    </row>
    <row r="66" spans="1:21" x14ac:dyDescent="0.25">
      <c r="A66" s="5">
        <v>40298</v>
      </c>
      <c r="B66" s="41">
        <v>400</v>
      </c>
      <c r="C66" s="41">
        <v>571</v>
      </c>
      <c r="D66" s="41">
        <v>871</v>
      </c>
      <c r="E66" s="41">
        <v>576</v>
      </c>
      <c r="I66" s="5">
        <v>40298</v>
      </c>
      <c r="J66" s="41">
        <v>398</v>
      </c>
      <c r="K66" s="41">
        <v>546</v>
      </c>
      <c r="L66" s="41">
        <v>866</v>
      </c>
      <c r="M66" s="41">
        <v>561</v>
      </c>
      <c r="Q66" s="5">
        <v>40298</v>
      </c>
      <c r="R66" s="45">
        <v>40.995429999999999</v>
      </c>
      <c r="S66" s="45">
        <v>39.009329999999999</v>
      </c>
      <c r="T66" s="45">
        <v>19.995239999999999</v>
      </c>
      <c r="U66" s="41">
        <v>100</v>
      </c>
    </row>
    <row r="67" spans="1:21" x14ac:dyDescent="0.25">
      <c r="A67" s="5">
        <v>40268</v>
      </c>
      <c r="B67" s="41">
        <v>401</v>
      </c>
      <c r="C67" s="41">
        <v>583</v>
      </c>
      <c r="D67" s="41">
        <v>930</v>
      </c>
      <c r="E67" s="41">
        <v>596</v>
      </c>
      <c r="I67" s="5">
        <v>40268</v>
      </c>
      <c r="J67" s="41">
        <v>402</v>
      </c>
      <c r="K67" s="41">
        <v>562</v>
      </c>
      <c r="L67" s="41">
        <v>932</v>
      </c>
      <c r="M67" s="41">
        <v>584</v>
      </c>
      <c r="Q67" s="5">
        <v>40268</v>
      </c>
      <c r="R67" s="45">
        <v>41.20288</v>
      </c>
      <c r="S67" s="45">
        <v>38.489280000000001</v>
      </c>
      <c r="T67" s="45">
        <v>20.307829999999999</v>
      </c>
      <c r="U67" s="41">
        <v>100</v>
      </c>
    </row>
    <row r="68" spans="1:21" x14ac:dyDescent="0.25">
      <c r="A68" s="5">
        <v>40237</v>
      </c>
      <c r="B68" s="41">
        <v>477</v>
      </c>
      <c r="C68" s="41">
        <v>663</v>
      </c>
      <c r="D68" s="41">
        <v>1039</v>
      </c>
      <c r="E68" s="41">
        <v>680</v>
      </c>
      <c r="I68" s="5">
        <v>40237</v>
      </c>
      <c r="J68" s="41">
        <v>481</v>
      </c>
      <c r="K68" s="41">
        <v>644</v>
      </c>
      <c r="L68" s="41">
        <v>1045</v>
      </c>
      <c r="M68" s="41">
        <v>671</v>
      </c>
      <c r="Q68" s="5">
        <v>40237</v>
      </c>
      <c r="R68" s="45">
        <v>42.78463</v>
      </c>
      <c r="S68" s="45">
        <v>36.629980000000003</v>
      </c>
      <c r="T68" s="45">
        <v>20.58539</v>
      </c>
      <c r="U68" s="41">
        <v>100</v>
      </c>
    </row>
    <row r="69" spans="1:21" x14ac:dyDescent="0.25">
      <c r="A69" s="5">
        <v>40209</v>
      </c>
      <c r="B69" s="41">
        <v>477</v>
      </c>
      <c r="C69" s="41">
        <v>633</v>
      </c>
      <c r="D69" s="41">
        <v>969</v>
      </c>
      <c r="E69" s="41">
        <v>662</v>
      </c>
      <c r="I69" s="5">
        <v>40209</v>
      </c>
      <c r="J69" s="41">
        <v>480</v>
      </c>
      <c r="K69" s="41">
        <v>616</v>
      </c>
      <c r="L69" s="41">
        <v>973</v>
      </c>
      <c r="M69" s="41">
        <v>654</v>
      </c>
      <c r="Q69" s="5">
        <v>40209</v>
      </c>
      <c r="R69" s="45">
        <v>42.788110000000003</v>
      </c>
      <c r="S69" s="45">
        <v>33.940089999999998</v>
      </c>
      <c r="T69" s="45">
        <v>23.271799999999999</v>
      </c>
      <c r="U69" s="41">
        <v>100</v>
      </c>
    </row>
    <row r="70" spans="1:21" x14ac:dyDescent="0.25">
      <c r="A70" s="5">
        <v>40178</v>
      </c>
      <c r="B70" s="41">
        <v>446</v>
      </c>
      <c r="C70" s="41">
        <v>613</v>
      </c>
      <c r="D70" s="41">
        <v>980</v>
      </c>
      <c r="E70" s="41">
        <v>650</v>
      </c>
      <c r="I70" s="5">
        <v>40178</v>
      </c>
      <c r="J70" s="41">
        <v>447</v>
      </c>
      <c r="K70" s="41">
        <v>590</v>
      </c>
      <c r="L70" s="41">
        <v>985</v>
      </c>
      <c r="M70" s="41">
        <v>639</v>
      </c>
      <c r="Q70" s="5">
        <v>40178</v>
      </c>
      <c r="R70" s="45">
        <v>41.87697</v>
      </c>
      <c r="S70" s="45">
        <v>34.863549999999996</v>
      </c>
      <c r="T70" s="45">
        <v>23.25947</v>
      </c>
      <c r="U70" s="41">
        <v>100</v>
      </c>
    </row>
    <row r="71" spans="1:21" x14ac:dyDescent="0.25">
      <c r="A71" s="5">
        <v>40147</v>
      </c>
      <c r="B71" s="41">
        <v>539</v>
      </c>
      <c r="C71" s="41">
        <v>698</v>
      </c>
      <c r="D71" s="41">
        <v>1136</v>
      </c>
      <c r="E71" s="41">
        <v>763</v>
      </c>
      <c r="I71" s="5">
        <v>40147</v>
      </c>
      <c r="J71" s="41">
        <v>546</v>
      </c>
      <c r="K71" s="41">
        <v>692</v>
      </c>
      <c r="L71" s="41">
        <v>1156</v>
      </c>
      <c r="M71" s="41">
        <v>765</v>
      </c>
      <c r="Q71" s="5">
        <v>40147</v>
      </c>
      <c r="R71" s="45">
        <v>42.08128</v>
      </c>
      <c r="S71" s="45">
        <v>34.098840000000003</v>
      </c>
      <c r="T71" s="45">
        <v>23.819880000000001</v>
      </c>
      <c r="U71" s="41">
        <v>100</v>
      </c>
    </row>
    <row r="72" spans="1:21" x14ac:dyDescent="0.25">
      <c r="A72" s="5">
        <v>40117</v>
      </c>
      <c r="B72" s="41">
        <v>520</v>
      </c>
      <c r="C72" s="41">
        <v>677</v>
      </c>
      <c r="D72" s="41">
        <v>1181</v>
      </c>
      <c r="E72" s="41">
        <v>760</v>
      </c>
      <c r="I72" s="5">
        <v>40117</v>
      </c>
      <c r="J72" s="41">
        <v>524</v>
      </c>
      <c r="K72" s="41">
        <v>671</v>
      </c>
      <c r="L72" s="41">
        <v>1200</v>
      </c>
      <c r="M72" s="41">
        <v>760</v>
      </c>
      <c r="Q72" s="5">
        <v>40117</v>
      </c>
      <c r="R72" s="45">
        <v>41.700760000000002</v>
      </c>
      <c r="S72" s="45">
        <v>33.923879999999997</v>
      </c>
      <c r="T72" s="45">
        <v>24.375360000000001</v>
      </c>
      <c r="U72" s="41">
        <v>100</v>
      </c>
    </row>
    <row r="73" spans="1:21" x14ac:dyDescent="0.25">
      <c r="A73" s="5">
        <v>40086</v>
      </c>
      <c r="B73" s="41">
        <v>529</v>
      </c>
      <c r="C73" s="41">
        <v>715</v>
      </c>
      <c r="D73" s="41">
        <v>1216</v>
      </c>
      <c r="E73" s="41">
        <v>787</v>
      </c>
      <c r="I73" s="5">
        <v>40086</v>
      </c>
      <c r="J73" s="41">
        <v>535</v>
      </c>
      <c r="K73" s="41">
        <v>712</v>
      </c>
      <c r="L73" s="41">
        <v>1254</v>
      </c>
      <c r="M73" s="41">
        <v>793</v>
      </c>
      <c r="Q73" s="5">
        <v>40086</v>
      </c>
      <c r="R73" s="45">
        <v>42.054020000000001</v>
      </c>
      <c r="S73" s="45">
        <v>33.462479999999999</v>
      </c>
      <c r="T73" s="45">
        <v>24.483509999999999</v>
      </c>
      <c r="U73" s="41">
        <v>100</v>
      </c>
    </row>
    <row r="74" spans="1:21" x14ac:dyDescent="0.25">
      <c r="A74" s="5">
        <v>40056</v>
      </c>
      <c r="B74" s="41">
        <v>603</v>
      </c>
      <c r="C74" s="41">
        <v>811</v>
      </c>
      <c r="D74" s="41">
        <v>1422</v>
      </c>
      <c r="E74" s="41">
        <v>900</v>
      </c>
      <c r="I74" s="5">
        <v>40056</v>
      </c>
      <c r="J74" s="41">
        <v>617</v>
      </c>
      <c r="K74" s="41">
        <v>815</v>
      </c>
      <c r="L74" s="41">
        <v>1462</v>
      </c>
      <c r="M74" s="41">
        <v>912</v>
      </c>
      <c r="Q74" s="5">
        <v>40056</v>
      </c>
      <c r="R74" s="45">
        <v>43.317909999999998</v>
      </c>
      <c r="S74" s="45">
        <v>32.516100000000002</v>
      </c>
      <c r="T74" s="45">
        <v>24.165990000000001</v>
      </c>
      <c r="U74" s="41">
        <v>100</v>
      </c>
    </row>
    <row r="75" spans="1:21" x14ac:dyDescent="0.25">
      <c r="A75" s="5">
        <v>40025</v>
      </c>
      <c r="B75" s="41">
        <v>620</v>
      </c>
      <c r="C75" s="41">
        <v>823</v>
      </c>
      <c r="D75" s="41">
        <v>1402</v>
      </c>
      <c r="E75" s="41">
        <v>913</v>
      </c>
      <c r="I75" s="5">
        <v>40025</v>
      </c>
      <c r="J75" s="41">
        <v>632</v>
      </c>
      <c r="K75" s="41">
        <v>825</v>
      </c>
      <c r="L75" s="41">
        <v>1430</v>
      </c>
      <c r="M75" s="41">
        <v>922</v>
      </c>
      <c r="Q75" s="5">
        <v>40025</v>
      </c>
      <c r="R75" s="45">
        <v>42.72589</v>
      </c>
      <c r="S75" s="45">
        <v>30.812360000000002</v>
      </c>
      <c r="T75" s="45">
        <v>26.461749999999999</v>
      </c>
      <c r="U75" s="41">
        <v>100</v>
      </c>
    </row>
    <row r="76" spans="1:21" x14ac:dyDescent="0.25">
      <c r="A76" s="5">
        <v>39994</v>
      </c>
      <c r="B76" s="41">
        <v>742</v>
      </c>
      <c r="C76" s="41">
        <v>923</v>
      </c>
      <c r="D76" s="41">
        <v>1616</v>
      </c>
      <c r="E76" s="41">
        <v>1039</v>
      </c>
      <c r="I76" s="5">
        <v>39994</v>
      </c>
      <c r="J76" s="41">
        <v>759</v>
      </c>
      <c r="K76" s="41">
        <v>942</v>
      </c>
      <c r="L76" s="41">
        <v>1641</v>
      </c>
      <c r="M76" s="41">
        <v>1055</v>
      </c>
      <c r="Q76" s="5">
        <v>39994</v>
      </c>
      <c r="R76" s="45">
        <v>44.951140000000002</v>
      </c>
      <c r="S76" s="45">
        <v>30.277360000000002</v>
      </c>
      <c r="T76" s="45">
        <v>24.771509999999999</v>
      </c>
      <c r="U76" s="41">
        <v>100</v>
      </c>
    </row>
    <row r="77" spans="1:21" x14ac:dyDescent="0.25">
      <c r="A77" s="5">
        <v>39964</v>
      </c>
      <c r="B77" s="41">
        <v>781</v>
      </c>
      <c r="C77" s="41">
        <v>1019</v>
      </c>
      <c r="D77" s="41">
        <v>1881</v>
      </c>
      <c r="E77" s="41">
        <v>1148</v>
      </c>
      <c r="I77" s="5">
        <v>39964</v>
      </c>
      <c r="J77" s="41">
        <v>803</v>
      </c>
      <c r="K77" s="41">
        <v>1039</v>
      </c>
      <c r="L77" s="41">
        <v>1924</v>
      </c>
      <c r="M77" s="41">
        <v>1170</v>
      </c>
      <c r="Q77" s="5">
        <v>39964</v>
      </c>
      <c r="R77" s="45">
        <v>45.859920000000002</v>
      </c>
      <c r="S77" s="45">
        <v>29.750209999999999</v>
      </c>
      <c r="T77" s="45">
        <v>24.389869999999998</v>
      </c>
      <c r="U77" s="41">
        <v>100</v>
      </c>
    </row>
    <row r="78" spans="1:21" x14ac:dyDescent="0.25">
      <c r="A78" s="5">
        <v>39933</v>
      </c>
      <c r="B78" s="41">
        <v>897</v>
      </c>
      <c r="C78" s="41">
        <v>1182</v>
      </c>
      <c r="D78" s="41">
        <v>2266</v>
      </c>
      <c r="E78" s="41">
        <v>1332</v>
      </c>
      <c r="I78" s="5">
        <v>39933</v>
      </c>
      <c r="J78" s="41">
        <v>900</v>
      </c>
      <c r="K78" s="41">
        <v>1198</v>
      </c>
      <c r="L78" s="41">
        <v>2309</v>
      </c>
      <c r="M78" s="41">
        <v>1345</v>
      </c>
      <c r="Q78" s="5">
        <v>39933</v>
      </c>
      <c r="R78" s="45">
        <v>45.546239999999997</v>
      </c>
      <c r="S78" s="45">
        <v>30.854109999999999</v>
      </c>
      <c r="T78" s="45">
        <v>23.59965</v>
      </c>
      <c r="U78" s="41">
        <v>100</v>
      </c>
    </row>
    <row r="79" spans="1:21" x14ac:dyDescent="0.25">
      <c r="A79" s="5">
        <v>39903</v>
      </c>
      <c r="B79" s="41">
        <v>1051</v>
      </c>
      <c r="C79" s="41">
        <v>1504</v>
      </c>
      <c r="D79" s="41">
        <v>3039</v>
      </c>
      <c r="E79" s="41">
        <v>1675</v>
      </c>
      <c r="I79" s="5">
        <v>39903</v>
      </c>
      <c r="J79" s="41">
        <v>1077</v>
      </c>
      <c r="K79" s="41">
        <v>1523</v>
      </c>
      <c r="L79" s="41">
        <v>3093</v>
      </c>
      <c r="M79" s="41">
        <v>1703</v>
      </c>
      <c r="Q79" s="5">
        <v>39903</v>
      </c>
      <c r="R79" s="45">
        <v>43.667149999999999</v>
      </c>
      <c r="S79" s="45">
        <v>33.703339999999997</v>
      </c>
      <c r="T79" s="45">
        <v>22.62951</v>
      </c>
      <c r="U79" s="41">
        <v>100</v>
      </c>
    </row>
    <row r="80" spans="1:21" x14ac:dyDescent="0.25">
      <c r="A80" s="5">
        <v>39872</v>
      </c>
      <c r="B80" s="41">
        <v>1050</v>
      </c>
      <c r="C80" s="41">
        <v>1514</v>
      </c>
      <c r="D80" s="41">
        <v>3409</v>
      </c>
      <c r="E80" s="41">
        <v>1716</v>
      </c>
      <c r="I80" s="5">
        <v>39872</v>
      </c>
      <c r="J80" s="41">
        <v>1073</v>
      </c>
      <c r="K80" s="41">
        <v>1527</v>
      </c>
      <c r="L80" s="41">
        <v>3451</v>
      </c>
      <c r="M80" s="41">
        <v>1738</v>
      </c>
      <c r="Q80" s="5">
        <v>39872</v>
      </c>
      <c r="R80" s="45">
        <v>44.27758</v>
      </c>
      <c r="S80" s="45">
        <v>34.95899</v>
      </c>
      <c r="T80" s="45">
        <v>20.76343</v>
      </c>
      <c r="U80" s="41">
        <v>100</v>
      </c>
    </row>
    <row r="81" spans="1:21" x14ac:dyDescent="0.25">
      <c r="A81" s="5">
        <v>39844</v>
      </c>
      <c r="B81" s="41">
        <v>1071</v>
      </c>
      <c r="C81" s="41">
        <v>1426</v>
      </c>
      <c r="D81" s="41">
        <v>2983</v>
      </c>
      <c r="E81" s="41">
        <v>1601</v>
      </c>
      <c r="I81" s="5">
        <v>39844</v>
      </c>
      <c r="J81" s="41">
        <v>1098</v>
      </c>
      <c r="K81" s="41">
        <v>1441</v>
      </c>
      <c r="L81" s="41">
        <v>3043</v>
      </c>
      <c r="M81" s="41">
        <v>1626</v>
      </c>
      <c r="Q81" s="5">
        <v>39844</v>
      </c>
      <c r="R81" s="45">
        <v>44.537709999999997</v>
      </c>
      <c r="S81" s="45">
        <v>35.180289999999999</v>
      </c>
      <c r="T81" s="45">
        <v>20.282</v>
      </c>
      <c r="U81" s="41">
        <v>100</v>
      </c>
    </row>
    <row r="82" spans="1:21" x14ac:dyDescent="0.25">
      <c r="A82" s="5">
        <v>39813</v>
      </c>
      <c r="B82" s="41">
        <v>1258</v>
      </c>
      <c r="C82" s="41">
        <v>1640</v>
      </c>
      <c r="D82" s="41">
        <v>2948</v>
      </c>
      <c r="E82" s="41">
        <v>1786</v>
      </c>
      <c r="I82" s="5">
        <v>39813</v>
      </c>
      <c r="J82" s="41">
        <v>1283</v>
      </c>
      <c r="K82" s="41">
        <v>1659</v>
      </c>
      <c r="L82" s="41">
        <v>3001</v>
      </c>
      <c r="M82" s="41">
        <v>1812</v>
      </c>
      <c r="Q82" s="5">
        <v>39813</v>
      </c>
      <c r="R82" s="45">
        <v>42.460830000000001</v>
      </c>
      <c r="S82" s="45">
        <v>34.952019999999997</v>
      </c>
      <c r="T82" s="45">
        <v>22.587150000000001</v>
      </c>
      <c r="U82" s="41">
        <v>100</v>
      </c>
    </row>
    <row r="83" spans="1:21" x14ac:dyDescent="0.25">
      <c r="A83" s="5">
        <v>39782</v>
      </c>
      <c r="B83" s="41">
        <v>1347</v>
      </c>
      <c r="C83" s="41">
        <v>1840</v>
      </c>
      <c r="D83" s="41">
        <v>3575</v>
      </c>
      <c r="E83" s="41">
        <v>1955</v>
      </c>
      <c r="I83" s="5">
        <v>39782</v>
      </c>
      <c r="J83" s="41">
        <v>1374</v>
      </c>
      <c r="K83" s="41">
        <v>1862</v>
      </c>
      <c r="L83" s="41">
        <v>3670</v>
      </c>
      <c r="M83" s="41">
        <v>1988</v>
      </c>
      <c r="Q83" s="5">
        <v>39782</v>
      </c>
      <c r="R83" s="45">
        <v>43.950049999999997</v>
      </c>
      <c r="S83" s="45">
        <v>37.762810000000002</v>
      </c>
      <c r="T83" s="45">
        <v>18.287140000000001</v>
      </c>
      <c r="U83" s="41">
        <v>100</v>
      </c>
    </row>
    <row r="84" spans="1:21" x14ac:dyDescent="0.25">
      <c r="A84" s="5">
        <v>39752</v>
      </c>
      <c r="B84" s="41">
        <v>1145</v>
      </c>
      <c r="C84" s="41">
        <v>1568</v>
      </c>
      <c r="D84" s="41">
        <v>2626</v>
      </c>
      <c r="E84" s="41">
        <v>1587</v>
      </c>
      <c r="I84" s="5">
        <v>39752</v>
      </c>
      <c r="J84" s="41">
        <v>1168</v>
      </c>
      <c r="K84" s="41">
        <v>1592</v>
      </c>
      <c r="L84" s="41">
        <v>2736</v>
      </c>
      <c r="M84" s="41">
        <v>1617</v>
      </c>
      <c r="Q84" s="5">
        <v>39752</v>
      </c>
      <c r="R84" s="45">
        <v>41.535739999999997</v>
      </c>
      <c r="S84" s="45">
        <v>41.580849999999998</v>
      </c>
      <c r="T84" s="45">
        <v>16.883410000000001</v>
      </c>
      <c r="U84" s="41">
        <v>100</v>
      </c>
    </row>
    <row r="85" spans="1:21" x14ac:dyDescent="0.25">
      <c r="A85" s="5">
        <v>39721</v>
      </c>
      <c r="B85" s="41">
        <v>711</v>
      </c>
      <c r="C85" s="41">
        <v>1149</v>
      </c>
      <c r="D85" s="41">
        <v>1700</v>
      </c>
      <c r="E85" s="41">
        <v>1081</v>
      </c>
      <c r="I85" s="5">
        <v>39721</v>
      </c>
      <c r="J85" s="41">
        <v>722</v>
      </c>
      <c r="K85" s="41">
        <v>1160</v>
      </c>
      <c r="L85" s="41">
        <v>1779</v>
      </c>
      <c r="M85" s="41">
        <v>1096</v>
      </c>
      <c r="Q85" s="5">
        <v>39721</v>
      </c>
      <c r="R85" s="45">
        <v>40.811059999999998</v>
      </c>
      <c r="S85" s="45">
        <v>41.221299999999999</v>
      </c>
      <c r="T85" s="45">
        <v>17.967639999999999</v>
      </c>
      <c r="U85" s="41">
        <v>100</v>
      </c>
    </row>
    <row r="86" spans="1:21" x14ac:dyDescent="0.25">
      <c r="A86" s="5">
        <v>39691</v>
      </c>
      <c r="B86" s="41">
        <v>549</v>
      </c>
      <c r="C86" s="41">
        <v>859</v>
      </c>
      <c r="D86" s="41">
        <v>1355</v>
      </c>
      <c r="E86" s="41">
        <v>830</v>
      </c>
      <c r="I86" s="5">
        <v>39691</v>
      </c>
      <c r="J86" s="41">
        <v>554</v>
      </c>
      <c r="K86" s="41">
        <v>860</v>
      </c>
      <c r="L86" s="41">
        <v>1373</v>
      </c>
      <c r="M86" s="41">
        <v>836</v>
      </c>
      <c r="Q86" s="5">
        <v>39691</v>
      </c>
      <c r="R86" s="45">
        <v>40.257899999999999</v>
      </c>
      <c r="S86" s="45">
        <v>41.570959999999999</v>
      </c>
      <c r="T86" s="45">
        <v>18.171140000000001</v>
      </c>
      <c r="U86" s="41">
        <v>100</v>
      </c>
    </row>
    <row r="87" spans="1:21" x14ac:dyDescent="0.25">
      <c r="A87" s="5">
        <v>39660</v>
      </c>
      <c r="B87" s="41">
        <v>534</v>
      </c>
      <c r="C87" s="41">
        <v>849</v>
      </c>
      <c r="D87" s="41">
        <v>1251</v>
      </c>
      <c r="E87" s="41">
        <v>796</v>
      </c>
      <c r="I87" s="5">
        <v>39660</v>
      </c>
      <c r="J87" s="41">
        <v>539</v>
      </c>
      <c r="K87" s="41">
        <v>850</v>
      </c>
      <c r="L87" s="41">
        <v>1267</v>
      </c>
      <c r="M87" s="41">
        <v>800</v>
      </c>
      <c r="Q87" s="5">
        <v>39660</v>
      </c>
      <c r="R87" s="45">
        <v>40.007150000000003</v>
      </c>
      <c r="S87" s="45">
        <v>43.331090000000003</v>
      </c>
      <c r="T87" s="45">
        <v>16.661760000000001</v>
      </c>
      <c r="U87" s="41">
        <v>100</v>
      </c>
    </row>
    <row r="88" spans="1:21" x14ac:dyDescent="0.25">
      <c r="A88" s="5">
        <v>39629</v>
      </c>
      <c r="B88" s="41">
        <v>495</v>
      </c>
      <c r="C88" s="41">
        <v>777</v>
      </c>
      <c r="D88" s="41">
        <v>1157</v>
      </c>
      <c r="E88" s="41">
        <v>733</v>
      </c>
      <c r="I88" s="5">
        <v>39629</v>
      </c>
      <c r="J88" s="41">
        <v>499</v>
      </c>
      <c r="K88" s="41">
        <v>776</v>
      </c>
      <c r="L88" s="41">
        <v>1168</v>
      </c>
      <c r="M88" s="41">
        <v>735</v>
      </c>
      <c r="Q88" s="5">
        <v>39629</v>
      </c>
      <c r="R88" s="45">
        <v>40.476840000000003</v>
      </c>
      <c r="S88" s="45">
        <v>42.58249</v>
      </c>
      <c r="T88" s="45">
        <v>16.940670000000001</v>
      </c>
      <c r="U88" s="41">
        <v>100</v>
      </c>
    </row>
    <row r="89" spans="1:21" x14ac:dyDescent="0.25">
      <c r="A89" s="5">
        <v>39599</v>
      </c>
      <c r="B89" s="41">
        <v>444</v>
      </c>
      <c r="C89" s="41">
        <v>652</v>
      </c>
      <c r="D89" s="41">
        <v>1107</v>
      </c>
      <c r="E89" s="41">
        <v>653</v>
      </c>
      <c r="I89" s="5">
        <v>39599</v>
      </c>
      <c r="J89" s="41">
        <v>445</v>
      </c>
      <c r="K89" s="41">
        <v>649</v>
      </c>
      <c r="L89" s="41">
        <v>1115</v>
      </c>
      <c r="M89" s="41">
        <v>653</v>
      </c>
      <c r="Q89" s="5">
        <v>39599</v>
      </c>
      <c r="R89" s="45">
        <v>39.707099999999997</v>
      </c>
      <c r="S89" s="45">
        <v>43.111429999999999</v>
      </c>
      <c r="T89" s="45">
        <v>17.181480000000001</v>
      </c>
      <c r="U89" s="41">
        <v>100</v>
      </c>
    </row>
    <row r="90" spans="1:21" x14ac:dyDescent="0.25">
      <c r="A90" s="5">
        <v>39568</v>
      </c>
      <c r="B90" s="41">
        <v>453</v>
      </c>
      <c r="C90" s="41">
        <v>721</v>
      </c>
      <c r="D90" s="41">
        <v>1080</v>
      </c>
      <c r="E90" s="41">
        <v>689</v>
      </c>
      <c r="I90" s="5">
        <v>39568</v>
      </c>
      <c r="J90" s="41">
        <v>451</v>
      </c>
      <c r="K90" s="41">
        <v>716</v>
      </c>
      <c r="L90" s="41">
        <v>1088</v>
      </c>
      <c r="M90" s="41">
        <v>686</v>
      </c>
      <c r="Q90" s="5">
        <v>39568</v>
      </c>
      <c r="R90" s="45">
        <v>36.926349999999999</v>
      </c>
      <c r="S90" s="45">
        <v>45.998579999999997</v>
      </c>
      <c r="T90" s="45">
        <v>17.075060000000001</v>
      </c>
      <c r="U90" s="41">
        <v>100</v>
      </c>
    </row>
    <row r="91" spans="1:21" x14ac:dyDescent="0.25">
      <c r="A91" s="5">
        <v>39538</v>
      </c>
      <c r="B91" s="41">
        <v>588</v>
      </c>
      <c r="C91" s="41">
        <v>843</v>
      </c>
      <c r="D91" s="41">
        <v>1251</v>
      </c>
      <c r="E91" s="41">
        <v>816</v>
      </c>
      <c r="I91" s="5">
        <v>39538</v>
      </c>
      <c r="J91" s="41">
        <v>593</v>
      </c>
      <c r="K91" s="41">
        <v>846</v>
      </c>
      <c r="L91" s="41">
        <v>1267</v>
      </c>
      <c r="M91" s="41">
        <v>821</v>
      </c>
      <c r="Q91" s="5">
        <v>39538</v>
      </c>
      <c r="R91" s="45">
        <v>40.230809999999998</v>
      </c>
      <c r="S91" s="45">
        <v>42.624760000000002</v>
      </c>
      <c r="T91" s="45">
        <v>17.14443</v>
      </c>
      <c r="U91" s="41">
        <v>100</v>
      </c>
    </row>
    <row r="92" spans="1:21" x14ac:dyDescent="0.25">
      <c r="A92" s="5">
        <v>39507</v>
      </c>
      <c r="B92" s="41">
        <v>530</v>
      </c>
      <c r="C92" s="41">
        <v>786</v>
      </c>
      <c r="D92" s="41">
        <v>1152</v>
      </c>
      <c r="E92" s="41">
        <v>762</v>
      </c>
      <c r="I92" s="5">
        <v>39507</v>
      </c>
      <c r="J92" s="41">
        <v>534</v>
      </c>
      <c r="K92" s="41">
        <v>789</v>
      </c>
      <c r="L92" s="41">
        <v>1166</v>
      </c>
      <c r="M92" s="41">
        <v>767</v>
      </c>
      <c r="Q92" s="5">
        <v>39507</v>
      </c>
      <c r="R92" s="45">
        <v>36.75056</v>
      </c>
      <c r="S92" s="45">
        <v>44.711419999999997</v>
      </c>
      <c r="T92" s="45">
        <v>18.538019999999999</v>
      </c>
      <c r="U92" s="41">
        <v>100</v>
      </c>
    </row>
    <row r="93" spans="1:21" x14ac:dyDescent="0.25">
      <c r="A93" s="5">
        <v>39478</v>
      </c>
      <c r="B93" s="41">
        <v>509</v>
      </c>
      <c r="C93" s="41">
        <v>673</v>
      </c>
      <c r="D93" s="41">
        <v>1087</v>
      </c>
      <c r="E93" s="41">
        <v>691</v>
      </c>
      <c r="I93" s="5">
        <v>39478</v>
      </c>
      <c r="J93" s="41">
        <v>512</v>
      </c>
      <c r="K93" s="41">
        <v>674</v>
      </c>
      <c r="L93" s="41">
        <v>1100</v>
      </c>
      <c r="M93" s="41">
        <v>695</v>
      </c>
      <c r="Q93" s="5">
        <v>39478</v>
      </c>
      <c r="R93" s="45">
        <v>37.595950000000002</v>
      </c>
      <c r="S93" s="45">
        <v>43.602870000000003</v>
      </c>
      <c r="T93" s="45">
        <v>18.801179999999999</v>
      </c>
      <c r="U93" s="41">
        <v>100</v>
      </c>
    </row>
    <row r="94" spans="1:21" x14ac:dyDescent="0.25">
      <c r="A94" s="5">
        <v>39447</v>
      </c>
      <c r="B94" s="41">
        <v>459</v>
      </c>
      <c r="C94" s="41">
        <v>577</v>
      </c>
      <c r="D94" s="41">
        <v>908</v>
      </c>
      <c r="E94" s="41">
        <v>595</v>
      </c>
      <c r="I94" s="5">
        <v>39447</v>
      </c>
      <c r="J94" s="41">
        <v>456</v>
      </c>
      <c r="K94" s="41">
        <v>571</v>
      </c>
      <c r="L94" s="41">
        <v>911</v>
      </c>
      <c r="M94" s="41">
        <v>592</v>
      </c>
      <c r="Q94" s="5">
        <v>39447</v>
      </c>
      <c r="R94" s="45">
        <v>38.023090000000003</v>
      </c>
      <c r="S94" s="45">
        <v>43.177759999999999</v>
      </c>
      <c r="T94" s="45">
        <v>18.799150000000001</v>
      </c>
      <c r="U94" s="41">
        <v>100</v>
      </c>
    </row>
    <row r="95" spans="1:21" x14ac:dyDescent="0.25">
      <c r="A95" s="5">
        <v>39416</v>
      </c>
      <c r="B95" s="41">
        <v>450</v>
      </c>
      <c r="C95" s="41">
        <v>565</v>
      </c>
      <c r="D95" s="41">
        <v>878</v>
      </c>
      <c r="E95" s="41">
        <v>578</v>
      </c>
      <c r="I95" s="5">
        <v>39416</v>
      </c>
      <c r="J95" s="41">
        <v>447</v>
      </c>
      <c r="K95" s="41">
        <v>558</v>
      </c>
      <c r="L95" s="41">
        <v>880</v>
      </c>
      <c r="M95" s="41">
        <v>575</v>
      </c>
      <c r="Q95" s="5">
        <v>39416</v>
      </c>
      <c r="R95" s="45">
        <v>38.76305</v>
      </c>
      <c r="S95" s="45">
        <v>42.845880000000001</v>
      </c>
      <c r="T95" s="45">
        <v>18.391079999999999</v>
      </c>
      <c r="U95" s="41">
        <v>100</v>
      </c>
    </row>
    <row r="96" spans="1:21" x14ac:dyDescent="0.25">
      <c r="A96" s="5">
        <v>39386</v>
      </c>
      <c r="B96" s="41">
        <v>342</v>
      </c>
      <c r="C96" s="41">
        <v>436</v>
      </c>
      <c r="D96" s="41">
        <v>682</v>
      </c>
      <c r="E96" s="41">
        <v>444</v>
      </c>
      <c r="I96" s="5">
        <v>39386</v>
      </c>
      <c r="J96" s="41">
        <v>336</v>
      </c>
      <c r="K96" s="41">
        <v>425</v>
      </c>
      <c r="L96" s="41">
        <v>676</v>
      </c>
      <c r="M96" s="41">
        <v>436</v>
      </c>
      <c r="Q96" s="5">
        <v>39386</v>
      </c>
      <c r="R96" s="45">
        <v>40.054699999999997</v>
      </c>
      <c r="S96" s="45">
        <v>41.362340000000003</v>
      </c>
      <c r="T96" s="45">
        <v>18.58296</v>
      </c>
      <c r="U96" s="41">
        <v>100</v>
      </c>
    </row>
    <row r="97" spans="1:21" x14ac:dyDescent="0.25">
      <c r="A97" s="5">
        <v>39355</v>
      </c>
      <c r="B97" s="41">
        <v>325</v>
      </c>
      <c r="C97" s="41">
        <v>424</v>
      </c>
      <c r="D97" s="41">
        <v>683</v>
      </c>
      <c r="E97" s="41">
        <v>428</v>
      </c>
      <c r="I97" s="5">
        <v>39355</v>
      </c>
      <c r="J97" s="41">
        <v>319</v>
      </c>
      <c r="K97" s="41">
        <v>412</v>
      </c>
      <c r="L97" s="41">
        <v>676</v>
      </c>
      <c r="M97" s="41">
        <v>420</v>
      </c>
      <c r="Q97" s="5">
        <v>39355</v>
      </c>
      <c r="R97" s="45">
        <v>41.512799999999999</v>
      </c>
      <c r="S97" s="45">
        <v>41.043799999999997</v>
      </c>
      <c r="T97" s="45">
        <v>17.44341</v>
      </c>
      <c r="U97" s="41">
        <v>100</v>
      </c>
    </row>
    <row r="98" spans="1:21" x14ac:dyDescent="0.25">
      <c r="A98" s="5">
        <v>39325</v>
      </c>
      <c r="B98" s="41">
        <v>357</v>
      </c>
      <c r="C98" s="41">
        <v>458</v>
      </c>
      <c r="D98" s="41">
        <v>720</v>
      </c>
      <c r="E98" s="41">
        <v>462</v>
      </c>
      <c r="I98" s="5">
        <v>39325</v>
      </c>
      <c r="J98" s="41">
        <v>352</v>
      </c>
      <c r="K98" s="41">
        <v>448</v>
      </c>
      <c r="L98" s="41">
        <v>713</v>
      </c>
      <c r="M98" s="41">
        <v>455</v>
      </c>
      <c r="Q98" s="5">
        <v>39325</v>
      </c>
      <c r="R98" s="45">
        <v>41.441589999999998</v>
      </c>
      <c r="S98" s="45">
        <v>41.259329999999999</v>
      </c>
      <c r="T98" s="45">
        <v>17.29908</v>
      </c>
      <c r="U98" s="41">
        <v>100</v>
      </c>
    </row>
    <row r="99" spans="1:21" x14ac:dyDescent="0.25">
      <c r="A99" s="5">
        <v>39294</v>
      </c>
      <c r="B99" s="41">
        <v>317</v>
      </c>
      <c r="C99" s="41">
        <v>430</v>
      </c>
      <c r="D99" s="41">
        <v>670</v>
      </c>
      <c r="E99" s="41">
        <v>426</v>
      </c>
      <c r="I99" s="5">
        <v>39294</v>
      </c>
      <c r="J99" s="41">
        <v>311</v>
      </c>
      <c r="K99" s="41">
        <v>421</v>
      </c>
      <c r="L99" s="41">
        <v>663</v>
      </c>
      <c r="M99" s="41">
        <v>419</v>
      </c>
      <c r="Q99" s="5">
        <v>39294</v>
      </c>
      <c r="R99" s="45">
        <v>40.703969999999998</v>
      </c>
      <c r="S99" s="45">
        <v>41.698729999999998</v>
      </c>
      <c r="T99" s="45">
        <v>17.597300000000001</v>
      </c>
      <c r="U99" s="41">
        <v>100</v>
      </c>
    </row>
    <row r="100" spans="1:21" x14ac:dyDescent="0.25">
      <c r="A100" s="5">
        <v>39263</v>
      </c>
      <c r="B100" s="41">
        <v>225</v>
      </c>
      <c r="C100" s="41">
        <v>308</v>
      </c>
      <c r="D100" s="41">
        <v>492</v>
      </c>
      <c r="E100" s="41">
        <v>308</v>
      </c>
      <c r="I100" s="5">
        <v>39263</v>
      </c>
      <c r="J100" s="41">
        <v>218</v>
      </c>
      <c r="K100" s="41">
        <v>296</v>
      </c>
      <c r="L100" s="41">
        <v>480</v>
      </c>
      <c r="M100" s="41">
        <v>298</v>
      </c>
      <c r="Q100" s="5">
        <v>39263</v>
      </c>
      <c r="R100" s="45">
        <v>40.21557</v>
      </c>
      <c r="S100" s="45">
        <v>41.799610000000001</v>
      </c>
      <c r="T100" s="45">
        <v>17.984819999999999</v>
      </c>
      <c r="U100" s="41">
        <v>100</v>
      </c>
    </row>
    <row r="101" spans="1:21" x14ac:dyDescent="0.25">
      <c r="A101" s="5">
        <v>39233</v>
      </c>
      <c r="B101" s="41">
        <v>184</v>
      </c>
      <c r="C101" s="41">
        <v>256</v>
      </c>
      <c r="D101" s="41">
        <v>436</v>
      </c>
      <c r="E101" s="41">
        <v>258</v>
      </c>
      <c r="I101" s="5">
        <v>39233</v>
      </c>
      <c r="J101" s="41">
        <v>175</v>
      </c>
      <c r="K101" s="41">
        <v>241</v>
      </c>
      <c r="L101" s="41">
        <v>423</v>
      </c>
      <c r="M101" s="41">
        <v>246</v>
      </c>
      <c r="Q101" s="5">
        <v>39233</v>
      </c>
      <c r="R101" s="45">
        <v>40.359380000000002</v>
      </c>
      <c r="S101" s="45">
        <v>42.370899999999999</v>
      </c>
      <c r="T101" s="45">
        <v>17.26972</v>
      </c>
      <c r="U101" s="41">
        <v>100</v>
      </c>
    </row>
    <row r="102" spans="1:21" x14ac:dyDescent="0.25">
      <c r="A102" s="5">
        <v>39202</v>
      </c>
      <c r="B102" s="41">
        <v>204</v>
      </c>
      <c r="C102" s="41">
        <v>289</v>
      </c>
      <c r="D102" s="41">
        <v>480</v>
      </c>
      <c r="E102" s="41">
        <v>288</v>
      </c>
      <c r="I102" s="5">
        <v>39202</v>
      </c>
      <c r="J102" s="41">
        <v>195</v>
      </c>
      <c r="K102" s="41">
        <v>272</v>
      </c>
      <c r="L102" s="41">
        <v>464</v>
      </c>
      <c r="M102" s="41">
        <v>274</v>
      </c>
      <c r="Q102" s="5">
        <v>39202</v>
      </c>
      <c r="R102" s="45">
        <v>40.178310000000003</v>
      </c>
      <c r="S102" s="45">
        <v>42.637450000000001</v>
      </c>
      <c r="T102" s="45">
        <v>17.184239999999999</v>
      </c>
      <c r="U102" s="41">
        <v>100</v>
      </c>
    </row>
    <row r="103" spans="1:21" x14ac:dyDescent="0.25">
      <c r="A103" s="5">
        <v>39172</v>
      </c>
      <c r="B103" s="41">
        <v>214</v>
      </c>
      <c r="C103" s="41">
        <v>300</v>
      </c>
      <c r="D103" s="41">
        <v>502</v>
      </c>
      <c r="E103" s="41">
        <v>298</v>
      </c>
      <c r="I103" s="5">
        <v>39172</v>
      </c>
      <c r="J103" s="41">
        <v>204</v>
      </c>
      <c r="K103" s="41">
        <v>285</v>
      </c>
      <c r="L103" s="41">
        <v>486</v>
      </c>
      <c r="M103" s="41">
        <v>285</v>
      </c>
      <c r="Q103" s="5">
        <v>39172</v>
      </c>
      <c r="R103" s="45">
        <v>40.426540000000003</v>
      </c>
      <c r="S103" s="45">
        <v>43.29222</v>
      </c>
      <c r="T103" s="45">
        <v>16.28124</v>
      </c>
      <c r="U103" s="41">
        <v>100</v>
      </c>
    </row>
    <row r="104" spans="1:21" x14ac:dyDescent="0.25">
      <c r="A104" s="5">
        <v>39141</v>
      </c>
      <c r="B104" s="41">
        <v>209</v>
      </c>
      <c r="C104" s="41">
        <v>289</v>
      </c>
      <c r="D104" s="41">
        <v>491</v>
      </c>
      <c r="E104" s="41">
        <v>292</v>
      </c>
      <c r="I104" s="5">
        <v>39141</v>
      </c>
      <c r="J104" s="41">
        <v>201</v>
      </c>
      <c r="K104" s="41">
        <v>278</v>
      </c>
      <c r="L104" s="41">
        <v>478</v>
      </c>
      <c r="M104" s="41">
        <v>282</v>
      </c>
      <c r="Q104" s="5">
        <v>39141</v>
      </c>
      <c r="R104" s="45">
        <v>37.950530000000001</v>
      </c>
      <c r="S104" s="45">
        <v>45.694009999999999</v>
      </c>
      <c r="T104" s="45">
        <v>16.355450000000001</v>
      </c>
      <c r="U104" s="41">
        <v>100</v>
      </c>
    </row>
    <row r="105" spans="1:21" x14ac:dyDescent="0.25">
      <c r="A105" s="5">
        <v>39113</v>
      </c>
      <c r="B105" s="41">
        <v>195</v>
      </c>
      <c r="C105" s="41">
        <v>281</v>
      </c>
      <c r="D105" s="41">
        <v>488</v>
      </c>
      <c r="E105" s="41">
        <v>282</v>
      </c>
      <c r="I105" s="5">
        <v>39113</v>
      </c>
      <c r="J105" s="41">
        <v>188</v>
      </c>
      <c r="K105" s="41">
        <v>270</v>
      </c>
      <c r="L105" s="41">
        <v>478</v>
      </c>
      <c r="M105" s="41">
        <v>272</v>
      </c>
      <c r="Q105" s="5">
        <v>39113</v>
      </c>
      <c r="R105" s="45">
        <v>37.851709999999997</v>
      </c>
      <c r="S105" s="45">
        <v>46.229410000000001</v>
      </c>
      <c r="T105" s="45">
        <v>15.91888</v>
      </c>
      <c r="U105" s="41">
        <v>100</v>
      </c>
    </row>
    <row r="106" spans="1:21" x14ac:dyDescent="0.25">
      <c r="A106" s="5">
        <v>39082</v>
      </c>
      <c r="B106" s="41">
        <v>203</v>
      </c>
      <c r="C106" s="41">
        <v>300</v>
      </c>
      <c r="D106" s="41">
        <v>538</v>
      </c>
      <c r="E106" s="41">
        <v>301</v>
      </c>
      <c r="I106" s="5">
        <v>39082</v>
      </c>
      <c r="J106" s="41">
        <v>194</v>
      </c>
      <c r="K106" s="41">
        <v>286</v>
      </c>
      <c r="L106" s="41">
        <v>528</v>
      </c>
      <c r="M106" s="41">
        <v>289</v>
      </c>
      <c r="Q106" s="5">
        <v>39082</v>
      </c>
      <c r="R106" s="45">
        <v>38.212620000000001</v>
      </c>
      <c r="S106" s="45">
        <v>46.081479999999999</v>
      </c>
      <c r="T106" s="45">
        <v>15.7059</v>
      </c>
      <c r="U106" s="41">
        <v>100</v>
      </c>
    </row>
    <row r="107" spans="1:21" x14ac:dyDescent="0.25">
      <c r="A107" s="5">
        <v>39051</v>
      </c>
      <c r="B107" s="41">
        <v>223</v>
      </c>
      <c r="C107" s="41">
        <v>332</v>
      </c>
      <c r="D107" s="41">
        <v>593</v>
      </c>
      <c r="E107" s="41">
        <v>330</v>
      </c>
      <c r="I107" s="5">
        <v>39051</v>
      </c>
      <c r="J107" s="41">
        <v>216</v>
      </c>
      <c r="K107" s="41">
        <v>322</v>
      </c>
      <c r="L107" s="41">
        <v>584</v>
      </c>
      <c r="M107" s="41">
        <v>320</v>
      </c>
      <c r="Q107" s="5">
        <v>39051</v>
      </c>
      <c r="R107" s="45">
        <v>38.036830000000002</v>
      </c>
      <c r="S107" s="45">
        <v>47.402920000000002</v>
      </c>
      <c r="T107" s="45">
        <v>14.56024</v>
      </c>
      <c r="U107" s="41">
        <v>100</v>
      </c>
    </row>
    <row r="108" spans="1:21" x14ac:dyDescent="0.25">
      <c r="A108" s="5">
        <v>39021</v>
      </c>
      <c r="B108" s="41">
        <v>237</v>
      </c>
      <c r="C108" s="41">
        <v>342</v>
      </c>
      <c r="D108" s="41">
        <v>623</v>
      </c>
      <c r="E108" s="41">
        <v>339</v>
      </c>
      <c r="I108" s="5">
        <v>39021</v>
      </c>
      <c r="J108" s="41">
        <v>229</v>
      </c>
      <c r="K108" s="41">
        <v>332</v>
      </c>
      <c r="L108" s="41">
        <v>611</v>
      </c>
      <c r="M108" s="41">
        <v>329</v>
      </c>
      <c r="Q108" s="5">
        <v>39021</v>
      </c>
      <c r="R108" s="45">
        <v>39.49776</v>
      </c>
      <c r="S108" s="45">
        <v>46.862819999999999</v>
      </c>
      <c r="T108" s="45">
        <v>13.639419999999999</v>
      </c>
      <c r="U108" s="41">
        <v>100</v>
      </c>
    </row>
    <row r="109" spans="1:21" x14ac:dyDescent="0.25">
      <c r="A109" s="5">
        <v>38990</v>
      </c>
      <c r="B109" s="41">
        <v>246</v>
      </c>
      <c r="C109" s="41">
        <v>358</v>
      </c>
      <c r="D109" s="41">
        <v>669</v>
      </c>
      <c r="E109" s="41">
        <v>354</v>
      </c>
      <c r="I109" s="5">
        <v>38990</v>
      </c>
      <c r="J109" s="41">
        <v>239</v>
      </c>
      <c r="K109" s="41">
        <v>345</v>
      </c>
      <c r="L109" s="41">
        <v>661</v>
      </c>
      <c r="M109" s="41">
        <v>344</v>
      </c>
      <c r="Q109" s="5">
        <v>38990</v>
      </c>
      <c r="R109" s="45">
        <v>39.312600000000003</v>
      </c>
      <c r="S109" s="45">
        <v>47.876600000000003</v>
      </c>
      <c r="T109" s="45">
        <v>12.8108</v>
      </c>
      <c r="U109" s="41">
        <v>100</v>
      </c>
    </row>
    <row r="110" spans="1:21" x14ac:dyDescent="0.25">
      <c r="A110" s="5">
        <v>38960</v>
      </c>
      <c r="B110" s="41">
        <v>258</v>
      </c>
      <c r="C110" s="41">
        <v>357</v>
      </c>
      <c r="D110" s="41">
        <v>674</v>
      </c>
      <c r="E110" s="41">
        <v>358</v>
      </c>
      <c r="I110" s="5">
        <v>38960</v>
      </c>
      <c r="J110" s="41">
        <v>254</v>
      </c>
      <c r="K110" s="41">
        <v>346</v>
      </c>
      <c r="L110" s="41">
        <v>664</v>
      </c>
      <c r="M110" s="41">
        <v>349</v>
      </c>
      <c r="Q110" s="5">
        <v>38960</v>
      </c>
      <c r="R110" s="45">
        <v>43.11645</v>
      </c>
      <c r="S110" s="45">
        <v>43.609699999999997</v>
      </c>
      <c r="T110" s="45">
        <v>13.273849999999999</v>
      </c>
      <c r="U110" s="41">
        <v>100</v>
      </c>
    </row>
    <row r="111" spans="1:21" x14ac:dyDescent="0.25">
      <c r="A111" s="5">
        <v>38929</v>
      </c>
      <c r="B111" s="41">
        <v>265</v>
      </c>
      <c r="C111" s="41">
        <v>347</v>
      </c>
      <c r="D111" s="41">
        <v>659</v>
      </c>
      <c r="E111" s="41">
        <v>354</v>
      </c>
      <c r="I111" s="5">
        <v>38929</v>
      </c>
      <c r="J111" s="41">
        <v>259</v>
      </c>
      <c r="K111" s="41">
        <v>339</v>
      </c>
      <c r="L111" s="41">
        <v>649</v>
      </c>
      <c r="M111" s="41">
        <v>345</v>
      </c>
      <c r="Q111" s="5">
        <v>38929</v>
      </c>
      <c r="R111" s="45">
        <v>42.48901</v>
      </c>
      <c r="S111" s="45">
        <v>44.489159999999998</v>
      </c>
      <c r="T111" s="45">
        <v>13.02183</v>
      </c>
      <c r="U111" s="41">
        <v>100</v>
      </c>
    </row>
    <row r="112" spans="1:21" x14ac:dyDescent="0.25">
      <c r="A112" s="5">
        <v>38898</v>
      </c>
      <c r="B112" s="41">
        <v>269</v>
      </c>
      <c r="C112" s="41">
        <v>325</v>
      </c>
      <c r="D112" s="41">
        <v>653</v>
      </c>
      <c r="E112" s="41">
        <v>344</v>
      </c>
      <c r="I112" s="5">
        <v>38898</v>
      </c>
      <c r="J112" s="41">
        <v>265</v>
      </c>
      <c r="K112" s="41">
        <v>313</v>
      </c>
      <c r="L112" s="41">
        <v>639</v>
      </c>
      <c r="M112" s="41">
        <v>335</v>
      </c>
      <c r="Q112" s="5">
        <v>38898</v>
      </c>
      <c r="R112" s="45">
        <v>43.935420000000001</v>
      </c>
      <c r="S112" s="45">
        <v>42.797519999999999</v>
      </c>
      <c r="T112" s="45">
        <v>13.267049999999999</v>
      </c>
      <c r="U112" s="41">
        <v>100</v>
      </c>
    </row>
    <row r="113" spans="1:21" x14ac:dyDescent="0.25">
      <c r="A113" s="5">
        <v>38868</v>
      </c>
      <c r="B113" s="41">
        <v>259</v>
      </c>
      <c r="C113" s="41">
        <v>299</v>
      </c>
      <c r="D113" s="41">
        <v>581</v>
      </c>
      <c r="E113" s="41">
        <v>322</v>
      </c>
      <c r="I113" s="5">
        <v>38868</v>
      </c>
      <c r="J113" s="41">
        <v>252</v>
      </c>
      <c r="K113" s="41">
        <v>284</v>
      </c>
      <c r="L113" s="41">
        <v>568</v>
      </c>
      <c r="M113" s="41">
        <v>312</v>
      </c>
      <c r="Q113" s="5">
        <v>38868</v>
      </c>
      <c r="R113" s="45">
        <v>42.642330000000001</v>
      </c>
      <c r="S113" s="45">
        <v>42.779710000000001</v>
      </c>
      <c r="T113" s="45">
        <v>14.577959999999999</v>
      </c>
      <c r="U113" s="41">
        <v>100</v>
      </c>
    </row>
    <row r="114" spans="1:21" x14ac:dyDescent="0.25">
      <c r="A114" s="5">
        <v>38837</v>
      </c>
      <c r="B114" s="41">
        <v>249</v>
      </c>
      <c r="C114" s="41">
        <v>290</v>
      </c>
      <c r="D114" s="41">
        <v>584</v>
      </c>
      <c r="E114" s="41">
        <v>314</v>
      </c>
      <c r="I114" s="5">
        <v>38837</v>
      </c>
      <c r="J114" s="41">
        <v>242</v>
      </c>
      <c r="K114" s="41">
        <v>276</v>
      </c>
      <c r="L114" s="41">
        <v>572</v>
      </c>
      <c r="M114" s="41">
        <v>304</v>
      </c>
      <c r="Q114" s="5">
        <v>38837</v>
      </c>
      <c r="R114" s="45">
        <v>42.547780000000003</v>
      </c>
      <c r="S114" s="45">
        <v>43.177979999999998</v>
      </c>
      <c r="T114" s="45">
        <v>14.274240000000001</v>
      </c>
      <c r="U114" s="41">
        <v>100</v>
      </c>
    </row>
    <row r="115" spans="1:21" x14ac:dyDescent="0.25">
      <c r="A115" s="5">
        <v>38807</v>
      </c>
      <c r="B115" s="41">
        <v>251</v>
      </c>
      <c r="C115" s="41">
        <v>300</v>
      </c>
      <c r="D115" s="41">
        <v>628</v>
      </c>
      <c r="E115" s="41">
        <v>325</v>
      </c>
      <c r="I115" s="5">
        <v>38807</v>
      </c>
      <c r="J115" s="41">
        <v>243</v>
      </c>
      <c r="K115" s="41">
        <v>284</v>
      </c>
      <c r="L115" s="41">
        <v>616</v>
      </c>
      <c r="M115" s="41">
        <v>313</v>
      </c>
      <c r="Q115" s="5">
        <v>38807</v>
      </c>
      <c r="R115" s="45">
        <v>42.441310000000001</v>
      </c>
      <c r="S115" s="45">
        <v>43.611179999999997</v>
      </c>
      <c r="T115" s="45">
        <v>13.947520000000001</v>
      </c>
      <c r="U115" s="41">
        <v>100</v>
      </c>
    </row>
    <row r="116" spans="1:21" x14ac:dyDescent="0.25">
      <c r="A116" s="5">
        <v>38776</v>
      </c>
      <c r="B116" s="41">
        <v>270</v>
      </c>
      <c r="C116" s="41">
        <v>323</v>
      </c>
      <c r="D116" s="41">
        <v>672</v>
      </c>
      <c r="E116" s="41">
        <v>347</v>
      </c>
      <c r="I116" s="5">
        <v>38776</v>
      </c>
      <c r="J116" s="41">
        <v>263</v>
      </c>
      <c r="K116" s="41">
        <v>310</v>
      </c>
      <c r="L116" s="41">
        <v>653</v>
      </c>
      <c r="M116" s="41">
        <v>337</v>
      </c>
      <c r="Q116" s="5">
        <v>38776</v>
      </c>
      <c r="R116" s="45">
        <v>42.479680000000002</v>
      </c>
      <c r="S116" s="45">
        <v>43.835700000000003</v>
      </c>
      <c r="T116" s="45">
        <v>13.684620000000001</v>
      </c>
      <c r="U116" s="41">
        <v>100</v>
      </c>
    </row>
    <row r="117" spans="1:21" x14ac:dyDescent="0.25">
      <c r="A117" s="5">
        <v>38748</v>
      </c>
      <c r="B117" s="41">
        <v>261</v>
      </c>
      <c r="C117" s="41">
        <v>337</v>
      </c>
      <c r="D117" s="41">
        <v>696</v>
      </c>
      <c r="E117" s="41">
        <v>352</v>
      </c>
      <c r="I117" s="5">
        <v>38748</v>
      </c>
      <c r="J117" s="41">
        <v>254</v>
      </c>
      <c r="K117" s="41">
        <v>322</v>
      </c>
      <c r="L117" s="41">
        <v>690</v>
      </c>
      <c r="M117" s="41">
        <v>342</v>
      </c>
      <c r="Q117" s="5">
        <v>38748</v>
      </c>
      <c r="R117" s="45">
        <v>43.277070000000002</v>
      </c>
      <c r="S117" s="45">
        <v>43.427869999999999</v>
      </c>
      <c r="T117" s="45">
        <v>13.295059999999999</v>
      </c>
      <c r="U117" s="41">
        <v>100</v>
      </c>
    </row>
    <row r="118" spans="1:21" x14ac:dyDescent="0.25">
      <c r="A118" s="5">
        <v>38717</v>
      </c>
      <c r="B118" s="41">
        <v>307</v>
      </c>
      <c r="C118" s="41">
        <v>354</v>
      </c>
      <c r="D118" s="41">
        <v>721</v>
      </c>
      <c r="E118" s="41">
        <v>382</v>
      </c>
      <c r="I118" s="5">
        <v>38717</v>
      </c>
      <c r="J118" s="41">
        <v>298</v>
      </c>
      <c r="K118" s="41">
        <v>339</v>
      </c>
      <c r="L118" s="41">
        <v>711</v>
      </c>
      <c r="M118" s="41">
        <v>371</v>
      </c>
      <c r="Q118" s="5">
        <v>38717</v>
      </c>
      <c r="R118" s="45">
        <v>43.578949999999999</v>
      </c>
      <c r="S118" s="45">
        <v>42.959789999999998</v>
      </c>
      <c r="T118" s="45">
        <v>13.461259999999999</v>
      </c>
      <c r="U118" s="41">
        <v>100</v>
      </c>
    </row>
    <row r="119" spans="1:21" x14ac:dyDescent="0.25">
      <c r="A119" s="5">
        <v>38686</v>
      </c>
      <c r="B119" s="41">
        <v>275</v>
      </c>
      <c r="C119" s="41">
        <v>349</v>
      </c>
      <c r="D119" s="41">
        <v>776</v>
      </c>
      <c r="E119" s="41">
        <v>378</v>
      </c>
      <c r="I119" s="5">
        <v>38686</v>
      </c>
      <c r="J119" s="41">
        <v>266</v>
      </c>
      <c r="K119" s="41">
        <v>333</v>
      </c>
      <c r="L119" s="41">
        <v>771</v>
      </c>
      <c r="M119" s="41">
        <v>367</v>
      </c>
      <c r="Q119" s="5">
        <v>38686</v>
      </c>
      <c r="R119" s="45">
        <v>43.06908</v>
      </c>
      <c r="S119" s="45">
        <v>42.605550000000001</v>
      </c>
      <c r="T119" s="45">
        <v>14.325369999999999</v>
      </c>
      <c r="U119" s="41">
        <v>100</v>
      </c>
    </row>
    <row r="120" spans="1:21" x14ac:dyDescent="0.25">
      <c r="A120" s="5">
        <v>38656</v>
      </c>
      <c r="B120" s="41">
        <v>273</v>
      </c>
      <c r="C120" s="41">
        <v>340</v>
      </c>
      <c r="D120" s="41">
        <v>768</v>
      </c>
      <c r="E120" s="41">
        <v>372</v>
      </c>
      <c r="I120" s="5">
        <v>38656</v>
      </c>
      <c r="J120" s="41">
        <v>266</v>
      </c>
      <c r="K120" s="41">
        <v>325</v>
      </c>
      <c r="L120" s="41">
        <v>766</v>
      </c>
      <c r="M120" s="41">
        <v>361</v>
      </c>
      <c r="Q120" s="5">
        <v>38656</v>
      </c>
      <c r="R120" s="45">
        <v>45.527520000000003</v>
      </c>
      <c r="S120" s="45">
        <v>40.132779999999997</v>
      </c>
      <c r="T120" s="45">
        <v>14.339700000000001</v>
      </c>
      <c r="U120" s="41">
        <v>100</v>
      </c>
    </row>
    <row r="121" spans="1:21" x14ac:dyDescent="0.25">
      <c r="A121" s="5">
        <v>38625</v>
      </c>
      <c r="B121" s="41">
        <v>273</v>
      </c>
      <c r="C121" s="41">
        <v>332</v>
      </c>
      <c r="D121" s="41">
        <v>734</v>
      </c>
      <c r="E121" s="41">
        <v>365</v>
      </c>
      <c r="I121" s="5">
        <v>38625</v>
      </c>
      <c r="J121" s="41">
        <v>266</v>
      </c>
      <c r="K121" s="41">
        <v>314</v>
      </c>
      <c r="L121" s="41">
        <v>739</v>
      </c>
      <c r="M121" s="41">
        <v>354</v>
      </c>
      <c r="Q121" s="5">
        <v>38625</v>
      </c>
      <c r="R121" s="45">
        <v>44.991990000000001</v>
      </c>
      <c r="S121" s="45">
        <v>40.539859999999997</v>
      </c>
      <c r="T121" s="45">
        <v>14.46815</v>
      </c>
      <c r="U121" s="41">
        <v>100</v>
      </c>
    </row>
    <row r="122" spans="1:21" x14ac:dyDescent="0.25">
      <c r="A122" s="5">
        <v>38595</v>
      </c>
      <c r="B122" s="41">
        <v>274</v>
      </c>
      <c r="C122" s="41">
        <v>339</v>
      </c>
      <c r="D122" s="41">
        <v>797</v>
      </c>
      <c r="E122" s="41">
        <v>375</v>
      </c>
      <c r="I122" s="5">
        <v>38595</v>
      </c>
      <c r="J122" s="41">
        <v>266</v>
      </c>
      <c r="K122" s="41">
        <v>324</v>
      </c>
      <c r="L122" s="41">
        <v>783</v>
      </c>
      <c r="M122" s="41">
        <v>366</v>
      </c>
      <c r="Q122" s="5">
        <v>38595</v>
      </c>
      <c r="R122" s="45">
        <v>45.128709999999998</v>
      </c>
      <c r="S122" s="45">
        <v>40.113529999999997</v>
      </c>
      <c r="T122" s="45">
        <v>14.757759999999999</v>
      </c>
      <c r="U122" s="41">
        <v>100</v>
      </c>
    </row>
    <row r="123" spans="1:21" x14ac:dyDescent="0.25">
      <c r="A123" s="5">
        <v>38564</v>
      </c>
      <c r="B123" s="41">
        <v>232</v>
      </c>
      <c r="C123" s="41">
        <v>316</v>
      </c>
      <c r="D123" s="41">
        <v>770</v>
      </c>
      <c r="E123" s="41">
        <v>342</v>
      </c>
      <c r="I123" s="5">
        <v>38564</v>
      </c>
      <c r="J123" s="41">
        <v>224</v>
      </c>
      <c r="K123" s="41">
        <v>297</v>
      </c>
      <c r="L123" s="41">
        <v>762</v>
      </c>
      <c r="M123" s="41">
        <v>330</v>
      </c>
      <c r="Q123" s="5">
        <v>38564</v>
      </c>
      <c r="R123" s="45">
        <v>43.69744</v>
      </c>
      <c r="S123" s="45">
        <v>42.356310000000001</v>
      </c>
      <c r="T123" s="45">
        <v>13.946249999999999</v>
      </c>
      <c r="U123" s="41">
        <v>100</v>
      </c>
    </row>
    <row r="124" spans="1:21" x14ac:dyDescent="0.25">
      <c r="A124" s="5">
        <v>38533</v>
      </c>
      <c r="B124" s="41">
        <v>280</v>
      </c>
      <c r="C124" s="41">
        <v>372</v>
      </c>
      <c r="D124" s="41">
        <v>854</v>
      </c>
      <c r="E124" s="41">
        <v>396</v>
      </c>
      <c r="I124" s="5">
        <v>38533</v>
      </c>
      <c r="J124" s="41">
        <v>274</v>
      </c>
      <c r="K124" s="41">
        <v>352</v>
      </c>
      <c r="L124" s="41">
        <v>841</v>
      </c>
      <c r="M124" s="41">
        <v>385</v>
      </c>
      <c r="Q124" s="5">
        <v>38533</v>
      </c>
      <c r="R124" s="45">
        <v>43.955240000000003</v>
      </c>
      <c r="S124" s="45">
        <v>42.329720000000002</v>
      </c>
      <c r="T124" s="45">
        <v>13.71505</v>
      </c>
      <c r="U124" s="41">
        <v>100</v>
      </c>
    </row>
    <row r="125" spans="1:21" x14ac:dyDescent="0.25">
      <c r="A125" s="5">
        <v>38503</v>
      </c>
      <c r="B125" s="41">
        <v>300</v>
      </c>
      <c r="C125" s="41">
        <v>409</v>
      </c>
      <c r="D125" s="41">
        <v>853</v>
      </c>
      <c r="E125" s="41">
        <v>423</v>
      </c>
      <c r="I125" s="5">
        <v>38503</v>
      </c>
      <c r="J125" s="41">
        <v>295</v>
      </c>
      <c r="K125" s="41">
        <v>394</v>
      </c>
      <c r="L125" s="41">
        <v>844</v>
      </c>
      <c r="M125" s="41">
        <v>413</v>
      </c>
      <c r="Q125" s="5">
        <v>38503</v>
      </c>
      <c r="R125" s="45">
        <v>43.766089999999998</v>
      </c>
      <c r="S125" s="45">
        <v>42.356650000000002</v>
      </c>
      <c r="T125" s="45">
        <v>13.87726</v>
      </c>
      <c r="U125" s="41">
        <v>100</v>
      </c>
    </row>
    <row r="126" spans="1:21" x14ac:dyDescent="0.25">
      <c r="A126" s="5">
        <v>38472</v>
      </c>
      <c r="B126" s="41">
        <v>276</v>
      </c>
      <c r="C126" s="41">
        <v>420</v>
      </c>
      <c r="D126" s="41">
        <v>888</v>
      </c>
      <c r="E126" s="41">
        <v>430</v>
      </c>
      <c r="I126" s="5">
        <v>38472</v>
      </c>
      <c r="J126" s="41">
        <v>269</v>
      </c>
      <c r="K126" s="41">
        <v>402</v>
      </c>
      <c r="L126" s="41">
        <v>885</v>
      </c>
      <c r="M126" s="41">
        <v>419</v>
      </c>
      <c r="Q126" s="5">
        <v>38472</v>
      </c>
      <c r="R126" s="45">
        <v>40.596690000000002</v>
      </c>
      <c r="S126" s="45">
        <v>44.763559999999998</v>
      </c>
      <c r="T126" s="45">
        <v>14.639749999999999</v>
      </c>
      <c r="U126" s="41">
        <v>100</v>
      </c>
    </row>
    <row r="127" spans="1:21" x14ac:dyDescent="0.25">
      <c r="A127" s="5">
        <v>38442</v>
      </c>
      <c r="B127" s="41">
        <v>243</v>
      </c>
      <c r="C127" s="41">
        <v>353</v>
      </c>
      <c r="D127" s="41">
        <v>745</v>
      </c>
      <c r="E127" s="41">
        <v>367</v>
      </c>
      <c r="I127" s="5">
        <v>38442</v>
      </c>
      <c r="J127" s="41">
        <v>234</v>
      </c>
      <c r="K127" s="41">
        <v>330</v>
      </c>
      <c r="L127" s="41">
        <v>733</v>
      </c>
      <c r="M127" s="41">
        <v>352</v>
      </c>
      <c r="Q127" s="5">
        <v>38442</v>
      </c>
      <c r="R127" s="45">
        <v>40.137749999999997</v>
      </c>
      <c r="S127" s="45">
        <v>44.800429999999999</v>
      </c>
      <c r="T127" s="45">
        <v>15.061820000000001</v>
      </c>
      <c r="U127" s="41">
        <v>100</v>
      </c>
    </row>
    <row r="128" spans="1:21" x14ac:dyDescent="0.25">
      <c r="A128" s="5">
        <v>38411</v>
      </c>
      <c r="B128" s="41">
        <v>180</v>
      </c>
      <c r="C128" s="41">
        <v>286</v>
      </c>
      <c r="D128" s="41">
        <v>640</v>
      </c>
      <c r="E128" s="41">
        <v>298</v>
      </c>
      <c r="I128" s="5">
        <v>38411</v>
      </c>
      <c r="J128" s="41">
        <v>174</v>
      </c>
      <c r="K128" s="41">
        <v>262</v>
      </c>
      <c r="L128" s="41">
        <v>625</v>
      </c>
      <c r="M128" s="41">
        <v>283</v>
      </c>
      <c r="Q128" s="5">
        <v>38411</v>
      </c>
      <c r="R128" s="45">
        <v>39.386800000000001</v>
      </c>
      <c r="S128" s="45">
        <v>45.353549999999998</v>
      </c>
      <c r="T128" s="45">
        <v>15.25966</v>
      </c>
      <c r="U128" s="41">
        <v>100</v>
      </c>
    </row>
    <row r="129" spans="1:21" x14ac:dyDescent="0.25">
      <c r="A129" s="5">
        <v>38383</v>
      </c>
      <c r="B129" s="41">
        <v>214</v>
      </c>
      <c r="C129" s="41">
        <v>337</v>
      </c>
      <c r="D129" s="41">
        <v>697</v>
      </c>
      <c r="E129" s="41">
        <v>344</v>
      </c>
      <c r="I129" s="5">
        <v>38383</v>
      </c>
      <c r="J129" s="41">
        <v>209</v>
      </c>
      <c r="K129" s="41">
        <v>313</v>
      </c>
      <c r="L129" s="41">
        <v>685</v>
      </c>
      <c r="M129" s="41">
        <v>329</v>
      </c>
      <c r="Q129" s="5">
        <v>38383</v>
      </c>
      <c r="R129" s="45">
        <v>38.898269999999997</v>
      </c>
      <c r="S129" s="45">
        <v>45.66507</v>
      </c>
      <c r="T129" s="45">
        <v>15.43666</v>
      </c>
      <c r="U129" s="41">
        <v>100</v>
      </c>
    </row>
    <row r="130" spans="1:21" x14ac:dyDescent="0.25">
      <c r="A130" s="5">
        <v>38352</v>
      </c>
      <c r="B130" s="41">
        <v>208</v>
      </c>
      <c r="C130" s="41">
        <v>322</v>
      </c>
      <c r="D130" s="41">
        <v>654</v>
      </c>
      <c r="E130" s="41">
        <v>328</v>
      </c>
      <c r="I130" s="5">
        <v>38352</v>
      </c>
      <c r="J130" s="41">
        <v>202</v>
      </c>
      <c r="K130" s="41">
        <v>292</v>
      </c>
      <c r="L130" s="41">
        <v>636</v>
      </c>
      <c r="M130" s="41">
        <v>310</v>
      </c>
      <c r="Q130" s="5">
        <v>38352</v>
      </c>
      <c r="R130" s="45">
        <v>39.225029999999997</v>
      </c>
      <c r="S130" s="45">
        <v>45.122729999999997</v>
      </c>
      <c r="T130" s="45">
        <v>15.652240000000001</v>
      </c>
      <c r="U130" s="41">
        <v>100</v>
      </c>
    </row>
    <row r="134" spans="1:21" x14ac:dyDescent="0.25">
      <c r="A134" s="41" t="s">
        <v>445</v>
      </c>
    </row>
    <row r="135" spans="1:21" x14ac:dyDescent="0.25">
      <c r="A135" s="41" t="s">
        <v>449</v>
      </c>
    </row>
    <row r="137" spans="1:21" x14ac:dyDescent="0.25">
      <c r="B137" s="41" t="s">
        <v>94</v>
      </c>
      <c r="C137" s="41" t="s">
        <v>106</v>
      </c>
      <c r="D137" s="41" t="s">
        <v>447</v>
      </c>
      <c r="E137" s="41" t="s">
        <v>448</v>
      </c>
    </row>
    <row r="138" spans="1:21" x14ac:dyDescent="0.25">
      <c r="A138" s="5">
        <v>38352</v>
      </c>
      <c r="B138" s="41">
        <v>202</v>
      </c>
      <c r="C138" s="41">
        <v>292</v>
      </c>
      <c r="D138" s="41">
        <v>636</v>
      </c>
      <c r="E138" s="41">
        <v>310</v>
      </c>
    </row>
    <row r="139" spans="1:21" x14ac:dyDescent="0.25">
      <c r="A139" s="5">
        <v>38383</v>
      </c>
      <c r="B139" s="41">
        <v>209</v>
      </c>
      <c r="C139" s="41">
        <v>313</v>
      </c>
      <c r="D139" s="41">
        <v>685</v>
      </c>
      <c r="E139" s="41">
        <v>329</v>
      </c>
    </row>
    <row r="140" spans="1:21" x14ac:dyDescent="0.25">
      <c r="A140" s="5">
        <v>38411</v>
      </c>
      <c r="B140" s="41">
        <v>174</v>
      </c>
      <c r="C140" s="41">
        <v>262</v>
      </c>
      <c r="D140" s="41">
        <v>625</v>
      </c>
      <c r="E140" s="41">
        <v>283</v>
      </c>
    </row>
    <row r="141" spans="1:21" x14ac:dyDescent="0.25">
      <c r="A141" s="5">
        <v>38442</v>
      </c>
      <c r="B141" s="41">
        <v>234</v>
      </c>
      <c r="C141" s="41">
        <v>330</v>
      </c>
      <c r="D141" s="41">
        <v>733</v>
      </c>
      <c r="E141" s="41">
        <v>352</v>
      </c>
    </row>
    <row r="142" spans="1:21" x14ac:dyDescent="0.25">
      <c r="A142" s="5">
        <v>38472</v>
      </c>
      <c r="B142" s="41">
        <v>269</v>
      </c>
      <c r="C142" s="41">
        <v>402</v>
      </c>
      <c r="D142" s="41">
        <v>885</v>
      </c>
      <c r="E142" s="41">
        <v>419</v>
      </c>
    </row>
    <row r="143" spans="1:21" x14ac:dyDescent="0.25">
      <c r="A143" s="5">
        <v>38503</v>
      </c>
      <c r="B143" s="41">
        <v>295</v>
      </c>
      <c r="C143" s="41">
        <v>394</v>
      </c>
      <c r="D143" s="41">
        <v>844</v>
      </c>
      <c r="E143" s="41">
        <v>413</v>
      </c>
    </row>
    <row r="144" spans="1:21" x14ac:dyDescent="0.25">
      <c r="A144" s="5">
        <v>38533</v>
      </c>
      <c r="B144" s="41">
        <v>274</v>
      </c>
      <c r="C144" s="41">
        <v>352</v>
      </c>
      <c r="D144" s="41">
        <v>841</v>
      </c>
      <c r="E144" s="41">
        <v>385</v>
      </c>
    </row>
    <row r="145" spans="1:5" x14ac:dyDescent="0.25">
      <c r="A145" s="5">
        <v>38564</v>
      </c>
      <c r="B145" s="41">
        <v>224</v>
      </c>
      <c r="C145" s="41">
        <v>297</v>
      </c>
      <c r="D145" s="41">
        <v>762</v>
      </c>
      <c r="E145" s="41">
        <v>330</v>
      </c>
    </row>
    <row r="146" spans="1:5" x14ac:dyDescent="0.25">
      <c r="A146" s="5">
        <v>38595</v>
      </c>
      <c r="B146" s="41">
        <v>266</v>
      </c>
      <c r="C146" s="41">
        <v>324</v>
      </c>
      <c r="D146" s="41">
        <v>783</v>
      </c>
      <c r="E146" s="41">
        <v>366</v>
      </c>
    </row>
    <row r="147" spans="1:5" x14ac:dyDescent="0.25">
      <c r="A147" s="5">
        <v>38625</v>
      </c>
      <c r="B147" s="41">
        <v>266</v>
      </c>
      <c r="C147" s="41">
        <v>314</v>
      </c>
      <c r="D147" s="41">
        <v>739</v>
      </c>
      <c r="E147" s="41">
        <v>354</v>
      </c>
    </row>
    <row r="148" spans="1:5" x14ac:dyDescent="0.25">
      <c r="A148" s="5">
        <v>38656</v>
      </c>
      <c r="B148" s="41">
        <v>266</v>
      </c>
      <c r="C148" s="41">
        <v>325</v>
      </c>
      <c r="D148" s="41">
        <v>766</v>
      </c>
      <c r="E148" s="41">
        <v>361</v>
      </c>
    </row>
    <row r="149" spans="1:5" x14ac:dyDescent="0.25">
      <c r="A149" s="5">
        <v>38686</v>
      </c>
      <c r="B149" s="41">
        <v>266</v>
      </c>
      <c r="C149" s="41">
        <v>333</v>
      </c>
      <c r="D149" s="41">
        <v>771</v>
      </c>
      <c r="E149" s="41">
        <v>367</v>
      </c>
    </row>
    <row r="150" spans="1:5" x14ac:dyDescent="0.25">
      <c r="A150" s="5">
        <v>38717</v>
      </c>
      <c r="B150" s="41">
        <v>298</v>
      </c>
      <c r="C150" s="41">
        <v>339</v>
      </c>
      <c r="D150" s="41">
        <v>711</v>
      </c>
      <c r="E150" s="41">
        <v>371</v>
      </c>
    </row>
    <row r="151" spans="1:5" x14ac:dyDescent="0.25">
      <c r="A151" s="5">
        <v>38748</v>
      </c>
      <c r="B151" s="41">
        <v>254</v>
      </c>
      <c r="C151" s="41">
        <v>322</v>
      </c>
      <c r="D151" s="41">
        <v>690</v>
      </c>
      <c r="E151" s="41">
        <v>342</v>
      </c>
    </row>
    <row r="152" spans="1:5" x14ac:dyDescent="0.25">
      <c r="A152" s="5">
        <v>38776</v>
      </c>
      <c r="B152" s="41">
        <v>263</v>
      </c>
      <c r="C152" s="41">
        <v>310</v>
      </c>
      <c r="D152" s="41">
        <v>653</v>
      </c>
      <c r="E152" s="41">
        <v>337</v>
      </c>
    </row>
    <row r="153" spans="1:5" x14ac:dyDescent="0.25">
      <c r="A153" s="5">
        <v>38807</v>
      </c>
      <c r="B153" s="41">
        <v>243</v>
      </c>
      <c r="C153" s="41">
        <v>284</v>
      </c>
      <c r="D153" s="41">
        <v>616</v>
      </c>
      <c r="E153" s="41">
        <v>313</v>
      </c>
    </row>
    <row r="154" spans="1:5" x14ac:dyDescent="0.25">
      <c r="A154" s="5">
        <v>38837</v>
      </c>
      <c r="B154" s="41">
        <v>242</v>
      </c>
      <c r="C154" s="41">
        <v>276</v>
      </c>
      <c r="D154" s="41">
        <v>572</v>
      </c>
      <c r="E154" s="41">
        <v>304</v>
      </c>
    </row>
    <row r="155" spans="1:5" x14ac:dyDescent="0.25">
      <c r="A155" s="5">
        <v>38868</v>
      </c>
      <c r="B155" s="41">
        <v>252</v>
      </c>
      <c r="C155" s="41">
        <v>284</v>
      </c>
      <c r="D155" s="41">
        <v>568</v>
      </c>
      <c r="E155" s="41">
        <v>312</v>
      </c>
    </row>
    <row r="156" spans="1:5" x14ac:dyDescent="0.25">
      <c r="A156" s="5">
        <v>38898</v>
      </c>
      <c r="B156" s="41">
        <v>265</v>
      </c>
      <c r="C156" s="41">
        <v>313</v>
      </c>
      <c r="D156" s="41">
        <v>639</v>
      </c>
      <c r="E156" s="41">
        <v>335</v>
      </c>
    </row>
    <row r="157" spans="1:5" x14ac:dyDescent="0.25">
      <c r="A157" s="5">
        <v>38929</v>
      </c>
      <c r="B157" s="41">
        <v>259</v>
      </c>
      <c r="C157" s="41">
        <v>339</v>
      </c>
      <c r="D157" s="41">
        <v>649</v>
      </c>
      <c r="E157" s="41">
        <v>345</v>
      </c>
    </row>
    <row r="158" spans="1:5" x14ac:dyDescent="0.25">
      <c r="A158" s="5">
        <v>38960</v>
      </c>
      <c r="B158" s="41">
        <v>254</v>
      </c>
      <c r="C158" s="41">
        <v>346</v>
      </c>
      <c r="D158" s="41">
        <v>664</v>
      </c>
      <c r="E158" s="41">
        <v>349</v>
      </c>
    </row>
    <row r="159" spans="1:5" x14ac:dyDescent="0.25">
      <c r="A159" s="5">
        <v>38990</v>
      </c>
      <c r="B159" s="41">
        <v>239</v>
      </c>
      <c r="C159" s="41">
        <v>345</v>
      </c>
      <c r="D159" s="41">
        <v>661</v>
      </c>
      <c r="E159" s="41">
        <v>344</v>
      </c>
    </row>
    <row r="160" spans="1:5" x14ac:dyDescent="0.25">
      <c r="A160" s="5">
        <v>39021</v>
      </c>
      <c r="B160" s="41">
        <v>229</v>
      </c>
      <c r="C160" s="41">
        <v>332</v>
      </c>
      <c r="D160" s="41">
        <v>611</v>
      </c>
      <c r="E160" s="41">
        <v>329</v>
      </c>
    </row>
    <row r="161" spans="1:5" x14ac:dyDescent="0.25">
      <c r="A161" s="5">
        <v>39051</v>
      </c>
      <c r="B161" s="41">
        <v>216</v>
      </c>
      <c r="C161" s="41">
        <v>322</v>
      </c>
      <c r="D161" s="41">
        <v>584</v>
      </c>
      <c r="E161" s="41">
        <v>320</v>
      </c>
    </row>
    <row r="162" spans="1:5" x14ac:dyDescent="0.25">
      <c r="A162" s="5">
        <v>39082</v>
      </c>
      <c r="B162" s="41">
        <v>194</v>
      </c>
      <c r="C162" s="41">
        <v>286</v>
      </c>
      <c r="D162" s="41">
        <v>528</v>
      </c>
      <c r="E162" s="41">
        <v>289</v>
      </c>
    </row>
    <row r="163" spans="1:5" x14ac:dyDescent="0.25">
      <c r="A163" s="5">
        <v>39113</v>
      </c>
      <c r="B163" s="41">
        <v>188</v>
      </c>
      <c r="C163" s="41">
        <v>270</v>
      </c>
      <c r="D163" s="41">
        <v>478</v>
      </c>
      <c r="E163" s="41">
        <v>272</v>
      </c>
    </row>
    <row r="164" spans="1:5" x14ac:dyDescent="0.25">
      <c r="A164" s="5">
        <v>39141</v>
      </c>
      <c r="B164" s="41">
        <v>201</v>
      </c>
      <c r="C164" s="41">
        <v>278</v>
      </c>
      <c r="D164" s="41">
        <v>478</v>
      </c>
      <c r="E164" s="41">
        <v>282</v>
      </c>
    </row>
    <row r="165" spans="1:5" x14ac:dyDescent="0.25">
      <c r="A165" s="5">
        <v>39172</v>
      </c>
      <c r="B165" s="41">
        <v>204</v>
      </c>
      <c r="C165" s="41">
        <v>285</v>
      </c>
      <c r="D165" s="41">
        <v>486</v>
      </c>
      <c r="E165" s="41">
        <v>285</v>
      </c>
    </row>
    <row r="166" spans="1:5" x14ac:dyDescent="0.25">
      <c r="A166" s="5">
        <v>39202</v>
      </c>
      <c r="B166" s="41">
        <v>195</v>
      </c>
      <c r="C166" s="41">
        <v>272</v>
      </c>
      <c r="D166" s="41">
        <v>464</v>
      </c>
      <c r="E166" s="41">
        <v>274</v>
      </c>
    </row>
    <row r="167" spans="1:5" x14ac:dyDescent="0.25">
      <c r="A167" s="5">
        <v>39233</v>
      </c>
      <c r="B167" s="41">
        <v>175</v>
      </c>
      <c r="C167" s="41">
        <v>241</v>
      </c>
      <c r="D167" s="41">
        <v>423</v>
      </c>
      <c r="E167" s="41">
        <v>246</v>
      </c>
    </row>
    <row r="168" spans="1:5" x14ac:dyDescent="0.25">
      <c r="A168" s="5">
        <v>39263</v>
      </c>
      <c r="B168" s="41">
        <v>218</v>
      </c>
      <c r="C168" s="41">
        <v>296</v>
      </c>
      <c r="D168" s="41">
        <v>480</v>
      </c>
      <c r="E168" s="41">
        <v>298</v>
      </c>
    </row>
    <row r="169" spans="1:5" x14ac:dyDescent="0.25">
      <c r="A169" s="5">
        <v>39294</v>
      </c>
      <c r="B169" s="41">
        <v>311</v>
      </c>
      <c r="C169" s="41">
        <v>421</v>
      </c>
      <c r="D169" s="41">
        <v>663</v>
      </c>
      <c r="E169" s="41">
        <v>419</v>
      </c>
    </row>
    <row r="170" spans="1:5" x14ac:dyDescent="0.25">
      <c r="A170" s="5">
        <v>39325</v>
      </c>
      <c r="B170" s="41">
        <v>352</v>
      </c>
      <c r="C170" s="41">
        <v>448</v>
      </c>
      <c r="D170" s="41">
        <v>713</v>
      </c>
      <c r="E170" s="41">
        <v>455</v>
      </c>
    </row>
    <row r="171" spans="1:5" x14ac:dyDescent="0.25">
      <c r="A171" s="5">
        <v>39355</v>
      </c>
      <c r="B171" s="41">
        <v>319</v>
      </c>
      <c r="C171" s="41">
        <v>412</v>
      </c>
      <c r="D171" s="41">
        <v>676</v>
      </c>
      <c r="E171" s="41">
        <v>420</v>
      </c>
    </row>
    <row r="172" spans="1:5" x14ac:dyDescent="0.25">
      <c r="A172" s="5">
        <v>39386</v>
      </c>
      <c r="B172" s="41">
        <v>336</v>
      </c>
      <c r="C172" s="41">
        <v>425</v>
      </c>
      <c r="D172" s="41">
        <v>676</v>
      </c>
      <c r="E172" s="41">
        <v>436</v>
      </c>
    </row>
    <row r="173" spans="1:5" x14ac:dyDescent="0.25">
      <c r="A173" s="5">
        <v>39416</v>
      </c>
      <c r="B173" s="41">
        <v>447</v>
      </c>
      <c r="C173" s="41">
        <v>558</v>
      </c>
      <c r="D173" s="41">
        <v>880</v>
      </c>
      <c r="E173" s="41">
        <v>575</v>
      </c>
    </row>
    <row r="174" spans="1:5" x14ac:dyDescent="0.25">
      <c r="A174" s="5">
        <v>39447</v>
      </c>
      <c r="B174" s="41">
        <v>456</v>
      </c>
      <c r="C174" s="41">
        <v>571</v>
      </c>
      <c r="D174" s="41">
        <v>911</v>
      </c>
      <c r="E174" s="41">
        <v>592</v>
      </c>
    </row>
    <row r="175" spans="1:5" x14ac:dyDescent="0.25">
      <c r="A175" s="5">
        <v>39478</v>
      </c>
      <c r="B175" s="41">
        <v>512</v>
      </c>
      <c r="C175" s="41">
        <v>674</v>
      </c>
      <c r="D175" s="41">
        <v>1100</v>
      </c>
      <c r="E175" s="41">
        <v>695</v>
      </c>
    </row>
    <row r="176" spans="1:5" x14ac:dyDescent="0.25">
      <c r="A176" s="5">
        <v>39507</v>
      </c>
      <c r="B176" s="41">
        <v>534</v>
      </c>
      <c r="C176" s="41">
        <v>789</v>
      </c>
      <c r="D176" s="41">
        <v>1166</v>
      </c>
      <c r="E176" s="41">
        <v>767</v>
      </c>
    </row>
    <row r="177" spans="1:5" x14ac:dyDescent="0.25">
      <c r="A177" s="5">
        <v>39538</v>
      </c>
      <c r="B177" s="41">
        <v>593</v>
      </c>
      <c r="C177" s="41">
        <v>846</v>
      </c>
      <c r="D177" s="41">
        <v>1267</v>
      </c>
      <c r="E177" s="41">
        <v>821</v>
      </c>
    </row>
    <row r="178" spans="1:5" x14ac:dyDescent="0.25">
      <c r="A178" s="5">
        <v>39568</v>
      </c>
      <c r="B178" s="41">
        <v>451</v>
      </c>
      <c r="C178" s="41">
        <v>716</v>
      </c>
      <c r="D178" s="41">
        <v>1088</v>
      </c>
      <c r="E178" s="41">
        <v>686</v>
      </c>
    </row>
    <row r="179" spans="1:5" x14ac:dyDescent="0.25">
      <c r="A179" s="5">
        <v>39599</v>
      </c>
      <c r="B179" s="41">
        <v>445</v>
      </c>
      <c r="C179" s="41">
        <v>649</v>
      </c>
      <c r="D179" s="41">
        <v>1115</v>
      </c>
      <c r="E179" s="41">
        <v>653</v>
      </c>
    </row>
    <row r="180" spans="1:5" x14ac:dyDescent="0.25">
      <c r="A180" s="5">
        <v>39629</v>
      </c>
      <c r="B180" s="41">
        <v>499</v>
      </c>
      <c r="C180" s="41">
        <v>776</v>
      </c>
      <c r="D180" s="41">
        <v>1168</v>
      </c>
      <c r="E180" s="41">
        <v>735</v>
      </c>
    </row>
    <row r="181" spans="1:5" x14ac:dyDescent="0.25">
      <c r="A181" s="5">
        <v>39660</v>
      </c>
      <c r="B181" s="41">
        <v>539</v>
      </c>
      <c r="C181" s="41">
        <v>850</v>
      </c>
      <c r="D181" s="41">
        <v>1267</v>
      </c>
      <c r="E181" s="41">
        <v>800</v>
      </c>
    </row>
    <row r="182" spans="1:5" x14ac:dyDescent="0.25">
      <c r="A182" s="5">
        <v>39691</v>
      </c>
      <c r="B182" s="41">
        <v>554</v>
      </c>
      <c r="C182" s="41">
        <v>860</v>
      </c>
      <c r="D182" s="41">
        <v>1373</v>
      </c>
      <c r="E182" s="41">
        <v>836</v>
      </c>
    </row>
    <row r="183" spans="1:5" x14ac:dyDescent="0.25">
      <c r="A183" s="5">
        <v>39721</v>
      </c>
      <c r="B183" s="41">
        <v>722</v>
      </c>
      <c r="C183" s="41">
        <v>1160</v>
      </c>
      <c r="D183" s="41">
        <v>1779</v>
      </c>
      <c r="E183" s="41">
        <v>1096</v>
      </c>
    </row>
    <row r="184" spans="1:5" x14ac:dyDescent="0.25">
      <c r="A184" s="5">
        <v>39752</v>
      </c>
      <c r="B184" s="41">
        <v>1168</v>
      </c>
      <c r="C184" s="41">
        <v>1592</v>
      </c>
      <c r="D184" s="41">
        <v>2736</v>
      </c>
      <c r="E184" s="41">
        <v>1617</v>
      </c>
    </row>
    <row r="185" spans="1:5" x14ac:dyDescent="0.25">
      <c r="A185" s="5">
        <v>39782</v>
      </c>
      <c r="B185" s="41">
        <v>1374</v>
      </c>
      <c r="C185" s="41">
        <v>1862</v>
      </c>
      <c r="D185" s="41">
        <v>3670</v>
      </c>
      <c r="E185" s="41">
        <v>1988</v>
      </c>
    </row>
    <row r="186" spans="1:5" x14ac:dyDescent="0.25">
      <c r="A186" s="5">
        <v>39813</v>
      </c>
      <c r="B186" s="41">
        <v>1283</v>
      </c>
      <c r="C186" s="41">
        <v>1659</v>
      </c>
      <c r="D186" s="41">
        <v>3001</v>
      </c>
      <c r="E186" s="41">
        <v>1812</v>
      </c>
    </row>
    <row r="187" spans="1:5" x14ac:dyDescent="0.25">
      <c r="A187" s="5">
        <v>39844</v>
      </c>
      <c r="B187" s="41">
        <v>1098</v>
      </c>
      <c r="C187" s="41">
        <v>1441</v>
      </c>
      <c r="D187" s="41">
        <v>3043</v>
      </c>
      <c r="E187" s="41">
        <v>1626</v>
      </c>
    </row>
    <row r="188" spans="1:5" x14ac:dyDescent="0.25">
      <c r="A188" s="5">
        <v>39872</v>
      </c>
      <c r="B188" s="41">
        <v>1073</v>
      </c>
      <c r="C188" s="41">
        <v>1527</v>
      </c>
      <c r="D188" s="41">
        <v>3451</v>
      </c>
      <c r="E188" s="41">
        <v>1738</v>
      </c>
    </row>
    <row r="189" spans="1:5" x14ac:dyDescent="0.25">
      <c r="A189" s="5">
        <v>39903</v>
      </c>
      <c r="B189" s="41">
        <v>1077</v>
      </c>
      <c r="C189" s="41">
        <v>1523</v>
      </c>
      <c r="D189" s="41">
        <v>3093</v>
      </c>
      <c r="E189" s="41">
        <v>1703</v>
      </c>
    </row>
    <row r="190" spans="1:5" x14ac:dyDescent="0.25">
      <c r="A190" s="5">
        <v>39933</v>
      </c>
      <c r="B190" s="41">
        <v>900</v>
      </c>
      <c r="C190" s="41">
        <v>1198</v>
      </c>
      <c r="D190" s="41">
        <v>2309</v>
      </c>
      <c r="E190" s="41">
        <v>1345</v>
      </c>
    </row>
    <row r="191" spans="1:5" x14ac:dyDescent="0.25">
      <c r="A191" s="5">
        <v>39964</v>
      </c>
      <c r="B191" s="41">
        <v>803</v>
      </c>
      <c r="C191" s="41">
        <v>1039</v>
      </c>
      <c r="D191" s="41">
        <v>1924</v>
      </c>
      <c r="E191" s="41">
        <v>1170</v>
      </c>
    </row>
    <row r="192" spans="1:5" x14ac:dyDescent="0.25">
      <c r="A192" s="5">
        <v>39994</v>
      </c>
      <c r="B192" s="41">
        <v>759</v>
      </c>
      <c r="C192" s="41">
        <v>942</v>
      </c>
      <c r="D192" s="41">
        <v>1641</v>
      </c>
      <c r="E192" s="41">
        <v>1055</v>
      </c>
    </row>
    <row r="193" spans="1:5" x14ac:dyDescent="0.25">
      <c r="A193" s="5">
        <v>40025</v>
      </c>
      <c r="B193" s="41">
        <v>632</v>
      </c>
      <c r="C193" s="41">
        <v>825</v>
      </c>
      <c r="D193" s="41">
        <v>1430</v>
      </c>
      <c r="E193" s="41">
        <v>922</v>
      </c>
    </row>
    <row r="194" spans="1:5" x14ac:dyDescent="0.25">
      <c r="A194" s="5">
        <v>40056</v>
      </c>
      <c r="B194" s="41">
        <v>617</v>
      </c>
      <c r="C194" s="41">
        <v>815</v>
      </c>
      <c r="D194" s="41">
        <v>1462</v>
      </c>
      <c r="E194" s="41">
        <v>912</v>
      </c>
    </row>
    <row r="195" spans="1:5" x14ac:dyDescent="0.25">
      <c r="A195" s="5">
        <v>40086</v>
      </c>
      <c r="B195" s="41">
        <v>535</v>
      </c>
      <c r="C195" s="41">
        <v>712</v>
      </c>
      <c r="D195" s="41">
        <v>1254</v>
      </c>
      <c r="E195" s="41">
        <v>793</v>
      </c>
    </row>
    <row r="196" spans="1:5" x14ac:dyDescent="0.25">
      <c r="A196" s="5">
        <v>40117</v>
      </c>
      <c r="B196" s="41">
        <v>524</v>
      </c>
      <c r="C196" s="41">
        <v>671</v>
      </c>
      <c r="D196" s="41">
        <v>1200</v>
      </c>
      <c r="E196" s="41">
        <v>760</v>
      </c>
    </row>
    <row r="197" spans="1:5" x14ac:dyDescent="0.25">
      <c r="A197" s="5">
        <v>40147</v>
      </c>
      <c r="B197" s="41">
        <v>546</v>
      </c>
      <c r="C197" s="41">
        <v>692</v>
      </c>
      <c r="D197" s="41">
        <v>1156</v>
      </c>
      <c r="E197" s="41">
        <v>765</v>
      </c>
    </row>
    <row r="198" spans="1:5" x14ac:dyDescent="0.25">
      <c r="A198" s="5">
        <v>40178</v>
      </c>
      <c r="B198" s="41">
        <v>447</v>
      </c>
      <c r="C198" s="41">
        <v>590</v>
      </c>
      <c r="D198" s="41">
        <v>985</v>
      </c>
      <c r="E198" s="41">
        <v>639</v>
      </c>
    </row>
    <row r="199" spans="1:5" x14ac:dyDescent="0.25">
      <c r="A199" s="5">
        <v>40209</v>
      </c>
      <c r="B199" s="41">
        <v>480</v>
      </c>
      <c r="C199" s="41">
        <v>616</v>
      </c>
      <c r="D199" s="41">
        <v>973</v>
      </c>
      <c r="E199" s="41">
        <v>654</v>
      </c>
    </row>
    <row r="200" spans="1:5" x14ac:dyDescent="0.25">
      <c r="A200" s="5">
        <v>40237</v>
      </c>
      <c r="B200" s="41">
        <v>481</v>
      </c>
      <c r="C200" s="41">
        <v>644</v>
      </c>
      <c r="D200" s="41">
        <v>1045</v>
      </c>
      <c r="E200" s="41">
        <v>671</v>
      </c>
    </row>
    <row r="201" spans="1:5" x14ac:dyDescent="0.25">
      <c r="A201" s="5">
        <v>40268</v>
      </c>
      <c r="B201" s="41">
        <v>402</v>
      </c>
      <c r="C201" s="41">
        <v>562</v>
      </c>
      <c r="D201" s="41">
        <v>932</v>
      </c>
      <c r="E201" s="41">
        <v>584</v>
      </c>
    </row>
    <row r="202" spans="1:5" x14ac:dyDescent="0.25">
      <c r="A202" s="5">
        <v>40298</v>
      </c>
      <c r="B202" s="41">
        <v>398</v>
      </c>
      <c r="C202" s="41">
        <v>546</v>
      </c>
      <c r="D202" s="41">
        <v>866</v>
      </c>
      <c r="E202" s="41">
        <v>561</v>
      </c>
    </row>
    <row r="203" spans="1:5" x14ac:dyDescent="0.25">
      <c r="A203" s="5">
        <v>40329</v>
      </c>
      <c r="B203" s="41">
        <v>504</v>
      </c>
      <c r="C203" s="41">
        <v>683</v>
      </c>
      <c r="D203" s="41">
        <v>1073</v>
      </c>
      <c r="E203" s="41">
        <v>698</v>
      </c>
    </row>
    <row r="204" spans="1:5" x14ac:dyDescent="0.25">
      <c r="A204" s="5">
        <v>40359</v>
      </c>
      <c r="B204" s="41">
        <v>513</v>
      </c>
      <c r="C204" s="41">
        <v>695</v>
      </c>
      <c r="D204" s="41">
        <v>1123</v>
      </c>
      <c r="E204" s="41">
        <v>713</v>
      </c>
    </row>
    <row r="205" spans="1:5" x14ac:dyDescent="0.25">
      <c r="A205" s="5">
        <v>40390</v>
      </c>
      <c r="B205" s="41">
        <v>467</v>
      </c>
      <c r="C205" s="41">
        <v>643</v>
      </c>
      <c r="D205" s="41">
        <v>1064</v>
      </c>
      <c r="E205" s="41">
        <v>659</v>
      </c>
    </row>
    <row r="206" spans="1:5" x14ac:dyDescent="0.25">
      <c r="A206" s="5">
        <v>40421</v>
      </c>
      <c r="B206" s="41">
        <v>494</v>
      </c>
      <c r="C206" s="41">
        <v>692</v>
      </c>
      <c r="D206" s="41">
        <v>1147</v>
      </c>
      <c r="E206" s="41">
        <v>692</v>
      </c>
    </row>
    <row r="207" spans="1:5" x14ac:dyDescent="0.25">
      <c r="A207" s="5">
        <v>40451</v>
      </c>
      <c r="B207" s="41">
        <v>442</v>
      </c>
      <c r="C207" s="41">
        <v>633</v>
      </c>
      <c r="D207" s="41">
        <v>1057</v>
      </c>
      <c r="E207" s="41">
        <v>626</v>
      </c>
    </row>
    <row r="208" spans="1:5" x14ac:dyDescent="0.25">
      <c r="A208" s="5">
        <v>40482</v>
      </c>
      <c r="B208" s="41">
        <v>420</v>
      </c>
      <c r="C208" s="41">
        <v>592</v>
      </c>
      <c r="D208" s="41">
        <v>983</v>
      </c>
      <c r="E208" s="41">
        <v>593</v>
      </c>
    </row>
    <row r="209" spans="1:5" x14ac:dyDescent="0.25">
      <c r="A209" s="5">
        <v>40512</v>
      </c>
      <c r="B209" s="41">
        <v>452</v>
      </c>
      <c r="C209" s="41">
        <v>617</v>
      </c>
      <c r="D209" s="41">
        <v>1013</v>
      </c>
      <c r="E209" s="41">
        <v>622</v>
      </c>
    </row>
    <row r="210" spans="1:5" x14ac:dyDescent="0.25">
      <c r="A210" s="5">
        <v>40543</v>
      </c>
      <c r="B210" s="41">
        <v>392</v>
      </c>
      <c r="C210" s="41">
        <v>544</v>
      </c>
      <c r="D210" s="41">
        <v>864</v>
      </c>
      <c r="E210" s="41">
        <v>541</v>
      </c>
    </row>
    <row r="211" spans="1:5" x14ac:dyDescent="0.25">
      <c r="A211" s="5">
        <v>40574</v>
      </c>
      <c r="B211" s="41">
        <v>371</v>
      </c>
      <c r="C211" s="41">
        <v>506</v>
      </c>
      <c r="D211" s="41">
        <v>806</v>
      </c>
      <c r="E211" s="41">
        <v>508</v>
      </c>
    </row>
    <row r="212" spans="1:5" x14ac:dyDescent="0.25">
      <c r="A212" s="5">
        <v>40602</v>
      </c>
      <c r="B212" s="41">
        <v>347</v>
      </c>
      <c r="C212" s="41">
        <v>473</v>
      </c>
      <c r="D212" s="41">
        <v>762</v>
      </c>
      <c r="E212" s="41">
        <v>478</v>
      </c>
    </row>
    <row r="213" spans="1:5" x14ac:dyDescent="0.25">
      <c r="A213" s="5">
        <v>40633</v>
      </c>
      <c r="B213" s="41">
        <v>343</v>
      </c>
      <c r="C213" s="41">
        <v>482</v>
      </c>
      <c r="D213" s="41">
        <v>792</v>
      </c>
      <c r="E213" s="41">
        <v>477</v>
      </c>
    </row>
    <row r="214" spans="1:5" x14ac:dyDescent="0.25">
      <c r="A214" s="5">
        <v>40663</v>
      </c>
      <c r="B214" s="41">
        <v>346</v>
      </c>
      <c r="C214" s="41">
        <v>485</v>
      </c>
      <c r="D214" s="41">
        <v>775</v>
      </c>
      <c r="E214" s="41">
        <v>476</v>
      </c>
    </row>
    <row r="215" spans="1:5" x14ac:dyDescent="0.25">
      <c r="A215" s="5">
        <v>40694</v>
      </c>
      <c r="B215" s="41">
        <v>372</v>
      </c>
      <c r="C215" s="41">
        <v>531</v>
      </c>
      <c r="D215" s="41">
        <v>808</v>
      </c>
      <c r="E215" s="41">
        <v>509</v>
      </c>
    </row>
    <row r="216" spans="1:5" x14ac:dyDescent="0.25">
      <c r="A216" s="5">
        <v>40724</v>
      </c>
      <c r="B216" s="41">
        <v>396</v>
      </c>
      <c r="C216" s="41">
        <v>569</v>
      </c>
      <c r="D216" s="41">
        <v>867</v>
      </c>
      <c r="E216" s="41">
        <v>542</v>
      </c>
    </row>
    <row r="217" spans="1:5" x14ac:dyDescent="0.25">
      <c r="A217" s="5">
        <v>40755</v>
      </c>
      <c r="B217" s="41">
        <v>405</v>
      </c>
      <c r="C217" s="41">
        <v>587</v>
      </c>
      <c r="D217" s="41">
        <v>894</v>
      </c>
      <c r="E217" s="41">
        <v>558</v>
      </c>
    </row>
    <row r="218" spans="1:5" x14ac:dyDescent="0.25">
      <c r="A218" s="5">
        <v>40786</v>
      </c>
      <c r="B218" s="41">
        <v>539</v>
      </c>
      <c r="C218" s="41">
        <v>752</v>
      </c>
      <c r="D218" s="41">
        <v>1190</v>
      </c>
      <c r="E218" s="41">
        <v>730</v>
      </c>
    </row>
    <row r="219" spans="1:5" x14ac:dyDescent="0.25">
      <c r="A219" s="5">
        <v>40816</v>
      </c>
      <c r="B219" s="41">
        <v>624</v>
      </c>
      <c r="C219" s="41">
        <v>855</v>
      </c>
      <c r="D219" s="41">
        <v>1413</v>
      </c>
      <c r="E219" s="41">
        <v>841</v>
      </c>
    </row>
    <row r="220" spans="1:5" x14ac:dyDescent="0.25">
      <c r="A220" s="5">
        <v>40847</v>
      </c>
      <c r="B220" s="41">
        <v>509</v>
      </c>
      <c r="C220" s="41">
        <v>712</v>
      </c>
      <c r="D220" s="41">
        <v>1204</v>
      </c>
      <c r="E220" s="41">
        <v>707</v>
      </c>
    </row>
    <row r="221" spans="1:5" x14ac:dyDescent="0.25">
      <c r="A221" s="5">
        <v>40877</v>
      </c>
      <c r="B221" s="41">
        <v>563</v>
      </c>
      <c r="C221" s="41">
        <v>791</v>
      </c>
      <c r="D221" s="41">
        <v>1366</v>
      </c>
      <c r="E221" s="41">
        <v>779</v>
      </c>
    </row>
    <row r="222" spans="1:5" x14ac:dyDescent="0.25">
      <c r="A222" s="5">
        <v>40908</v>
      </c>
      <c r="B222" s="41">
        <v>499</v>
      </c>
      <c r="C222" s="41">
        <v>726</v>
      </c>
      <c r="D222" s="41">
        <v>1278</v>
      </c>
      <c r="E222" s="41">
        <v>723</v>
      </c>
    </row>
    <row r="223" spans="1:5" x14ac:dyDescent="0.25">
      <c r="A223" s="5">
        <v>40939</v>
      </c>
      <c r="B223" s="41">
        <v>460</v>
      </c>
      <c r="C223" s="41">
        <v>668</v>
      </c>
      <c r="D223" s="41">
        <v>1166</v>
      </c>
      <c r="E223" s="41">
        <v>661</v>
      </c>
    </row>
    <row r="224" spans="1:5" x14ac:dyDescent="0.25">
      <c r="A224" s="5">
        <v>40968</v>
      </c>
      <c r="B224" s="41">
        <v>408</v>
      </c>
      <c r="C224" s="41">
        <v>590</v>
      </c>
      <c r="D224" s="41">
        <v>1072</v>
      </c>
      <c r="E224" s="41">
        <v>598</v>
      </c>
    </row>
    <row r="225" spans="1:5" x14ac:dyDescent="0.25">
      <c r="A225" s="5">
        <v>40999</v>
      </c>
      <c r="B225" s="41">
        <v>413</v>
      </c>
      <c r="C225" s="41">
        <v>594</v>
      </c>
      <c r="D225" s="41">
        <v>1070</v>
      </c>
      <c r="E225" s="41">
        <v>599</v>
      </c>
    </row>
    <row r="226" spans="1:5" x14ac:dyDescent="0.25">
      <c r="A226" s="5">
        <v>41029</v>
      </c>
      <c r="B226" s="41">
        <v>421</v>
      </c>
      <c r="C226" s="41">
        <v>598</v>
      </c>
      <c r="D226" s="41">
        <v>1066</v>
      </c>
      <c r="E226" s="41">
        <v>604</v>
      </c>
    </row>
    <row r="227" spans="1:5" x14ac:dyDescent="0.25">
      <c r="A227" s="5">
        <v>41060</v>
      </c>
      <c r="B227" s="41">
        <v>491</v>
      </c>
      <c r="C227" s="41">
        <v>684</v>
      </c>
      <c r="D227" s="41">
        <v>1195</v>
      </c>
      <c r="E227" s="41">
        <v>696</v>
      </c>
    </row>
    <row r="228" spans="1:5" x14ac:dyDescent="0.25">
      <c r="A228" s="5">
        <v>41090</v>
      </c>
      <c r="B228" s="41">
        <v>450</v>
      </c>
      <c r="C228" s="41">
        <v>625</v>
      </c>
      <c r="D228" s="41">
        <v>1126</v>
      </c>
      <c r="E228" s="41">
        <v>644</v>
      </c>
    </row>
    <row r="229" spans="1:5" x14ac:dyDescent="0.25">
      <c r="A229" s="5">
        <v>41121</v>
      </c>
      <c r="B229" s="41">
        <v>423</v>
      </c>
      <c r="C229" s="41">
        <v>596</v>
      </c>
      <c r="D229" s="41">
        <v>1110</v>
      </c>
      <c r="E229" s="41">
        <v>616</v>
      </c>
    </row>
    <row r="230" spans="1:5" x14ac:dyDescent="0.25">
      <c r="A230" s="5">
        <v>41152</v>
      </c>
      <c r="B230" s="41">
        <v>412</v>
      </c>
      <c r="C230" s="41">
        <v>576</v>
      </c>
      <c r="D230" s="41">
        <v>1083</v>
      </c>
      <c r="E230" s="41">
        <v>598</v>
      </c>
    </row>
    <row r="231" spans="1:5" x14ac:dyDescent="0.25">
      <c r="A231" s="5">
        <v>41182</v>
      </c>
      <c r="B231" s="41">
        <v>396</v>
      </c>
      <c r="C231" s="41">
        <v>552</v>
      </c>
      <c r="D231" s="41">
        <v>1036</v>
      </c>
      <c r="E231" s="41">
        <v>574</v>
      </c>
    </row>
    <row r="232" spans="1:5" x14ac:dyDescent="0.25">
      <c r="A232" s="5">
        <v>41213</v>
      </c>
      <c r="B232" s="41">
        <v>378</v>
      </c>
      <c r="C232" s="41">
        <v>541</v>
      </c>
      <c r="D232" s="41">
        <v>1022</v>
      </c>
      <c r="E232" s="41">
        <v>563</v>
      </c>
    </row>
    <row r="233" spans="1:5" x14ac:dyDescent="0.25">
      <c r="A233" s="5">
        <v>41243</v>
      </c>
      <c r="B233" s="41">
        <v>380</v>
      </c>
      <c r="C233" s="41">
        <v>541</v>
      </c>
      <c r="D233" s="41">
        <v>1030</v>
      </c>
      <c r="E233" s="41">
        <v>565</v>
      </c>
    </row>
    <row r="234" spans="1:5" x14ac:dyDescent="0.25">
      <c r="A234" s="5">
        <v>41274</v>
      </c>
      <c r="B234" s="41">
        <v>357</v>
      </c>
      <c r="C234" s="41">
        <v>515</v>
      </c>
      <c r="D234" s="41">
        <v>969</v>
      </c>
      <c r="E234" s="41">
        <v>534</v>
      </c>
    </row>
    <row r="235" spans="1:5" x14ac:dyDescent="0.25">
      <c r="A235" s="5">
        <v>41305</v>
      </c>
      <c r="B235" s="41">
        <v>329</v>
      </c>
      <c r="C235" s="41">
        <v>488</v>
      </c>
      <c r="D235" s="41">
        <v>886</v>
      </c>
      <c r="E235" s="41">
        <v>495</v>
      </c>
    </row>
    <row r="236" spans="1:5" x14ac:dyDescent="0.25">
      <c r="A236" s="5">
        <v>41333</v>
      </c>
      <c r="B236" s="41">
        <v>335</v>
      </c>
      <c r="C236" s="41">
        <v>489</v>
      </c>
      <c r="D236" s="41">
        <v>879</v>
      </c>
      <c r="E236" s="41">
        <v>498</v>
      </c>
    </row>
    <row r="237" spans="1:5" x14ac:dyDescent="0.25">
      <c r="A237" s="5">
        <v>41364</v>
      </c>
      <c r="B237" s="41">
        <v>337</v>
      </c>
      <c r="C237" s="41">
        <v>471</v>
      </c>
      <c r="D237" s="41">
        <v>846</v>
      </c>
      <c r="E237" s="41">
        <v>486</v>
      </c>
    </row>
    <row r="238" spans="1:5" x14ac:dyDescent="0.25">
      <c r="A238" s="5">
        <v>41394</v>
      </c>
      <c r="B238" s="41">
        <v>315</v>
      </c>
      <c r="C238" s="41">
        <v>436</v>
      </c>
      <c r="D238" s="41">
        <v>795</v>
      </c>
      <c r="E238" s="41">
        <v>455</v>
      </c>
    </row>
    <row r="239" spans="1:5" x14ac:dyDescent="0.25">
      <c r="A239" s="5">
        <v>41425</v>
      </c>
      <c r="B239" s="41">
        <v>320</v>
      </c>
      <c r="C239" s="41">
        <v>449</v>
      </c>
      <c r="D239" s="41">
        <v>804</v>
      </c>
      <c r="E239" s="41">
        <v>462</v>
      </c>
    </row>
    <row r="240" spans="1:5" x14ac:dyDescent="0.25">
      <c r="A240" s="5">
        <v>41455</v>
      </c>
      <c r="B240" s="41">
        <v>370</v>
      </c>
      <c r="C240" s="41">
        <v>508</v>
      </c>
      <c r="D240" s="41">
        <v>880</v>
      </c>
      <c r="E240" s="41">
        <v>521</v>
      </c>
    </row>
    <row r="241" spans="1:5" x14ac:dyDescent="0.25">
      <c r="A241" s="5">
        <v>41486</v>
      </c>
      <c r="B241" s="41">
        <v>333</v>
      </c>
      <c r="C241" s="41">
        <v>458</v>
      </c>
      <c r="D241" s="41">
        <v>818</v>
      </c>
      <c r="E241" s="41">
        <v>471</v>
      </c>
    </row>
    <row r="242" spans="1:5" x14ac:dyDescent="0.25">
      <c r="A242" s="5">
        <v>41517</v>
      </c>
      <c r="B242" s="41">
        <v>337</v>
      </c>
      <c r="C242" s="41">
        <v>465</v>
      </c>
      <c r="D242" s="41">
        <v>825</v>
      </c>
      <c r="E242" s="41">
        <v>478</v>
      </c>
    </row>
    <row r="243" spans="1:5" x14ac:dyDescent="0.25">
      <c r="A243" s="5">
        <v>41547</v>
      </c>
      <c r="B243" s="41">
        <v>341</v>
      </c>
      <c r="C243" s="41">
        <v>466</v>
      </c>
      <c r="D243" s="41">
        <v>848</v>
      </c>
      <c r="E243" s="41">
        <v>483</v>
      </c>
    </row>
    <row r="244" spans="1:5" x14ac:dyDescent="0.25">
      <c r="A244" s="5">
        <v>41578</v>
      </c>
      <c r="B244" s="41">
        <v>305</v>
      </c>
      <c r="C244" s="41">
        <v>419</v>
      </c>
      <c r="D244" s="41">
        <v>787</v>
      </c>
      <c r="E244" s="41">
        <v>436</v>
      </c>
    </row>
    <row r="245" spans="1:5" x14ac:dyDescent="0.25">
      <c r="A245" s="5">
        <v>41608</v>
      </c>
      <c r="B245" s="41">
        <v>300</v>
      </c>
      <c r="C245" s="41">
        <v>408</v>
      </c>
      <c r="D245" s="41">
        <v>770</v>
      </c>
      <c r="E245" s="41">
        <v>427</v>
      </c>
    </row>
    <row r="246" spans="1:5" x14ac:dyDescent="0.25">
      <c r="A246" s="5">
        <v>41639</v>
      </c>
      <c r="B246" s="41">
        <v>277</v>
      </c>
      <c r="C246" s="41">
        <v>386</v>
      </c>
      <c r="D246" s="41">
        <v>743</v>
      </c>
      <c r="E246" s="41">
        <v>400</v>
      </c>
    </row>
    <row r="247" spans="1:5" x14ac:dyDescent="0.25">
      <c r="A247" s="5">
        <v>41670</v>
      </c>
      <c r="B247" s="41">
        <v>297</v>
      </c>
      <c r="C247" s="41">
        <v>401</v>
      </c>
      <c r="D247" s="41">
        <v>775</v>
      </c>
      <c r="E247" s="41">
        <v>421</v>
      </c>
    </row>
    <row r="248" spans="1:5" x14ac:dyDescent="0.25">
      <c r="A248" s="5">
        <v>41698</v>
      </c>
      <c r="B248" s="41">
        <v>262</v>
      </c>
      <c r="C248" s="41">
        <v>362</v>
      </c>
      <c r="D248" s="41">
        <v>720</v>
      </c>
      <c r="E248" s="41">
        <v>381</v>
      </c>
    </row>
    <row r="249" spans="1:5" x14ac:dyDescent="0.25">
      <c r="A249" s="5">
        <v>41729</v>
      </c>
      <c r="B249" s="41">
        <v>255</v>
      </c>
      <c r="C249" s="41">
        <v>355</v>
      </c>
      <c r="D249" s="41">
        <v>738</v>
      </c>
      <c r="E249" s="41">
        <v>377</v>
      </c>
    </row>
    <row r="250" spans="1:5" x14ac:dyDescent="0.25">
      <c r="A250" s="5">
        <v>41759</v>
      </c>
      <c r="B250" s="41">
        <v>253</v>
      </c>
      <c r="C250" s="41">
        <v>354</v>
      </c>
      <c r="D250" s="41">
        <v>709</v>
      </c>
      <c r="E250" s="41">
        <v>371</v>
      </c>
    </row>
    <row r="251" spans="1:5" x14ac:dyDescent="0.25">
      <c r="A251" s="5">
        <v>41790</v>
      </c>
      <c r="B251" s="41">
        <v>260</v>
      </c>
      <c r="C251" s="41">
        <v>360</v>
      </c>
      <c r="D251" s="41">
        <v>673</v>
      </c>
      <c r="E251" s="41">
        <v>367</v>
      </c>
    </row>
    <row r="252" spans="1:5" x14ac:dyDescent="0.25">
      <c r="A252" s="5">
        <v>41820</v>
      </c>
      <c r="B252" s="41">
        <v>249</v>
      </c>
      <c r="C252" s="41">
        <v>349</v>
      </c>
      <c r="D252" s="41">
        <v>646</v>
      </c>
      <c r="E252" s="41">
        <v>353</v>
      </c>
    </row>
    <row r="253" spans="1:5" x14ac:dyDescent="0.25">
      <c r="A253" s="5">
        <v>41851</v>
      </c>
      <c r="B253" s="41">
        <v>285</v>
      </c>
      <c r="C253" s="41">
        <v>404</v>
      </c>
      <c r="D253" s="41">
        <v>725</v>
      </c>
      <c r="E253" s="41">
        <v>404</v>
      </c>
    </row>
    <row r="254" spans="1:5" x14ac:dyDescent="0.25">
      <c r="A254" s="5">
        <v>41882</v>
      </c>
      <c r="B254" s="41">
        <v>267</v>
      </c>
      <c r="C254" s="41">
        <v>381</v>
      </c>
      <c r="D254" s="41">
        <v>711</v>
      </c>
      <c r="E254" s="41">
        <v>384</v>
      </c>
    </row>
    <row r="255" spans="1:5" x14ac:dyDescent="0.25">
      <c r="A255" s="5">
        <v>41912</v>
      </c>
      <c r="B255" s="41">
        <v>308</v>
      </c>
      <c r="C255" s="41">
        <v>444</v>
      </c>
      <c r="D255" s="41">
        <v>792</v>
      </c>
      <c r="E255" s="41">
        <v>440</v>
      </c>
    </row>
    <row r="256" spans="1:5" x14ac:dyDescent="0.25">
      <c r="A256" s="5">
        <v>41943</v>
      </c>
      <c r="B256" s="41">
        <v>288</v>
      </c>
      <c r="C256" s="41">
        <v>438</v>
      </c>
      <c r="D256" s="41">
        <v>827</v>
      </c>
      <c r="E256" s="41">
        <v>430</v>
      </c>
    </row>
    <row r="257" spans="1:5" x14ac:dyDescent="0.25">
      <c r="A257" s="5">
        <v>41973</v>
      </c>
      <c r="B257" s="41">
        <v>319</v>
      </c>
      <c r="C257" s="41">
        <v>481</v>
      </c>
      <c r="D257" s="41">
        <v>889</v>
      </c>
      <c r="E257" s="41">
        <v>467</v>
      </c>
    </row>
    <row r="258" spans="1:5" x14ac:dyDescent="0.25">
      <c r="A258" s="5">
        <v>42004</v>
      </c>
      <c r="B258" s="41">
        <v>332</v>
      </c>
      <c r="C258" s="41">
        <v>533</v>
      </c>
      <c r="D258" s="41">
        <v>969</v>
      </c>
      <c r="E258" s="41">
        <v>504</v>
      </c>
    </row>
    <row r="259" spans="1:5" x14ac:dyDescent="0.25">
      <c r="A259" s="5">
        <v>42035</v>
      </c>
      <c r="B259" s="41">
        <v>359</v>
      </c>
      <c r="C259" s="41">
        <v>570</v>
      </c>
      <c r="D259" s="41">
        <v>972</v>
      </c>
      <c r="E259" s="41">
        <v>526</v>
      </c>
    </row>
    <row r="260" spans="1:5" x14ac:dyDescent="0.25">
      <c r="A260" s="5">
        <v>42063</v>
      </c>
      <c r="B260" s="41">
        <v>292</v>
      </c>
      <c r="C260" s="41">
        <v>477</v>
      </c>
      <c r="D260" s="41">
        <v>860</v>
      </c>
      <c r="E260" s="41">
        <v>446</v>
      </c>
    </row>
    <row r="261" spans="1:5" x14ac:dyDescent="0.25">
      <c r="A261" s="5">
        <v>42094</v>
      </c>
      <c r="B261" s="41">
        <v>323</v>
      </c>
      <c r="C261" s="41">
        <v>511</v>
      </c>
      <c r="D261" s="41">
        <v>935</v>
      </c>
      <c r="E261" s="41">
        <v>482</v>
      </c>
    </row>
    <row r="262" spans="1:5" x14ac:dyDescent="0.25">
      <c r="A262" s="5">
        <v>42124</v>
      </c>
      <c r="B262" s="41">
        <v>307</v>
      </c>
      <c r="C262" s="41">
        <v>481</v>
      </c>
      <c r="D262" s="41">
        <v>910</v>
      </c>
      <c r="E262" s="41">
        <v>459</v>
      </c>
    </row>
    <row r="263" spans="1:5" x14ac:dyDescent="0.25">
      <c r="A263" s="5">
        <v>42155</v>
      </c>
      <c r="B263" s="41">
        <v>307</v>
      </c>
      <c r="C263" s="41">
        <v>469</v>
      </c>
      <c r="D263" s="41">
        <v>930</v>
      </c>
      <c r="E263" s="41">
        <v>458</v>
      </c>
    </row>
    <row r="267" spans="1:5" x14ac:dyDescent="0.25">
      <c r="A267" s="41" t="s">
        <v>445</v>
      </c>
    </row>
    <row r="268" spans="1:5" x14ac:dyDescent="0.25">
      <c r="A268" s="41" t="s">
        <v>450</v>
      </c>
    </row>
    <row r="270" spans="1:5" x14ac:dyDescent="0.25">
      <c r="B270" s="41" t="s">
        <v>94</v>
      </c>
      <c r="C270" s="41" t="s">
        <v>106</v>
      </c>
      <c r="D270" s="41" t="s">
        <v>447</v>
      </c>
      <c r="E270" s="41" t="s">
        <v>448</v>
      </c>
    </row>
    <row r="271" spans="1:5" x14ac:dyDescent="0.25">
      <c r="A271" s="5">
        <v>38352</v>
      </c>
      <c r="B271" s="41">
        <v>4.9429999999999996</v>
      </c>
      <c r="C271" s="41">
        <v>3.7469999999999999</v>
      </c>
      <c r="D271" s="41">
        <v>3.855</v>
      </c>
      <c r="E271" s="41">
        <v>4.2329999999999997</v>
      </c>
    </row>
    <row r="272" spans="1:5" x14ac:dyDescent="0.25">
      <c r="A272" s="5">
        <v>38383</v>
      </c>
      <c r="B272" s="41">
        <v>4.9539999999999997</v>
      </c>
      <c r="C272" s="41">
        <v>3.7549999999999999</v>
      </c>
      <c r="D272" s="41">
        <v>3.8540000000000001</v>
      </c>
      <c r="E272" s="41">
        <v>4.2370000000000001</v>
      </c>
    </row>
    <row r="273" spans="1:5" x14ac:dyDescent="0.25">
      <c r="A273" s="5">
        <v>38411</v>
      </c>
      <c r="B273" s="41">
        <v>4.9509999999999996</v>
      </c>
      <c r="C273" s="41">
        <v>3.7389999999999999</v>
      </c>
      <c r="D273" s="41">
        <v>3.899</v>
      </c>
      <c r="E273" s="41">
        <v>4.2409999999999997</v>
      </c>
    </row>
    <row r="274" spans="1:5" x14ac:dyDescent="0.25">
      <c r="A274" s="5">
        <v>38442</v>
      </c>
      <c r="B274" s="41">
        <v>4.9119999999999999</v>
      </c>
      <c r="C274" s="41">
        <v>3.9790000000000001</v>
      </c>
      <c r="D274" s="41">
        <v>3.99</v>
      </c>
      <c r="E274" s="41">
        <v>4.3550000000000004</v>
      </c>
    </row>
    <row r="275" spans="1:5" x14ac:dyDescent="0.25">
      <c r="A275" s="5">
        <v>38472</v>
      </c>
      <c r="B275" s="41">
        <v>4.8979999999999997</v>
      </c>
      <c r="C275" s="41">
        <v>3.9969999999999999</v>
      </c>
      <c r="D275" s="41">
        <v>3.9990000000000001</v>
      </c>
      <c r="E275" s="41">
        <v>4.3630000000000004</v>
      </c>
    </row>
    <row r="276" spans="1:5" x14ac:dyDescent="0.25">
      <c r="A276" s="5">
        <v>38503</v>
      </c>
      <c r="B276" s="41">
        <v>4.9340000000000002</v>
      </c>
      <c r="C276" s="41">
        <v>3.891</v>
      </c>
      <c r="D276" s="41">
        <v>4.0129999999999999</v>
      </c>
      <c r="E276" s="41">
        <v>4.3639999999999999</v>
      </c>
    </row>
    <row r="277" spans="1:5" x14ac:dyDescent="0.25">
      <c r="A277" s="5">
        <v>38533</v>
      </c>
      <c r="B277" s="41">
        <v>5.0730000000000004</v>
      </c>
      <c r="C277" s="41">
        <v>3.7949999999999999</v>
      </c>
      <c r="D277" s="41">
        <v>3.9849999999999999</v>
      </c>
      <c r="E277" s="41">
        <v>4.3819999999999997</v>
      </c>
    </row>
    <row r="278" spans="1:5" x14ac:dyDescent="0.25">
      <c r="A278" s="5">
        <v>38564</v>
      </c>
      <c r="B278" s="41">
        <v>5.1020000000000003</v>
      </c>
      <c r="C278" s="41">
        <v>3.7229999999999999</v>
      </c>
      <c r="D278" s="41">
        <v>3.8769999999999998</v>
      </c>
      <c r="E278" s="41">
        <v>4.3470000000000004</v>
      </c>
    </row>
    <row r="279" spans="1:5" x14ac:dyDescent="0.25">
      <c r="A279" s="5">
        <v>38595</v>
      </c>
      <c r="B279" s="41">
        <v>5.1159999999999997</v>
      </c>
      <c r="C279" s="41">
        <v>3.7519999999999998</v>
      </c>
      <c r="D279" s="41">
        <v>3.911</v>
      </c>
      <c r="E279" s="41">
        <v>4.391</v>
      </c>
    </row>
    <row r="280" spans="1:5" x14ac:dyDescent="0.25">
      <c r="A280" s="5">
        <v>38625</v>
      </c>
      <c r="B280" s="41">
        <v>5.0869999999999997</v>
      </c>
      <c r="C280" s="41">
        <v>3.798</v>
      </c>
      <c r="D280" s="41">
        <v>4.117</v>
      </c>
      <c r="E280" s="41">
        <v>4.4240000000000004</v>
      </c>
    </row>
    <row r="281" spans="1:5" x14ac:dyDescent="0.25">
      <c r="A281" s="5">
        <v>38656</v>
      </c>
      <c r="B281" s="41">
        <v>5.0030000000000001</v>
      </c>
      <c r="C281" s="41">
        <v>3.8809999999999998</v>
      </c>
      <c r="D281" s="41">
        <v>4.1340000000000003</v>
      </c>
      <c r="E281" s="41">
        <v>4.4279999999999999</v>
      </c>
    </row>
    <row r="282" spans="1:5" x14ac:dyDescent="0.25">
      <c r="A282" s="5">
        <v>38686</v>
      </c>
      <c r="B282" s="41">
        <v>4.8659999999999997</v>
      </c>
      <c r="C282" s="41">
        <v>3.9140000000000001</v>
      </c>
      <c r="D282" s="41">
        <v>4.0990000000000002</v>
      </c>
      <c r="E282" s="41">
        <v>4.351</v>
      </c>
    </row>
    <row r="283" spans="1:5" x14ac:dyDescent="0.25">
      <c r="A283" s="5">
        <v>38717</v>
      </c>
      <c r="B283" s="41">
        <v>4.6619999999999999</v>
      </c>
      <c r="C283" s="41">
        <v>3.9609999999999999</v>
      </c>
      <c r="D283" s="41">
        <v>4.07</v>
      </c>
      <c r="E283" s="41">
        <v>4.2809999999999997</v>
      </c>
    </row>
    <row r="284" spans="1:5" x14ac:dyDescent="0.25">
      <c r="A284" s="5">
        <v>38748</v>
      </c>
      <c r="B284" s="41">
        <v>4.7569999999999997</v>
      </c>
      <c r="C284" s="41">
        <v>4.093</v>
      </c>
      <c r="D284" s="41">
        <v>4.0990000000000002</v>
      </c>
      <c r="E284" s="41">
        <v>4.3810000000000002</v>
      </c>
    </row>
    <row r="285" spans="1:5" x14ac:dyDescent="0.25">
      <c r="A285" s="5">
        <v>38776</v>
      </c>
      <c r="B285" s="41">
        <v>4.7380000000000004</v>
      </c>
      <c r="C285" s="41">
        <v>4.1230000000000002</v>
      </c>
      <c r="D285" s="41">
        <v>4.1109999999999998</v>
      </c>
      <c r="E285" s="41">
        <v>4.3819999999999997</v>
      </c>
    </row>
    <row r="286" spans="1:5" x14ac:dyDescent="0.25">
      <c r="A286" s="5">
        <v>38807</v>
      </c>
      <c r="B286" s="41">
        <v>4.6909999999999998</v>
      </c>
      <c r="C286" s="41">
        <v>4.0759999999999996</v>
      </c>
      <c r="D286" s="41">
        <v>3.976</v>
      </c>
      <c r="E286" s="41">
        <v>4.3230000000000004</v>
      </c>
    </row>
    <row r="287" spans="1:5" x14ac:dyDescent="0.25">
      <c r="A287" s="5">
        <v>38837</v>
      </c>
      <c r="B287" s="41">
        <v>4.7930000000000001</v>
      </c>
      <c r="C287" s="41">
        <v>4.12</v>
      </c>
      <c r="D287" s="41">
        <v>4.016</v>
      </c>
      <c r="E287" s="41">
        <v>4.391</v>
      </c>
    </row>
    <row r="288" spans="1:5" x14ac:dyDescent="0.25">
      <c r="A288" s="5">
        <v>38868</v>
      </c>
      <c r="B288" s="41">
        <v>4.782</v>
      </c>
      <c r="C288" s="41">
        <v>4.1379999999999999</v>
      </c>
      <c r="D288" s="41">
        <v>4.0220000000000002</v>
      </c>
      <c r="E288" s="41">
        <v>4.3970000000000002</v>
      </c>
    </row>
    <row r="289" spans="1:5" x14ac:dyDescent="0.25">
      <c r="A289" s="5">
        <v>38898</v>
      </c>
      <c r="B289" s="41">
        <v>4.7930000000000001</v>
      </c>
      <c r="C289" s="41">
        <v>4.3109999999999999</v>
      </c>
      <c r="D289" s="41">
        <v>3.9950000000000001</v>
      </c>
      <c r="E289" s="41">
        <v>4.4809999999999999</v>
      </c>
    </row>
    <row r="290" spans="1:5" x14ac:dyDescent="0.25">
      <c r="A290" s="5">
        <v>38929</v>
      </c>
      <c r="B290" s="41">
        <v>4.6429999999999998</v>
      </c>
      <c r="C290" s="41">
        <v>4.4029999999999996</v>
      </c>
      <c r="D290" s="41">
        <v>3.952</v>
      </c>
      <c r="E290" s="41">
        <v>4.4459999999999997</v>
      </c>
    </row>
    <row r="291" spans="1:5" x14ac:dyDescent="0.25">
      <c r="A291" s="5">
        <v>38960</v>
      </c>
      <c r="B291" s="41">
        <v>4.6189999999999998</v>
      </c>
      <c r="C291" s="41">
        <v>4.4109999999999996</v>
      </c>
      <c r="D291" s="41">
        <v>3.9129999999999998</v>
      </c>
      <c r="E291" s="41">
        <v>4.4349999999999996</v>
      </c>
    </row>
    <row r="292" spans="1:5" x14ac:dyDescent="0.25">
      <c r="A292" s="5">
        <v>38990</v>
      </c>
      <c r="B292" s="41">
        <v>4.7569999999999997</v>
      </c>
      <c r="C292" s="41">
        <v>4.2</v>
      </c>
      <c r="D292" s="41">
        <v>3.8620000000000001</v>
      </c>
      <c r="E292" s="41">
        <v>4.3760000000000003</v>
      </c>
    </row>
    <row r="293" spans="1:5" x14ac:dyDescent="0.25">
      <c r="A293" s="5">
        <v>39021</v>
      </c>
      <c r="B293" s="41">
        <v>4.7350000000000003</v>
      </c>
      <c r="C293" s="41">
        <v>4.1120000000000001</v>
      </c>
      <c r="D293" s="41">
        <v>3.9369999999999998</v>
      </c>
      <c r="E293" s="41">
        <v>4.3339999999999996</v>
      </c>
    </row>
    <row r="294" spans="1:5" x14ac:dyDescent="0.25">
      <c r="A294" s="5">
        <v>39051</v>
      </c>
      <c r="B294" s="41">
        <v>4.7130000000000001</v>
      </c>
      <c r="C294" s="41">
        <v>4.0839999999999996</v>
      </c>
      <c r="D294" s="41">
        <v>4.01</v>
      </c>
      <c r="E294" s="41">
        <v>4.3129999999999997</v>
      </c>
    </row>
    <row r="295" spans="1:5" x14ac:dyDescent="0.25">
      <c r="A295" s="5">
        <v>39082</v>
      </c>
      <c r="B295" s="41">
        <v>4.7530000000000001</v>
      </c>
      <c r="C295" s="41">
        <v>3.9430000000000001</v>
      </c>
      <c r="D295" s="41">
        <v>4.29</v>
      </c>
      <c r="E295" s="41">
        <v>4.3049999999999997</v>
      </c>
    </row>
    <row r="296" spans="1:5" x14ac:dyDescent="0.25">
      <c r="A296" s="5">
        <v>39113</v>
      </c>
      <c r="B296" s="41">
        <v>4.8010000000000002</v>
      </c>
      <c r="C296" s="41">
        <v>3.9670000000000001</v>
      </c>
      <c r="D296" s="41">
        <v>4.2110000000000003</v>
      </c>
      <c r="E296" s="41">
        <v>4.32</v>
      </c>
    </row>
    <row r="297" spans="1:5" x14ac:dyDescent="0.25">
      <c r="A297" s="5">
        <v>39141</v>
      </c>
      <c r="B297" s="41">
        <v>4.7910000000000004</v>
      </c>
      <c r="C297" s="41">
        <v>3.879</v>
      </c>
      <c r="D297" s="41">
        <v>4.1740000000000004</v>
      </c>
      <c r="E297" s="41">
        <v>4.2709999999999999</v>
      </c>
    </row>
    <row r="298" spans="1:5" x14ac:dyDescent="0.25">
      <c r="A298" s="5">
        <v>39172</v>
      </c>
      <c r="B298" s="41">
        <v>4.8310000000000004</v>
      </c>
      <c r="C298" s="41">
        <v>3.8069999999999999</v>
      </c>
      <c r="D298" s="41">
        <v>4.1580000000000004</v>
      </c>
      <c r="E298" s="41">
        <v>4.2759999999999998</v>
      </c>
    </row>
    <row r="299" spans="1:5" x14ac:dyDescent="0.25">
      <c r="A299" s="5">
        <v>39202</v>
      </c>
      <c r="B299" s="41">
        <v>4.8460000000000001</v>
      </c>
      <c r="C299" s="41">
        <v>3.7389999999999999</v>
      </c>
      <c r="D299" s="41">
        <v>4.0650000000000004</v>
      </c>
      <c r="E299" s="41">
        <v>4.2380000000000004</v>
      </c>
    </row>
    <row r="300" spans="1:5" x14ac:dyDescent="0.25">
      <c r="A300" s="5">
        <v>39233</v>
      </c>
      <c r="B300" s="41">
        <v>4.93</v>
      </c>
      <c r="C300" s="41">
        <v>3.75</v>
      </c>
      <c r="D300" s="41">
        <v>4.0339999999999998</v>
      </c>
      <c r="E300" s="41">
        <v>4.2709999999999999</v>
      </c>
    </row>
    <row r="301" spans="1:5" x14ac:dyDescent="0.25">
      <c r="A301" s="5">
        <v>39263</v>
      </c>
      <c r="B301" s="41">
        <v>5.0149999999999997</v>
      </c>
      <c r="C301" s="41">
        <v>4.0579999999999998</v>
      </c>
      <c r="D301" s="41">
        <v>4.2510000000000003</v>
      </c>
      <c r="E301" s="41">
        <v>4.4729999999999999</v>
      </c>
    </row>
    <row r="302" spans="1:5" x14ac:dyDescent="0.25">
      <c r="A302" s="5">
        <v>39294</v>
      </c>
      <c r="B302" s="41">
        <v>5.0129999999999999</v>
      </c>
      <c r="C302" s="41">
        <v>4.2140000000000004</v>
      </c>
      <c r="D302" s="41">
        <v>4.399</v>
      </c>
      <c r="E302" s="41">
        <v>4.5650000000000004</v>
      </c>
    </row>
    <row r="303" spans="1:5" x14ac:dyDescent="0.25">
      <c r="A303" s="5">
        <v>39325</v>
      </c>
      <c r="B303" s="41">
        <v>4.9249999999999998</v>
      </c>
      <c r="C303" s="41">
        <v>4.1820000000000004</v>
      </c>
      <c r="D303" s="41">
        <v>4.4050000000000002</v>
      </c>
      <c r="E303" s="41">
        <v>4.5170000000000003</v>
      </c>
    </row>
    <row r="304" spans="1:5" x14ac:dyDescent="0.25">
      <c r="A304" s="5">
        <v>39355</v>
      </c>
      <c r="B304" s="41">
        <v>4.8899999999999997</v>
      </c>
      <c r="C304" s="41">
        <v>4.0830000000000002</v>
      </c>
      <c r="D304" s="41">
        <v>4.3090000000000002</v>
      </c>
      <c r="E304" s="41">
        <v>4.4459999999999997</v>
      </c>
    </row>
    <row r="305" spans="1:5" x14ac:dyDescent="0.25">
      <c r="A305" s="5">
        <v>39386</v>
      </c>
      <c r="B305" s="41">
        <v>4.8280000000000003</v>
      </c>
      <c r="C305" s="41">
        <v>4.1139999999999999</v>
      </c>
      <c r="D305" s="41">
        <v>4.3929999999999998</v>
      </c>
      <c r="E305" s="41">
        <v>4.4390000000000001</v>
      </c>
    </row>
    <row r="306" spans="1:5" x14ac:dyDescent="0.25">
      <c r="A306" s="5">
        <v>39416</v>
      </c>
      <c r="B306" s="41">
        <v>4.7610000000000001</v>
      </c>
      <c r="C306" s="41">
        <v>4.2649999999999997</v>
      </c>
      <c r="D306" s="41">
        <v>4.4420000000000002</v>
      </c>
      <c r="E306" s="41">
        <v>4.4749999999999996</v>
      </c>
    </row>
    <row r="307" spans="1:5" x14ac:dyDescent="0.25">
      <c r="A307" s="5">
        <v>39447</v>
      </c>
      <c r="B307" s="41">
        <v>4.7359999999999998</v>
      </c>
      <c r="C307" s="41">
        <v>4.2590000000000003</v>
      </c>
      <c r="D307" s="41">
        <v>4.4160000000000004</v>
      </c>
      <c r="E307" s="41">
        <v>4.45</v>
      </c>
    </row>
    <row r="308" spans="1:5" x14ac:dyDescent="0.25">
      <c r="A308" s="5">
        <v>39478</v>
      </c>
      <c r="B308" s="41">
        <v>4.7640000000000002</v>
      </c>
      <c r="C308" s="41">
        <v>4.3780000000000001</v>
      </c>
      <c r="D308" s="41">
        <v>4.4130000000000003</v>
      </c>
      <c r="E308" s="41">
        <v>4.5019999999999998</v>
      </c>
    </row>
    <row r="309" spans="1:5" x14ac:dyDescent="0.25">
      <c r="A309" s="5">
        <v>39507</v>
      </c>
      <c r="B309" s="41">
        <v>4.7389999999999999</v>
      </c>
      <c r="C309" s="41">
        <v>4.3150000000000004</v>
      </c>
      <c r="D309" s="41">
        <v>4.3570000000000002</v>
      </c>
      <c r="E309" s="41">
        <v>4.4489999999999998</v>
      </c>
    </row>
    <row r="310" spans="1:5" x14ac:dyDescent="0.25">
      <c r="A310" s="5">
        <v>39538</v>
      </c>
      <c r="B310" s="41">
        <v>4.5890000000000004</v>
      </c>
      <c r="C310" s="41">
        <v>4.2590000000000003</v>
      </c>
      <c r="D310" s="41">
        <v>4.2930000000000001</v>
      </c>
      <c r="E310" s="41">
        <v>4.3659999999999997</v>
      </c>
    </row>
    <row r="311" spans="1:5" x14ac:dyDescent="0.25">
      <c r="A311" s="5">
        <v>39568</v>
      </c>
      <c r="B311" s="41">
        <v>4.6070000000000002</v>
      </c>
      <c r="C311" s="41">
        <v>4.0819999999999999</v>
      </c>
      <c r="D311" s="41">
        <v>4.2939999999999996</v>
      </c>
      <c r="E311" s="41">
        <v>4.2809999999999997</v>
      </c>
    </row>
    <row r="312" spans="1:5" x14ac:dyDescent="0.25">
      <c r="A312" s="5">
        <v>39599</v>
      </c>
      <c r="B312" s="41">
        <v>4.7350000000000003</v>
      </c>
      <c r="C312" s="41">
        <v>4.1360000000000001</v>
      </c>
      <c r="D312" s="41">
        <v>4.1920000000000002</v>
      </c>
      <c r="E312" s="41">
        <v>4.3540000000000001</v>
      </c>
    </row>
    <row r="313" spans="1:5" x14ac:dyDescent="0.25">
      <c r="A313" s="5">
        <v>39629</v>
      </c>
      <c r="B313" s="41">
        <v>4.7169999999999996</v>
      </c>
      <c r="C313" s="41">
        <v>4.093</v>
      </c>
      <c r="D313" s="41">
        <v>4.1070000000000002</v>
      </c>
      <c r="E313" s="41">
        <v>4.3209999999999997</v>
      </c>
    </row>
    <row r="314" spans="1:5" x14ac:dyDescent="0.25">
      <c r="A314" s="5">
        <v>39660</v>
      </c>
      <c r="B314" s="41">
        <v>4.7450000000000001</v>
      </c>
      <c r="C314" s="41">
        <v>4.0439999999999996</v>
      </c>
      <c r="D314" s="41">
        <v>4.0279999999999996</v>
      </c>
      <c r="E314" s="41">
        <v>4.2960000000000003</v>
      </c>
    </row>
    <row r="315" spans="1:5" x14ac:dyDescent="0.25">
      <c r="A315" s="5">
        <v>39691</v>
      </c>
      <c r="B315" s="41">
        <v>4.72</v>
      </c>
      <c r="C315" s="41">
        <v>3.984</v>
      </c>
      <c r="D315" s="41">
        <v>3.9580000000000002</v>
      </c>
      <c r="E315" s="41">
        <v>4.2480000000000002</v>
      </c>
    </row>
    <row r="316" spans="1:5" x14ac:dyDescent="0.25">
      <c r="A316" s="5">
        <v>39721</v>
      </c>
      <c r="B316" s="41">
        <v>4.6449999999999996</v>
      </c>
      <c r="C316" s="41">
        <v>3.96</v>
      </c>
      <c r="D316" s="41">
        <v>3.774</v>
      </c>
      <c r="E316" s="41">
        <v>4.1790000000000003</v>
      </c>
    </row>
    <row r="317" spans="1:5" x14ac:dyDescent="0.25">
      <c r="A317" s="5">
        <v>39752</v>
      </c>
      <c r="B317" s="41">
        <v>4.3499999999999996</v>
      </c>
      <c r="C317" s="41">
        <v>3.74</v>
      </c>
      <c r="D317" s="41">
        <v>3.3029999999999999</v>
      </c>
      <c r="E317" s="41">
        <v>3.8940000000000001</v>
      </c>
    </row>
    <row r="318" spans="1:5" x14ac:dyDescent="0.25">
      <c r="A318" s="5">
        <v>39782</v>
      </c>
      <c r="B318" s="41">
        <v>4.2119999999999997</v>
      </c>
      <c r="C318" s="41">
        <v>3.7170000000000001</v>
      </c>
      <c r="D318" s="41">
        <v>2.9329999999999998</v>
      </c>
      <c r="E318" s="41">
        <v>3.7669999999999999</v>
      </c>
    </row>
    <row r="319" spans="1:5" x14ac:dyDescent="0.25">
      <c r="A319" s="5">
        <v>39813</v>
      </c>
      <c r="B319" s="41">
        <v>4.2720000000000002</v>
      </c>
      <c r="C319" s="41">
        <v>3.8410000000000002</v>
      </c>
      <c r="D319" s="41">
        <v>2.887</v>
      </c>
      <c r="E319" s="41">
        <v>3.79</v>
      </c>
    </row>
    <row r="320" spans="1:5" x14ac:dyDescent="0.25">
      <c r="A320" s="5">
        <v>39844</v>
      </c>
      <c r="B320" s="41">
        <v>4.306</v>
      </c>
      <c r="C320" s="41">
        <v>3.8759999999999999</v>
      </c>
      <c r="D320" s="41">
        <v>2.895</v>
      </c>
      <c r="E320" s="41">
        <v>3.851</v>
      </c>
    </row>
    <row r="321" spans="1:5" x14ac:dyDescent="0.25">
      <c r="A321" s="5">
        <v>39872</v>
      </c>
      <c r="B321" s="41">
        <v>4.2889999999999997</v>
      </c>
      <c r="C321" s="41">
        <v>3.7869999999999999</v>
      </c>
      <c r="D321" s="41">
        <v>2.8250000000000002</v>
      </c>
      <c r="E321" s="41">
        <v>3.7919999999999998</v>
      </c>
    </row>
    <row r="322" spans="1:5" x14ac:dyDescent="0.25">
      <c r="A322" s="5">
        <v>39903</v>
      </c>
      <c r="B322" s="41">
        <v>4.3280000000000003</v>
      </c>
      <c r="C322" s="41">
        <v>3.7639999999999998</v>
      </c>
      <c r="D322" s="41">
        <v>2.8660000000000001</v>
      </c>
      <c r="E322" s="41">
        <v>3.782</v>
      </c>
    </row>
    <row r="323" spans="1:5" x14ac:dyDescent="0.25">
      <c r="A323" s="5">
        <v>39933</v>
      </c>
      <c r="B323" s="41">
        <v>4.391</v>
      </c>
      <c r="C323" s="41">
        <v>3.8610000000000002</v>
      </c>
      <c r="D323" s="41">
        <v>3.206</v>
      </c>
      <c r="E323" s="41">
        <v>3.919</v>
      </c>
    </row>
    <row r="324" spans="1:5" x14ac:dyDescent="0.25">
      <c r="A324" s="5">
        <v>39964</v>
      </c>
      <c r="B324" s="41">
        <v>4.4870000000000001</v>
      </c>
      <c r="C324" s="41">
        <v>4.03</v>
      </c>
      <c r="D324" s="41">
        <v>3.359</v>
      </c>
      <c r="E324" s="41">
        <v>4.0289999999999999</v>
      </c>
    </row>
    <row r="325" spans="1:5" x14ac:dyDescent="0.25">
      <c r="A325" s="5">
        <v>39994</v>
      </c>
      <c r="B325" s="41">
        <v>4.5190000000000001</v>
      </c>
      <c r="C325" s="41">
        <v>4.0410000000000004</v>
      </c>
      <c r="D325" s="41">
        <v>3.452</v>
      </c>
      <c r="E325" s="41">
        <v>8.1129999999999995</v>
      </c>
    </row>
    <row r="326" spans="1:5" x14ac:dyDescent="0.25">
      <c r="A326" s="5">
        <v>40025</v>
      </c>
      <c r="B326" s="41">
        <v>4.5529999999999999</v>
      </c>
      <c r="C326" s="41">
        <v>3.964</v>
      </c>
      <c r="D326" s="41">
        <v>3.5449999999999999</v>
      </c>
      <c r="E326" s="41">
        <v>8.1020000000000003</v>
      </c>
    </row>
    <row r="327" spans="1:5" x14ac:dyDescent="0.25">
      <c r="A327" s="5">
        <v>40056</v>
      </c>
      <c r="B327" s="41">
        <v>4.6189999999999998</v>
      </c>
      <c r="C327" s="41">
        <v>3.8450000000000002</v>
      </c>
      <c r="D327" s="41">
        <v>3.6339999999999999</v>
      </c>
      <c r="E327" s="41">
        <v>4.0579999999999998</v>
      </c>
    </row>
    <row r="328" spans="1:5" x14ac:dyDescent="0.25">
      <c r="A328" s="5">
        <v>40086</v>
      </c>
      <c r="B328" s="41">
        <v>4.6420000000000003</v>
      </c>
      <c r="C328" s="41">
        <v>3.827</v>
      </c>
      <c r="D328" s="41">
        <v>3.726</v>
      </c>
      <c r="E328" s="41">
        <v>4.0570000000000004</v>
      </c>
    </row>
    <row r="329" spans="1:5" x14ac:dyDescent="0.25">
      <c r="A329" s="5">
        <v>40117</v>
      </c>
      <c r="B329" s="41">
        <v>4.7060000000000004</v>
      </c>
      <c r="C329" s="41">
        <v>3.8039999999999998</v>
      </c>
      <c r="D329" s="41">
        <v>3.7229999999999999</v>
      </c>
      <c r="E329" s="41">
        <v>4.0629999999999997</v>
      </c>
    </row>
    <row r="330" spans="1:5" x14ac:dyDescent="0.25">
      <c r="A330" s="5">
        <v>40147</v>
      </c>
      <c r="B330" s="41">
        <v>4.7450000000000001</v>
      </c>
      <c r="C330" s="41">
        <v>3.82</v>
      </c>
      <c r="D330" s="41">
        <v>3.7810000000000001</v>
      </c>
      <c r="E330" s="41">
        <v>4.0949999999999998</v>
      </c>
    </row>
    <row r="331" spans="1:5" x14ac:dyDescent="0.25">
      <c r="A331" s="5">
        <v>40178</v>
      </c>
      <c r="B331" s="41">
        <v>4.718</v>
      </c>
      <c r="C331" s="41">
        <v>3.64</v>
      </c>
      <c r="D331" s="41">
        <v>3.7269999999999999</v>
      </c>
      <c r="E331" s="41">
        <v>4.0209999999999999</v>
      </c>
    </row>
    <row r="332" spans="1:5" x14ac:dyDescent="0.25">
      <c r="A332" s="5">
        <v>40209</v>
      </c>
      <c r="B332" s="41">
        <v>4.7350000000000003</v>
      </c>
      <c r="C332" s="41">
        <v>3.7290000000000001</v>
      </c>
      <c r="D332" s="41">
        <v>3.7410000000000001</v>
      </c>
      <c r="E332" s="41">
        <v>4.0789999999999997</v>
      </c>
    </row>
    <row r="333" spans="1:5" x14ac:dyDescent="0.25">
      <c r="A333" s="5">
        <v>40237</v>
      </c>
      <c r="B333" s="41">
        <v>4.7809999999999997</v>
      </c>
      <c r="C333" s="41">
        <v>3.7519999999999998</v>
      </c>
      <c r="D333" s="41">
        <v>3.79</v>
      </c>
      <c r="E333" s="41">
        <v>4.101</v>
      </c>
    </row>
    <row r="334" spans="1:5" x14ac:dyDescent="0.25">
      <c r="A334" s="5">
        <v>40268</v>
      </c>
      <c r="B334" s="41">
        <v>4.8529999999999998</v>
      </c>
      <c r="C334" s="41">
        <v>3.7189999999999999</v>
      </c>
      <c r="D334" s="41">
        <v>3.7440000000000002</v>
      </c>
      <c r="E334" s="41">
        <v>4.0880000000000001</v>
      </c>
    </row>
    <row r="335" spans="1:5" x14ac:dyDescent="0.25">
      <c r="A335" s="5">
        <v>40298</v>
      </c>
      <c r="B335" s="41">
        <v>4.8449999999999998</v>
      </c>
      <c r="C335" s="41">
        <v>3.637</v>
      </c>
      <c r="D335" s="41">
        <v>3.6539999999999999</v>
      </c>
      <c r="E335" s="41">
        <v>4.0350000000000001</v>
      </c>
    </row>
    <row r="336" spans="1:5" x14ac:dyDescent="0.25">
      <c r="A336" s="5">
        <v>40329</v>
      </c>
      <c r="B336" s="41">
        <v>4.8780000000000001</v>
      </c>
      <c r="C336" s="41">
        <v>3.8380000000000001</v>
      </c>
      <c r="D336" s="41">
        <v>3.742</v>
      </c>
      <c r="E336" s="41">
        <v>4.1529999999999996</v>
      </c>
    </row>
    <row r="337" spans="1:5" x14ac:dyDescent="0.25">
      <c r="A337" s="5">
        <v>40359</v>
      </c>
      <c r="B337" s="41">
        <v>4.8310000000000004</v>
      </c>
      <c r="C337" s="41">
        <v>3.74</v>
      </c>
      <c r="D337" s="41">
        <v>3.6469999999999998</v>
      </c>
      <c r="E337" s="41">
        <v>4.0810000000000004</v>
      </c>
    </row>
    <row r="338" spans="1:5" x14ac:dyDescent="0.25">
      <c r="A338" s="5">
        <v>40390</v>
      </c>
      <c r="B338" s="41">
        <v>4.7729999999999997</v>
      </c>
      <c r="C338" s="41">
        <v>3.6309999999999998</v>
      </c>
      <c r="D338" s="41">
        <v>3.5590000000000002</v>
      </c>
      <c r="E338" s="41">
        <v>3.9940000000000002</v>
      </c>
    </row>
    <row r="339" spans="1:5" x14ac:dyDescent="0.25">
      <c r="A339" s="5">
        <v>40421</v>
      </c>
      <c r="B339" s="41">
        <v>4.7869999999999999</v>
      </c>
      <c r="C339" s="41">
        <v>3.806</v>
      </c>
      <c r="D339" s="41">
        <v>3.423</v>
      </c>
      <c r="E339" s="41">
        <v>4.0730000000000004</v>
      </c>
    </row>
    <row r="340" spans="1:5" x14ac:dyDescent="0.25">
      <c r="A340" s="5">
        <v>40451</v>
      </c>
      <c r="B340" s="41">
        <v>4.7149999999999999</v>
      </c>
      <c r="C340" s="41">
        <v>3.6659999999999999</v>
      </c>
      <c r="D340" s="41">
        <v>3.2229999999999999</v>
      </c>
      <c r="E340" s="41">
        <v>3.96</v>
      </c>
    </row>
    <row r="341" spans="1:5" x14ac:dyDescent="0.25">
      <c r="A341" s="5">
        <v>40482</v>
      </c>
      <c r="B341" s="41">
        <v>4.75</v>
      </c>
      <c r="C341" s="41">
        <v>3.6760000000000002</v>
      </c>
      <c r="D341" s="41">
        <v>3.1739999999999999</v>
      </c>
      <c r="E341" s="41">
        <v>3.9649999999999999</v>
      </c>
    </row>
    <row r="342" spans="1:5" x14ac:dyDescent="0.25">
      <c r="A342" s="5">
        <v>40512</v>
      </c>
      <c r="B342" s="41">
        <v>4.819</v>
      </c>
      <c r="C342" s="41">
        <v>3.91</v>
      </c>
      <c r="D342" s="41">
        <v>3.4119999999999999</v>
      </c>
      <c r="E342" s="41">
        <v>4.1369999999999996</v>
      </c>
    </row>
    <row r="343" spans="1:5" x14ac:dyDescent="0.25">
      <c r="A343" s="5">
        <v>40543</v>
      </c>
      <c r="B343" s="41">
        <v>4.726</v>
      </c>
      <c r="C343" s="41">
        <v>3.8650000000000002</v>
      </c>
      <c r="D343" s="41">
        <v>3.3479999999999999</v>
      </c>
      <c r="E343" s="41">
        <v>4.0739999999999998</v>
      </c>
    </row>
    <row r="344" spans="1:5" x14ac:dyDescent="0.25">
      <c r="A344" s="5">
        <v>40574</v>
      </c>
      <c r="B344" s="41">
        <v>4.5540000000000003</v>
      </c>
      <c r="C344" s="41">
        <v>3.7949999999999999</v>
      </c>
      <c r="D344" s="41">
        <v>3.302</v>
      </c>
      <c r="E344" s="41">
        <v>3.9550000000000001</v>
      </c>
    </row>
    <row r="345" spans="1:5" x14ac:dyDescent="0.25">
      <c r="A345" s="5">
        <v>40602</v>
      </c>
      <c r="B345" s="41">
        <v>4.6289999999999996</v>
      </c>
      <c r="C345" s="41">
        <v>3.6819999999999999</v>
      </c>
      <c r="D345" s="41">
        <v>3.3650000000000002</v>
      </c>
      <c r="E345" s="41">
        <v>3.9470000000000001</v>
      </c>
    </row>
    <row r="346" spans="1:5" x14ac:dyDescent="0.25">
      <c r="A346" s="5">
        <v>40633</v>
      </c>
      <c r="B346" s="41">
        <v>4.601</v>
      </c>
      <c r="C346" s="41">
        <v>3.7360000000000002</v>
      </c>
      <c r="D346" s="41">
        <v>3.4159999999999999</v>
      </c>
      <c r="E346" s="41">
        <v>3.9889999999999999</v>
      </c>
    </row>
    <row r="347" spans="1:5" x14ac:dyDescent="0.25">
      <c r="A347" s="5">
        <v>40663</v>
      </c>
      <c r="B347" s="41">
        <v>4.6379999999999999</v>
      </c>
      <c r="C347" s="41">
        <v>3.7280000000000002</v>
      </c>
      <c r="D347" s="41">
        <v>3.3780000000000001</v>
      </c>
      <c r="E347" s="41">
        <v>3.9969999999999999</v>
      </c>
    </row>
    <row r="348" spans="1:5" x14ac:dyDescent="0.25">
      <c r="A348" s="5">
        <v>40694</v>
      </c>
      <c r="B348" s="41">
        <v>4.7050000000000001</v>
      </c>
      <c r="C348" s="41">
        <v>3.7669999999999999</v>
      </c>
      <c r="D348" s="41">
        <v>3.5009999999999999</v>
      </c>
      <c r="E348" s="41">
        <v>4.0780000000000003</v>
      </c>
    </row>
    <row r="349" spans="1:5" x14ac:dyDescent="0.25">
      <c r="A349" s="5">
        <v>40724</v>
      </c>
      <c r="B349" s="41">
        <v>4.7249999999999996</v>
      </c>
      <c r="C349" s="41">
        <v>3.923</v>
      </c>
      <c r="D349" s="41">
        <v>3.6259999999999999</v>
      </c>
      <c r="E349" s="41">
        <v>4.1769999999999996</v>
      </c>
    </row>
    <row r="350" spans="1:5" x14ac:dyDescent="0.25">
      <c r="A350" s="5">
        <v>40755</v>
      </c>
      <c r="B350" s="41">
        <v>4.665</v>
      </c>
      <c r="C350" s="41">
        <v>3.758</v>
      </c>
      <c r="D350" s="41">
        <v>3.5489999999999999</v>
      </c>
      <c r="E350" s="41">
        <v>4.0709999999999997</v>
      </c>
    </row>
    <row r="351" spans="1:5" x14ac:dyDescent="0.25">
      <c r="A351" s="5">
        <v>40786</v>
      </c>
      <c r="B351" s="41">
        <v>4.8179999999999996</v>
      </c>
      <c r="C351" s="41">
        <v>4.0460000000000003</v>
      </c>
      <c r="D351" s="41">
        <v>3.754</v>
      </c>
      <c r="E351" s="41">
        <v>4.2839999999999998</v>
      </c>
    </row>
    <row r="352" spans="1:5" x14ac:dyDescent="0.25">
      <c r="A352" s="5">
        <v>40816</v>
      </c>
      <c r="B352" s="41">
        <v>4.8159999999999998</v>
      </c>
      <c r="C352" s="41">
        <v>4.117</v>
      </c>
      <c r="D352" s="41">
        <v>3.7229999999999999</v>
      </c>
      <c r="E352" s="41">
        <v>4.3109999999999999</v>
      </c>
    </row>
    <row r="353" spans="1:5" x14ac:dyDescent="0.25">
      <c r="A353" s="5">
        <v>40847</v>
      </c>
      <c r="B353" s="41">
        <v>4.6130000000000004</v>
      </c>
      <c r="C353" s="41">
        <v>3.7709999999999999</v>
      </c>
      <c r="D353" s="41">
        <v>3.6139999999999999</v>
      </c>
      <c r="E353" s="41">
        <v>4.0510000000000002</v>
      </c>
    </row>
    <row r="354" spans="1:5" x14ac:dyDescent="0.25">
      <c r="A354" s="5">
        <v>40877</v>
      </c>
      <c r="B354" s="41">
        <v>4.6399999999999997</v>
      </c>
      <c r="C354" s="41">
        <v>3.903</v>
      </c>
      <c r="D354" s="41">
        <v>3.6589999999999998</v>
      </c>
      <c r="E354" s="41">
        <v>4.1420000000000003</v>
      </c>
    </row>
    <row r="355" spans="1:5" x14ac:dyDescent="0.25">
      <c r="A355" s="5">
        <v>40908</v>
      </c>
      <c r="B355" s="41">
        <v>4.6420000000000003</v>
      </c>
      <c r="C355" s="41">
        <v>3.6669999999999998</v>
      </c>
      <c r="D355" s="41">
        <v>3.5870000000000002</v>
      </c>
      <c r="E355" s="41">
        <v>4.0019999999999998</v>
      </c>
    </row>
    <row r="356" spans="1:5" x14ac:dyDescent="0.25">
      <c r="A356" s="5">
        <v>40939</v>
      </c>
      <c r="B356" s="41">
        <v>4.5069999999999997</v>
      </c>
      <c r="C356" s="41">
        <v>3.5009999999999999</v>
      </c>
      <c r="D356" s="41">
        <v>3.5209999999999999</v>
      </c>
      <c r="E356" s="41">
        <v>3.887</v>
      </c>
    </row>
    <row r="357" spans="1:5" x14ac:dyDescent="0.25">
      <c r="A357" s="5">
        <v>40968</v>
      </c>
      <c r="B357" s="41">
        <v>4.3579999999999997</v>
      </c>
      <c r="C357" s="41">
        <v>3.5019999999999998</v>
      </c>
      <c r="D357" s="41">
        <v>3.41</v>
      </c>
      <c r="E357" s="41">
        <v>3.7930000000000001</v>
      </c>
    </row>
    <row r="358" spans="1:5" x14ac:dyDescent="0.25">
      <c r="A358" s="5">
        <v>40999</v>
      </c>
      <c r="B358" s="41">
        <v>4.5880000000000001</v>
      </c>
      <c r="C358" s="41">
        <v>3.645</v>
      </c>
      <c r="D358" s="41">
        <v>3.4550000000000001</v>
      </c>
      <c r="E358" s="41">
        <v>3.9569999999999999</v>
      </c>
    </row>
    <row r="359" spans="1:5" x14ac:dyDescent="0.25">
      <c r="A359" s="5">
        <v>41029</v>
      </c>
      <c r="B359" s="41">
        <v>4.5960000000000001</v>
      </c>
      <c r="C359" s="41">
        <v>3.6179999999999999</v>
      </c>
      <c r="D359" s="41">
        <v>3.4510000000000001</v>
      </c>
      <c r="E359" s="41">
        <v>3.9449999999999998</v>
      </c>
    </row>
    <row r="360" spans="1:5" x14ac:dyDescent="0.25">
      <c r="A360" s="5">
        <v>41060</v>
      </c>
      <c r="B360" s="41">
        <v>4.6159999999999997</v>
      </c>
      <c r="C360" s="41">
        <v>3.8210000000000002</v>
      </c>
      <c r="D360" s="41">
        <v>3.5870000000000002</v>
      </c>
      <c r="E360" s="41">
        <v>4.04</v>
      </c>
    </row>
    <row r="361" spans="1:5" x14ac:dyDescent="0.25">
      <c r="A361" s="5">
        <v>41090</v>
      </c>
      <c r="B361" s="41">
        <v>4.5170000000000003</v>
      </c>
      <c r="C361" s="41">
        <v>3.63</v>
      </c>
      <c r="D361" s="41">
        <v>3.3620000000000001</v>
      </c>
      <c r="E361" s="41">
        <v>3.859</v>
      </c>
    </row>
    <row r="362" spans="1:5" x14ac:dyDescent="0.25">
      <c r="A362" s="5">
        <v>41121</v>
      </c>
      <c r="B362" s="41">
        <v>4.4580000000000002</v>
      </c>
      <c r="C362" s="41">
        <v>3.512</v>
      </c>
      <c r="D362" s="41">
        <v>3.32</v>
      </c>
      <c r="E362" s="41">
        <v>3.782</v>
      </c>
    </row>
    <row r="363" spans="1:5" x14ac:dyDescent="0.25">
      <c r="A363" s="5">
        <v>41152</v>
      </c>
      <c r="B363" s="41">
        <v>4.4770000000000003</v>
      </c>
      <c r="C363" s="41">
        <v>3.5990000000000002</v>
      </c>
      <c r="D363" s="41">
        <v>3.2989999999999999</v>
      </c>
      <c r="E363" s="41">
        <v>3.8220000000000001</v>
      </c>
    </row>
    <row r="364" spans="1:5" x14ac:dyDescent="0.25">
      <c r="A364" s="5">
        <v>41182</v>
      </c>
      <c r="B364" s="41">
        <v>4.5339999999999998</v>
      </c>
      <c r="C364" s="41">
        <v>3.58</v>
      </c>
      <c r="D364" s="41">
        <v>3.2370000000000001</v>
      </c>
      <c r="E364" s="41">
        <v>3.82</v>
      </c>
    </row>
    <row r="365" spans="1:5" x14ac:dyDescent="0.25">
      <c r="A365" s="5">
        <v>41213</v>
      </c>
      <c r="B365" s="41">
        <v>4.5720000000000001</v>
      </c>
      <c r="C365" s="41">
        <v>3.7320000000000002</v>
      </c>
      <c r="D365" s="41">
        <v>3.3250000000000002</v>
      </c>
      <c r="E365" s="41">
        <v>3.903</v>
      </c>
    </row>
    <row r="366" spans="1:5" x14ac:dyDescent="0.25">
      <c r="A366" s="5">
        <v>41243</v>
      </c>
      <c r="B366" s="41">
        <v>4.593</v>
      </c>
      <c r="C366" s="41">
        <v>3.7570000000000001</v>
      </c>
      <c r="D366" s="41">
        <v>3.33</v>
      </c>
      <c r="E366" s="41">
        <v>3.9180000000000001</v>
      </c>
    </row>
    <row r="367" spans="1:5" x14ac:dyDescent="0.25">
      <c r="A367" s="5">
        <v>41274</v>
      </c>
      <c r="B367" s="41">
        <v>4.6100000000000003</v>
      </c>
      <c r="C367" s="41">
        <v>3.6970000000000001</v>
      </c>
      <c r="D367" s="41">
        <v>3.274</v>
      </c>
      <c r="E367" s="41">
        <v>3.8929999999999998</v>
      </c>
    </row>
    <row r="368" spans="1:5" x14ac:dyDescent="0.25">
      <c r="A368" s="5">
        <v>41305</v>
      </c>
      <c r="B368" s="41">
        <v>4.5990000000000002</v>
      </c>
      <c r="C368" s="41">
        <v>3.609</v>
      </c>
      <c r="D368" s="41">
        <v>3.165</v>
      </c>
      <c r="E368" s="41">
        <v>3.8460000000000001</v>
      </c>
    </row>
    <row r="369" spans="1:5" x14ac:dyDescent="0.25">
      <c r="A369" s="5">
        <v>41333</v>
      </c>
      <c r="B369" s="41">
        <v>4.601</v>
      </c>
      <c r="C369" s="41">
        <v>3.5649999999999999</v>
      </c>
      <c r="D369" s="41">
        <v>3.1640000000000001</v>
      </c>
      <c r="E369" s="41">
        <v>3.83</v>
      </c>
    </row>
    <row r="370" spans="1:5" x14ac:dyDescent="0.25">
      <c r="A370" s="5">
        <v>41364</v>
      </c>
      <c r="B370" s="41">
        <v>4.62</v>
      </c>
      <c r="C370" s="41">
        <v>3.4860000000000002</v>
      </c>
      <c r="D370" s="41">
        <v>3.1520000000000001</v>
      </c>
      <c r="E370" s="41">
        <v>3.8069999999999999</v>
      </c>
    </row>
    <row r="371" spans="1:5" x14ac:dyDescent="0.25">
      <c r="A371" s="5">
        <v>41394</v>
      </c>
      <c r="B371" s="41">
        <v>4.5529999999999999</v>
      </c>
      <c r="C371" s="41">
        <v>3.3050000000000002</v>
      </c>
      <c r="D371" s="41">
        <v>3.06</v>
      </c>
      <c r="E371" s="41">
        <v>3.6880000000000002</v>
      </c>
    </row>
    <row r="372" spans="1:5" x14ac:dyDescent="0.25">
      <c r="A372" s="5">
        <v>41425</v>
      </c>
      <c r="B372" s="41">
        <v>4.7309999999999999</v>
      </c>
      <c r="C372" s="41">
        <v>3.5259999999999998</v>
      </c>
      <c r="D372" s="41">
        <v>3.294</v>
      </c>
      <c r="E372" s="41">
        <v>3.9020000000000001</v>
      </c>
    </row>
    <row r="373" spans="1:5" x14ac:dyDescent="0.25">
      <c r="A373" s="5">
        <v>41455</v>
      </c>
      <c r="B373" s="41">
        <v>4.8339999999999996</v>
      </c>
      <c r="C373" s="41">
        <v>3.9380000000000002</v>
      </c>
      <c r="D373" s="41">
        <v>3.605</v>
      </c>
      <c r="E373" s="41">
        <v>4.1749999999999998</v>
      </c>
    </row>
    <row r="374" spans="1:5" x14ac:dyDescent="0.25">
      <c r="A374" s="5">
        <v>41486</v>
      </c>
      <c r="B374" s="41">
        <v>4.6900000000000004</v>
      </c>
      <c r="C374" s="41">
        <v>3.718</v>
      </c>
      <c r="D374" s="41">
        <v>3.4390000000000001</v>
      </c>
      <c r="E374" s="41">
        <v>4.0069999999999997</v>
      </c>
    </row>
    <row r="375" spans="1:5" x14ac:dyDescent="0.25">
      <c r="A375" s="5">
        <v>41517</v>
      </c>
      <c r="B375" s="41">
        <v>4.6870000000000003</v>
      </c>
      <c r="C375" s="41">
        <v>3.7759999999999998</v>
      </c>
      <c r="D375" s="41">
        <v>3.492</v>
      </c>
      <c r="E375" s="41">
        <v>4.0380000000000003</v>
      </c>
    </row>
    <row r="376" spans="1:5" x14ac:dyDescent="0.25">
      <c r="A376" s="5">
        <v>41547</v>
      </c>
      <c r="B376" s="41">
        <v>4.7110000000000003</v>
      </c>
      <c r="C376" s="41">
        <v>3.7280000000000002</v>
      </c>
      <c r="D376" s="41">
        <v>3.4660000000000002</v>
      </c>
      <c r="E376" s="41">
        <v>4.03</v>
      </c>
    </row>
    <row r="377" spans="1:5" x14ac:dyDescent="0.25">
      <c r="A377" s="5">
        <v>41578</v>
      </c>
      <c r="B377" s="41">
        <v>4.6360000000000001</v>
      </c>
      <c r="C377" s="41">
        <v>3.57</v>
      </c>
      <c r="D377" s="41">
        <v>3.2610000000000001</v>
      </c>
      <c r="E377" s="41">
        <v>3.9129999999999998</v>
      </c>
    </row>
    <row r="378" spans="1:5" x14ac:dyDescent="0.25">
      <c r="A378" s="5">
        <v>41608</v>
      </c>
      <c r="B378" s="41">
        <v>4.6500000000000004</v>
      </c>
      <c r="C378" s="41">
        <v>3.5819999999999999</v>
      </c>
      <c r="D378" s="41">
        <v>3.1890000000000001</v>
      </c>
      <c r="E378" s="41">
        <v>3.9239999999999999</v>
      </c>
    </row>
    <row r="379" spans="1:5" x14ac:dyDescent="0.25">
      <c r="A379" s="5">
        <v>41639</v>
      </c>
      <c r="B379" s="41">
        <v>4.6849999999999996</v>
      </c>
      <c r="C379" s="41">
        <v>3.552</v>
      </c>
      <c r="D379" s="41">
        <v>3.1720000000000002</v>
      </c>
      <c r="E379" s="41">
        <v>3.9889999999999999</v>
      </c>
    </row>
    <row r="380" spans="1:5" x14ac:dyDescent="0.25">
      <c r="A380" s="5">
        <v>41670</v>
      </c>
      <c r="B380" s="41">
        <v>4.7</v>
      </c>
      <c r="C380" s="41">
        <v>3.4710000000000001</v>
      </c>
      <c r="D380" s="41">
        <v>3.0840000000000001</v>
      </c>
      <c r="E380" s="41">
        <v>3.948</v>
      </c>
    </row>
    <row r="381" spans="1:5" x14ac:dyDescent="0.25">
      <c r="A381" s="5">
        <v>41698</v>
      </c>
      <c r="B381" s="41">
        <v>4.657</v>
      </c>
      <c r="C381" s="41">
        <v>3.2919999999999998</v>
      </c>
      <c r="D381" s="41">
        <v>2.9079999999999999</v>
      </c>
      <c r="E381" s="41">
        <v>3.8290000000000002</v>
      </c>
    </row>
    <row r="382" spans="1:5" x14ac:dyDescent="0.25">
      <c r="A382" s="5">
        <v>41729</v>
      </c>
      <c r="B382" s="41">
        <v>4.6669999999999998</v>
      </c>
      <c r="C382" s="41">
        <v>3.3660000000000001</v>
      </c>
      <c r="D382" s="41">
        <v>2.923</v>
      </c>
      <c r="E382" s="41">
        <v>3.8690000000000002</v>
      </c>
    </row>
    <row r="383" spans="1:5" x14ac:dyDescent="0.25">
      <c r="A383" s="5">
        <v>41759</v>
      </c>
      <c r="B383" s="41">
        <v>4.6970000000000001</v>
      </c>
      <c r="C383" s="41">
        <v>3.3919999999999999</v>
      </c>
      <c r="D383" s="41">
        <v>2.9689999999999999</v>
      </c>
      <c r="E383" s="41">
        <v>3.9039999999999999</v>
      </c>
    </row>
    <row r="384" spans="1:5" x14ac:dyDescent="0.25">
      <c r="A384" s="5">
        <v>41790</v>
      </c>
      <c r="B384" s="41">
        <v>4.7009999999999996</v>
      </c>
      <c r="C384" s="41">
        <v>3.3759999999999999</v>
      </c>
      <c r="D384" s="41">
        <v>2.919</v>
      </c>
      <c r="E384" s="41">
        <v>3.9</v>
      </c>
    </row>
    <row r="385" spans="1:5" x14ac:dyDescent="0.25">
      <c r="A385" s="5">
        <v>41820</v>
      </c>
      <c r="B385" s="41">
        <v>4.7370000000000001</v>
      </c>
      <c r="C385" s="41">
        <v>3.3839999999999999</v>
      </c>
      <c r="D385" s="41">
        <v>2.92</v>
      </c>
      <c r="E385" s="41">
        <v>3.9159999999999999</v>
      </c>
    </row>
    <row r="386" spans="1:5" x14ac:dyDescent="0.25">
      <c r="A386" s="5">
        <v>41851</v>
      </c>
      <c r="B386" s="41">
        <v>4.8289999999999997</v>
      </c>
      <c r="C386" s="41">
        <v>3.722</v>
      </c>
      <c r="D386" s="41">
        <v>3.2949999999999999</v>
      </c>
      <c r="E386" s="41">
        <v>4.1520000000000001</v>
      </c>
    </row>
    <row r="387" spans="1:5" x14ac:dyDescent="0.25">
      <c r="A387" s="5">
        <v>41882</v>
      </c>
      <c r="B387" s="41">
        <v>4.7329999999999997</v>
      </c>
      <c r="C387" s="41">
        <v>3.4529999999999998</v>
      </c>
      <c r="D387" s="41">
        <v>2.9769999999999999</v>
      </c>
      <c r="E387" s="41">
        <v>3.948</v>
      </c>
    </row>
    <row r="388" spans="1:5" x14ac:dyDescent="0.25">
      <c r="A388" s="5">
        <v>41912</v>
      </c>
      <c r="B388" s="41">
        <v>4.8520000000000003</v>
      </c>
      <c r="C388" s="41">
        <v>3.859</v>
      </c>
      <c r="D388" s="41">
        <v>3.3220000000000001</v>
      </c>
      <c r="E388" s="41">
        <v>4.2149999999999999</v>
      </c>
    </row>
    <row r="389" spans="1:5" x14ac:dyDescent="0.25">
      <c r="A389" s="5">
        <v>41943</v>
      </c>
      <c r="B389" s="41">
        <v>4.7830000000000004</v>
      </c>
      <c r="C389" s="41">
        <v>3.6709999999999998</v>
      </c>
      <c r="D389" s="41">
        <v>3.1789999999999998</v>
      </c>
      <c r="E389" s="41">
        <v>4.0979999999999999</v>
      </c>
    </row>
    <row r="390" spans="1:5" x14ac:dyDescent="0.25">
      <c r="A390" s="5">
        <v>41973</v>
      </c>
      <c r="B390" s="41">
        <v>4.8440000000000003</v>
      </c>
      <c r="C390" s="41">
        <v>3.722</v>
      </c>
      <c r="D390" s="41">
        <v>3.1880000000000002</v>
      </c>
      <c r="E390" s="41">
        <v>4.1580000000000004</v>
      </c>
    </row>
    <row r="391" spans="1:5" x14ac:dyDescent="0.25">
      <c r="A391" s="5">
        <v>42004</v>
      </c>
      <c r="B391" s="41">
        <v>4.867</v>
      </c>
      <c r="C391" s="41">
        <v>3.7509999999999999</v>
      </c>
      <c r="D391" s="41">
        <v>3.2290000000000001</v>
      </c>
      <c r="E391" s="41">
        <v>4.1909999999999998</v>
      </c>
    </row>
    <row r="392" spans="1:5" x14ac:dyDescent="0.25">
      <c r="A392" s="5">
        <v>42035</v>
      </c>
      <c r="B392" s="41">
        <v>4.7830000000000004</v>
      </c>
      <c r="C392" s="41">
        <v>3.66</v>
      </c>
      <c r="D392" s="41">
        <v>3.1560000000000001</v>
      </c>
      <c r="E392" s="41">
        <v>4.1239999999999997</v>
      </c>
    </row>
    <row r="393" spans="1:5" x14ac:dyDescent="0.25">
      <c r="A393" s="5">
        <v>42063</v>
      </c>
      <c r="B393" s="41">
        <v>4.6790000000000003</v>
      </c>
      <c r="C393" s="41">
        <v>3.5059999999999998</v>
      </c>
      <c r="D393" s="41">
        <v>3.0339999999999998</v>
      </c>
      <c r="E393" s="41">
        <v>3.9820000000000002</v>
      </c>
    </row>
    <row r="394" spans="1:5" x14ac:dyDescent="0.25">
      <c r="A394" s="5">
        <v>42094</v>
      </c>
      <c r="B394" s="41">
        <v>4.7480000000000002</v>
      </c>
      <c r="C394" s="41">
        <v>3.6389999999999998</v>
      </c>
      <c r="D394" s="41">
        <v>3.0419999999999998</v>
      </c>
      <c r="E394" s="41">
        <v>4.0709999999999997</v>
      </c>
    </row>
    <row r="395" spans="1:5" x14ac:dyDescent="0.25">
      <c r="A395" s="5">
        <v>42124</v>
      </c>
      <c r="B395" s="41">
        <v>4.7699999999999996</v>
      </c>
      <c r="C395" s="41">
        <v>3.6859999999999999</v>
      </c>
      <c r="D395" s="41">
        <v>3.0019999999999998</v>
      </c>
      <c r="E395" s="41">
        <v>4.0990000000000002</v>
      </c>
    </row>
    <row r="396" spans="1:5" x14ac:dyDescent="0.25">
      <c r="A396" s="5">
        <v>42155</v>
      </c>
      <c r="B396" s="41">
        <v>4.7290000000000001</v>
      </c>
      <c r="C396" s="41">
        <v>3.7090000000000001</v>
      </c>
      <c r="D396" s="41">
        <v>3.0209999999999999</v>
      </c>
      <c r="E396" s="41">
        <v>4.0919999999999996</v>
      </c>
    </row>
    <row r="400" spans="1:5" x14ac:dyDescent="0.25">
      <c r="A400" s="41" t="s">
        <v>445</v>
      </c>
    </row>
    <row r="401" spans="1:5" x14ac:dyDescent="0.25">
      <c r="A401" s="41" t="s">
        <v>451</v>
      </c>
    </row>
    <row r="403" spans="1:5" x14ac:dyDescent="0.25">
      <c r="B403" s="41" t="s">
        <v>94</v>
      </c>
      <c r="C403" s="41" t="s">
        <v>106</v>
      </c>
      <c r="D403" s="41" t="s">
        <v>447</v>
      </c>
      <c r="E403" s="41" t="s">
        <v>448</v>
      </c>
    </row>
    <row r="404" spans="1:5" x14ac:dyDescent="0.25">
      <c r="A404" s="5">
        <v>38352</v>
      </c>
      <c r="B404" s="41">
        <v>39.225029999999997</v>
      </c>
      <c r="C404" s="41">
        <v>45.122729999999997</v>
      </c>
      <c r="D404" s="41">
        <v>15.652240000000001</v>
      </c>
      <c r="E404" s="41">
        <v>100</v>
      </c>
    </row>
    <row r="405" spans="1:5" x14ac:dyDescent="0.25">
      <c r="A405" s="5">
        <v>38383</v>
      </c>
      <c r="B405" s="41">
        <v>38.898269999999997</v>
      </c>
      <c r="C405" s="41">
        <v>45.66507</v>
      </c>
      <c r="D405" s="41">
        <v>15.43666</v>
      </c>
      <c r="E405" s="41">
        <v>100</v>
      </c>
    </row>
    <row r="406" spans="1:5" x14ac:dyDescent="0.25">
      <c r="A406" s="5">
        <v>38411</v>
      </c>
      <c r="B406" s="41">
        <v>39.386800000000001</v>
      </c>
      <c r="C406" s="41">
        <v>45.353549999999998</v>
      </c>
      <c r="D406" s="41">
        <v>15.25966</v>
      </c>
      <c r="E406" s="41">
        <v>100</v>
      </c>
    </row>
    <row r="407" spans="1:5" x14ac:dyDescent="0.25">
      <c r="A407" s="5">
        <v>38442</v>
      </c>
      <c r="B407" s="41">
        <v>40.137749999999997</v>
      </c>
      <c r="C407" s="41">
        <v>44.800429999999999</v>
      </c>
      <c r="D407" s="41">
        <v>15.061820000000001</v>
      </c>
      <c r="E407" s="41">
        <v>100</v>
      </c>
    </row>
    <row r="408" spans="1:5" x14ac:dyDescent="0.25">
      <c r="A408" s="5">
        <v>38472</v>
      </c>
      <c r="B408" s="41">
        <v>40.596690000000002</v>
      </c>
      <c r="C408" s="41">
        <v>44.763559999999998</v>
      </c>
      <c r="D408" s="41">
        <v>14.639749999999999</v>
      </c>
      <c r="E408" s="41">
        <v>100</v>
      </c>
    </row>
    <row r="409" spans="1:5" x14ac:dyDescent="0.25">
      <c r="A409" s="5">
        <v>38503</v>
      </c>
      <c r="B409" s="41">
        <v>43.766089999999998</v>
      </c>
      <c r="C409" s="41">
        <v>42.356650000000002</v>
      </c>
      <c r="D409" s="41">
        <v>13.87726</v>
      </c>
      <c r="E409" s="41">
        <v>100</v>
      </c>
    </row>
    <row r="410" spans="1:5" x14ac:dyDescent="0.25">
      <c r="A410" s="5">
        <v>38533</v>
      </c>
      <c r="B410" s="41">
        <v>43.955240000000003</v>
      </c>
      <c r="C410" s="41">
        <v>42.329720000000002</v>
      </c>
      <c r="D410" s="41">
        <v>13.71505</v>
      </c>
      <c r="E410" s="41">
        <v>100</v>
      </c>
    </row>
    <row r="411" spans="1:5" x14ac:dyDescent="0.25">
      <c r="A411" s="5">
        <v>38564</v>
      </c>
      <c r="B411" s="41">
        <v>43.69744</v>
      </c>
      <c r="C411" s="41">
        <v>42.356310000000001</v>
      </c>
      <c r="D411" s="41">
        <v>13.946249999999999</v>
      </c>
      <c r="E411" s="41">
        <v>100</v>
      </c>
    </row>
    <row r="412" spans="1:5" x14ac:dyDescent="0.25">
      <c r="A412" s="5">
        <v>38595</v>
      </c>
      <c r="B412" s="41">
        <v>45.128709999999998</v>
      </c>
      <c r="C412" s="41">
        <v>40.113529999999997</v>
      </c>
      <c r="D412" s="41">
        <v>14.757759999999999</v>
      </c>
      <c r="E412" s="41">
        <v>100</v>
      </c>
    </row>
    <row r="413" spans="1:5" x14ac:dyDescent="0.25">
      <c r="A413" s="5">
        <v>38625</v>
      </c>
      <c r="B413" s="41">
        <v>44.991990000000001</v>
      </c>
      <c r="C413" s="41">
        <v>40.539859999999997</v>
      </c>
      <c r="D413" s="41">
        <v>14.46815</v>
      </c>
      <c r="E413" s="41">
        <v>100</v>
      </c>
    </row>
    <row r="414" spans="1:5" x14ac:dyDescent="0.25">
      <c r="A414" s="5">
        <v>38656</v>
      </c>
      <c r="B414" s="41">
        <v>45.527520000000003</v>
      </c>
      <c r="C414" s="41">
        <v>40.132779999999997</v>
      </c>
      <c r="D414" s="41">
        <v>14.339700000000001</v>
      </c>
      <c r="E414" s="41">
        <v>100</v>
      </c>
    </row>
    <row r="415" spans="1:5" x14ac:dyDescent="0.25">
      <c r="A415" s="5">
        <v>38686</v>
      </c>
      <c r="B415" s="41">
        <v>43.06908</v>
      </c>
      <c r="C415" s="41">
        <v>42.605550000000001</v>
      </c>
      <c r="D415" s="41">
        <v>14.325369999999999</v>
      </c>
      <c r="E415" s="41">
        <v>100</v>
      </c>
    </row>
    <row r="416" spans="1:5" x14ac:dyDescent="0.25">
      <c r="A416" s="5">
        <v>38717</v>
      </c>
      <c r="B416" s="41">
        <v>43.578949999999999</v>
      </c>
      <c r="C416" s="41">
        <v>42.959789999999998</v>
      </c>
      <c r="D416" s="41">
        <v>13.461259999999999</v>
      </c>
      <c r="E416" s="41">
        <v>100</v>
      </c>
    </row>
    <row r="417" spans="1:5" x14ac:dyDescent="0.25">
      <c r="A417" s="5">
        <v>38748</v>
      </c>
      <c r="B417" s="41">
        <v>43.277070000000002</v>
      </c>
      <c r="C417" s="41">
        <v>43.427869999999999</v>
      </c>
      <c r="D417" s="41">
        <v>13.295059999999999</v>
      </c>
      <c r="E417" s="41">
        <v>100</v>
      </c>
    </row>
    <row r="418" spans="1:5" x14ac:dyDescent="0.25">
      <c r="A418" s="5">
        <v>38776</v>
      </c>
      <c r="B418" s="41">
        <v>42.479680000000002</v>
      </c>
      <c r="C418" s="41">
        <v>43.835700000000003</v>
      </c>
      <c r="D418" s="41">
        <v>13.684620000000001</v>
      </c>
      <c r="E418" s="41">
        <v>100</v>
      </c>
    </row>
    <row r="419" spans="1:5" x14ac:dyDescent="0.25">
      <c r="A419" s="5">
        <v>38807</v>
      </c>
      <c r="B419" s="41">
        <v>42.441310000000001</v>
      </c>
      <c r="C419" s="41">
        <v>43.611179999999997</v>
      </c>
      <c r="D419" s="41">
        <v>13.947520000000001</v>
      </c>
      <c r="E419" s="41">
        <v>100</v>
      </c>
    </row>
    <row r="420" spans="1:5" x14ac:dyDescent="0.25">
      <c r="A420" s="5">
        <v>38837</v>
      </c>
      <c r="B420" s="41">
        <v>42.547780000000003</v>
      </c>
      <c r="C420" s="41">
        <v>43.177979999999998</v>
      </c>
      <c r="D420" s="41">
        <v>14.274240000000001</v>
      </c>
      <c r="E420" s="41">
        <v>100</v>
      </c>
    </row>
    <row r="421" spans="1:5" x14ac:dyDescent="0.25">
      <c r="A421" s="5">
        <v>38868</v>
      </c>
      <c r="B421" s="41">
        <v>42.642330000000001</v>
      </c>
      <c r="C421" s="41">
        <v>42.779710000000001</v>
      </c>
      <c r="D421" s="41">
        <v>14.577959999999999</v>
      </c>
      <c r="E421" s="41">
        <v>100</v>
      </c>
    </row>
    <row r="422" spans="1:5" x14ac:dyDescent="0.25">
      <c r="A422" s="5">
        <v>38898</v>
      </c>
      <c r="B422" s="41">
        <v>43.935420000000001</v>
      </c>
      <c r="C422" s="41">
        <v>42.797519999999999</v>
      </c>
      <c r="D422" s="41">
        <v>13.267049999999999</v>
      </c>
      <c r="E422" s="41">
        <v>100</v>
      </c>
    </row>
    <row r="423" spans="1:5" x14ac:dyDescent="0.25">
      <c r="A423" s="5">
        <v>38929</v>
      </c>
      <c r="B423" s="41">
        <v>42.48901</v>
      </c>
      <c r="C423" s="41">
        <v>44.489159999999998</v>
      </c>
      <c r="D423" s="41">
        <v>13.02183</v>
      </c>
      <c r="E423" s="41">
        <v>100</v>
      </c>
    </row>
    <row r="424" spans="1:5" x14ac:dyDescent="0.25">
      <c r="A424" s="5">
        <v>38960</v>
      </c>
      <c r="B424" s="41">
        <v>43.11645</v>
      </c>
      <c r="C424" s="41">
        <v>43.609699999999997</v>
      </c>
      <c r="D424" s="41">
        <v>13.273849999999999</v>
      </c>
      <c r="E424" s="41">
        <v>100</v>
      </c>
    </row>
    <row r="425" spans="1:5" x14ac:dyDescent="0.25">
      <c r="A425" s="5">
        <v>38990</v>
      </c>
      <c r="B425" s="41">
        <v>39.312600000000003</v>
      </c>
      <c r="C425" s="41">
        <v>47.876600000000003</v>
      </c>
      <c r="D425" s="41">
        <v>12.8108</v>
      </c>
      <c r="E425" s="41">
        <v>100</v>
      </c>
    </row>
    <row r="426" spans="1:5" x14ac:dyDescent="0.25">
      <c r="A426" s="5">
        <v>39021</v>
      </c>
      <c r="B426" s="41">
        <v>39.49776</v>
      </c>
      <c r="C426" s="41">
        <v>46.862819999999999</v>
      </c>
      <c r="D426" s="41">
        <v>13.639419999999999</v>
      </c>
      <c r="E426" s="41">
        <v>100</v>
      </c>
    </row>
    <row r="427" spans="1:5" x14ac:dyDescent="0.25">
      <c r="A427" s="5">
        <v>39051</v>
      </c>
      <c r="B427" s="41">
        <v>38.036830000000002</v>
      </c>
      <c r="C427" s="41">
        <v>47.402920000000002</v>
      </c>
      <c r="D427" s="41">
        <v>14.56024</v>
      </c>
      <c r="E427" s="41">
        <v>100</v>
      </c>
    </row>
    <row r="428" spans="1:5" x14ac:dyDescent="0.25">
      <c r="A428" s="5">
        <v>39082</v>
      </c>
      <c r="B428" s="41">
        <v>38.212620000000001</v>
      </c>
      <c r="C428" s="41">
        <v>46.081479999999999</v>
      </c>
      <c r="D428" s="41">
        <v>15.7059</v>
      </c>
      <c r="E428" s="41">
        <v>100</v>
      </c>
    </row>
    <row r="429" spans="1:5" x14ac:dyDescent="0.25">
      <c r="A429" s="5">
        <v>39113</v>
      </c>
      <c r="B429" s="41">
        <v>37.851709999999997</v>
      </c>
      <c r="C429" s="41">
        <v>46.229410000000001</v>
      </c>
      <c r="D429" s="41">
        <v>15.91888</v>
      </c>
      <c r="E429" s="41">
        <v>100</v>
      </c>
    </row>
    <row r="430" spans="1:5" x14ac:dyDescent="0.25">
      <c r="A430" s="5">
        <v>39141</v>
      </c>
      <c r="B430" s="41">
        <v>37.950530000000001</v>
      </c>
      <c r="C430" s="41">
        <v>45.694009999999999</v>
      </c>
      <c r="D430" s="41">
        <v>16.355450000000001</v>
      </c>
      <c r="E430" s="41">
        <v>100</v>
      </c>
    </row>
    <row r="431" spans="1:5" x14ac:dyDescent="0.25">
      <c r="A431" s="5">
        <v>39172</v>
      </c>
      <c r="B431" s="41">
        <v>40.426540000000003</v>
      </c>
      <c r="C431" s="41">
        <v>43.29222</v>
      </c>
      <c r="D431" s="41">
        <v>16.28124</v>
      </c>
      <c r="E431" s="41">
        <v>100</v>
      </c>
    </row>
    <row r="432" spans="1:5" x14ac:dyDescent="0.25">
      <c r="A432" s="5">
        <v>39202</v>
      </c>
      <c r="B432" s="41">
        <v>40.178310000000003</v>
      </c>
      <c r="C432" s="41">
        <v>42.637450000000001</v>
      </c>
      <c r="D432" s="41">
        <v>17.184239999999999</v>
      </c>
      <c r="E432" s="41">
        <v>100</v>
      </c>
    </row>
    <row r="433" spans="1:5" x14ac:dyDescent="0.25">
      <c r="A433" s="5">
        <v>39233</v>
      </c>
      <c r="B433" s="41">
        <v>40.359380000000002</v>
      </c>
      <c r="C433" s="41">
        <v>42.370899999999999</v>
      </c>
      <c r="D433" s="41">
        <v>17.26972</v>
      </c>
      <c r="E433" s="41">
        <v>100</v>
      </c>
    </row>
    <row r="434" spans="1:5" x14ac:dyDescent="0.25">
      <c r="A434" s="5">
        <v>39263</v>
      </c>
      <c r="B434" s="41">
        <v>40.21557</v>
      </c>
      <c r="C434" s="41">
        <v>41.799610000000001</v>
      </c>
      <c r="D434" s="41">
        <v>17.984819999999999</v>
      </c>
      <c r="E434" s="41">
        <v>100</v>
      </c>
    </row>
    <row r="435" spans="1:5" x14ac:dyDescent="0.25">
      <c r="A435" s="5">
        <v>39294</v>
      </c>
      <c r="B435" s="41">
        <v>40.703969999999998</v>
      </c>
      <c r="C435" s="41">
        <v>41.698729999999998</v>
      </c>
      <c r="D435" s="41">
        <v>17.597300000000001</v>
      </c>
      <c r="E435" s="41">
        <v>100</v>
      </c>
    </row>
    <row r="436" spans="1:5" x14ac:dyDescent="0.25">
      <c r="A436" s="5">
        <v>39325</v>
      </c>
      <c r="B436" s="41">
        <v>41.441589999999998</v>
      </c>
      <c r="C436" s="41">
        <v>41.259329999999999</v>
      </c>
      <c r="D436" s="41">
        <v>17.29908</v>
      </c>
      <c r="E436" s="41">
        <v>100</v>
      </c>
    </row>
    <row r="437" spans="1:5" x14ac:dyDescent="0.25">
      <c r="A437" s="5">
        <v>39355</v>
      </c>
      <c r="B437" s="41">
        <v>41.512799999999999</v>
      </c>
      <c r="C437" s="41">
        <v>41.043799999999997</v>
      </c>
      <c r="D437" s="41">
        <v>17.44341</v>
      </c>
      <c r="E437" s="41">
        <v>100</v>
      </c>
    </row>
    <row r="438" spans="1:5" x14ac:dyDescent="0.25">
      <c r="A438" s="5">
        <v>39386</v>
      </c>
      <c r="B438" s="41">
        <v>40.054699999999997</v>
      </c>
      <c r="C438" s="41">
        <v>41.362340000000003</v>
      </c>
      <c r="D438" s="41">
        <v>18.58296</v>
      </c>
      <c r="E438" s="41">
        <v>100</v>
      </c>
    </row>
    <row r="439" spans="1:5" x14ac:dyDescent="0.25">
      <c r="A439" s="5">
        <v>39416</v>
      </c>
      <c r="B439" s="41">
        <v>38.76305</v>
      </c>
      <c r="C439" s="41">
        <v>42.845880000000001</v>
      </c>
      <c r="D439" s="41">
        <v>18.391079999999999</v>
      </c>
      <c r="E439" s="41">
        <v>100</v>
      </c>
    </row>
    <row r="440" spans="1:5" x14ac:dyDescent="0.25">
      <c r="A440" s="5">
        <v>39447</v>
      </c>
      <c r="B440" s="41">
        <v>38.023090000000003</v>
      </c>
      <c r="C440" s="41">
        <v>43.177759999999999</v>
      </c>
      <c r="D440" s="41">
        <v>18.799150000000001</v>
      </c>
      <c r="E440" s="41">
        <v>100</v>
      </c>
    </row>
    <row r="441" spans="1:5" x14ac:dyDescent="0.25">
      <c r="A441" s="5">
        <v>39478</v>
      </c>
      <c r="B441" s="41">
        <v>37.595950000000002</v>
      </c>
      <c r="C441" s="41">
        <v>43.602870000000003</v>
      </c>
      <c r="D441" s="41">
        <v>18.801179999999999</v>
      </c>
      <c r="E441" s="41">
        <v>100</v>
      </c>
    </row>
    <row r="442" spans="1:5" x14ac:dyDescent="0.25">
      <c r="A442" s="5">
        <v>39507</v>
      </c>
      <c r="B442" s="41">
        <v>36.75056</v>
      </c>
      <c r="C442" s="41">
        <v>44.711419999999997</v>
      </c>
      <c r="D442" s="41">
        <v>18.538019999999999</v>
      </c>
      <c r="E442" s="41">
        <v>100</v>
      </c>
    </row>
    <row r="443" spans="1:5" x14ac:dyDescent="0.25">
      <c r="A443" s="5">
        <v>39538</v>
      </c>
      <c r="B443" s="41">
        <v>40.230809999999998</v>
      </c>
      <c r="C443" s="41">
        <v>42.624760000000002</v>
      </c>
      <c r="D443" s="41">
        <v>17.14443</v>
      </c>
      <c r="E443" s="41">
        <v>100</v>
      </c>
    </row>
    <row r="444" spans="1:5" x14ac:dyDescent="0.25">
      <c r="A444" s="5">
        <v>39568</v>
      </c>
      <c r="B444" s="41">
        <v>36.926349999999999</v>
      </c>
      <c r="C444" s="41">
        <v>45.998579999999997</v>
      </c>
      <c r="D444" s="41">
        <v>17.075060000000001</v>
      </c>
      <c r="E444" s="41">
        <v>100</v>
      </c>
    </row>
    <row r="445" spans="1:5" x14ac:dyDescent="0.25">
      <c r="A445" s="5">
        <v>39599</v>
      </c>
      <c r="B445" s="41">
        <v>39.707099999999997</v>
      </c>
      <c r="C445" s="41">
        <v>43.111429999999999</v>
      </c>
      <c r="D445" s="41">
        <v>17.181480000000001</v>
      </c>
      <c r="E445" s="41">
        <v>100</v>
      </c>
    </row>
    <row r="446" spans="1:5" x14ac:dyDescent="0.25">
      <c r="A446" s="5">
        <v>39629</v>
      </c>
      <c r="B446" s="41">
        <v>40.476840000000003</v>
      </c>
      <c r="C446" s="41">
        <v>42.58249</v>
      </c>
      <c r="D446" s="41">
        <v>16.940670000000001</v>
      </c>
      <c r="E446" s="41">
        <v>100</v>
      </c>
    </row>
    <row r="447" spans="1:5" x14ac:dyDescent="0.25">
      <c r="A447" s="5">
        <v>39660</v>
      </c>
      <c r="B447" s="41">
        <v>40.007150000000003</v>
      </c>
      <c r="C447" s="41">
        <v>43.331090000000003</v>
      </c>
      <c r="D447" s="41">
        <v>16.661760000000001</v>
      </c>
      <c r="E447" s="41">
        <v>100</v>
      </c>
    </row>
    <row r="448" spans="1:5" x14ac:dyDescent="0.25">
      <c r="A448" s="5">
        <v>39691</v>
      </c>
      <c r="B448" s="41">
        <v>40.257899999999999</v>
      </c>
      <c r="C448" s="41">
        <v>41.570959999999999</v>
      </c>
      <c r="D448" s="41">
        <v>18.171140000000001</v>
      </c>
      <c r="E448" s="41">
        <v>100</v>
      </c>
    </row>
    <row r="449" spans="1:5" x14ac:dyDescent="0.25">
      <c r="A449" s="5">
        <v>39721</v>
      </c>
      <c r="B449" s="41">
        <v>40.811059999999998</v>
      </c>
      <c r="C449" s="41">
        <v>41.221299999999999</v>
      </c>
      <c r="D449" s="41">
        <v>17.967639999999999</v>
      </c>
      <c r="E449" s="41">
        <v>100</v>
      </c>
    </row>
    <row r="450" spans="1:5" x14ac:dyDescent="0.25">
      <c r="A450" s="5">
        <v>39752</v>
      </c>
      <c r="B450" s="41">
        <v>41.535739999999997</v>
      </c>
      <c r="C450" s="41">
        <v>41.580849999999998</v>
      </c>
      <c r="D450" s="41">
        <v>16.883410000000001</v>
      </c>
      <c r="E450" s="41">
        <v>100</v>
      </c>
    </row>
    <row r="451" spans="1:5" x14ac:dyDescent="0.25">
      <c r="A451" s="5">
        <v>39782</v>
      </c>
      <c r="B451" s="41">
        <v>43.950049999999997</v>
      </c>
      <c r="C451" s="41">
        <v>37.762810000000002</v>
      </c>
      <c r="D451" s="41">
        <v>18.287140000000001</v>
      </c>
      <c r="E451" s="41">
        <v>100</v>
      </c>
    </row>
    <row r="452" spans="1:5" x14ac:dyDescent="0.25">
      <c r="A452" s="5">
        <v>39813</v>
      </c>
      <c r="B452" s="41">
        <v>42.460830000000001</v>
      </c>
      <c r="C452" s="41">
        <v>34.952019999999997</v>
      </c>
      <c r="D452" s="41">
        <v>22.587150000000001</v>
      </c>
      <c r="E452" s="41">
        <v>100</v>
      </c>
    </row>
    <row r="453" spans="1:5" x14ac:dyDescent="0.25">
      <c r="A453" s="5">
        <v>39844</v>
      </c>
      <c r="B453" s="41">
        <v>44.537709999999997</v>
      </c>
      <c r="C453" s="41">
        <v>35.180289999999999</v>
      </c>
      <c r="D453" s="41">
        <v>20.282</v>
      </c>
      <c r="E453" s="41">
        <v>100</v>
      </c>
    </row>
    <row r="454" spans="1:5" x14ac:dyDescent="0.25">
      <c r="A454" s="5">
        <v>39872</v>
      </c>
      <c r="B454" s="41">
        <v>44.27758</v>
      </c>
      <c r="C454" s="41">
        <v>34.95899</v>
      </c>
      <c r="D454" s="41">
        <v>20.76343</v>
      </c>
      <c r="E454" s="41">
        <v>100</v>
      </c>
    </row>
    <row r="455" spans="1:5" x14ac:dyDescent="0.25">
      <c r="A455" s="5">
        <v>39903</v>
      </c>
      <c r="B455" s="41">
        <v>43.667149999999999</v>
      </c>
      <c r="C455" s="41">
        <v>33.703339999999997</v>
      </c>
      <c r="D455" s="41">
        <v>22.62951</v>
      </c>
      <c r="E455" s="41">
        <v>100</v>
      </c>
    </row>
    <row r="456" spans="1:5" x14ac:dyDescent="0.25">
      <c r="A456" s="5">
        <v>39933</v>
      </c>
      <c r="B456" s="41">
        <v>45.546239999999997</v>
      </c>
      <c r="C456" s="41">
        <v>30.854109999999999</v>
      </c>
      <c r="D456" s="41">
        <v>23.59965</v>
      </c>
      <c r="E456" s="41">
        <v>100</v>
      </c>
    </row>
    <row r="457" spans="1:5" x14ac:dyDescent="0.25">
      <c r="A457" s="5">
        <v>39964</v>
      </c>
      <c r="B457" s="41">
        <v>45.859920000000002</v>
      </c>
      <c r="C457" s="41">
        <v>29.750209999999999</v>
      </c>
      <c r="D457" s="41">
        <v>24.389869999999998</v>
      </c>
      <c r="E457" s="41">
        <v>100</v>
      </c>
    </row>
    <row r="458" spans="1:5" x14ac:dyDescent="0.25">
      <c r="A458" s="5">
        <v>39994</v>
      </c>
      <c r="B458" s="41">
        <v>44.951140000000002</v>
      </c>
      <c r="C458" s="41">
        <v>30.277360000000002</v>
      </c>
      <c r="D458" s="41">
        <v>24.771509999999999</v>
      </c>
      <c r="E458" s="41">
        <v>100</v>
      </c>
    </row>
    <row r="459" spans="1:5" x14ac:dyDescent="0.25">
      <c r="A459" s="5">
        <v>40025</v>
      </c>
      <c r="B459" s="41">
        <v>42.72589</v>
      </c>
      <c r="C459" s="41">
        <v>30.812360000000002</v>
      </c>
      <c r="D459" s="41">
        <v>26.461749999999999</v>
      </c>
      <c r="E459" s="41">
        <v>100</v>
      </c>
    </row>
    <row r="460" spans="1:5" x14ac:dyDescent="0.25">
      <c r="A460" s="5">
        <v>40056</v>
      </c>
      <c r="B460" s="41">
        <v>43.317909999999998</v>
      </c>
      <c r="C460" s="41">
        <v>32.516100000000002</v>
      </c>
      <c r="D460" s="41">
        <v>24.165990000000001</v>
      </c>
      <c r="E460" s="41">
        <v>100</v>
      </c>
    </row>
    <row r="461" spans="1:5" x14ac:dyDescent="0.25">
      <c r="A461" s="5">
        <v>40086</v>
      </c>
      <c r="B461" s="41">
        <v>42.054020000000001</v>
      </c>
      <c r="C461" s="41">
        <v>33.462479999999999</v>
      </c>
      <c r="D461" s="41">
        <v>24.483509999999999</v>
      </c>
      <c r="E461" s="41">
        <v>100</v>
      </c>
    </row>
    <row r="462" spans="1:5" x14ac:dyDescent="0.25">
      <c r="A462" s="5">
        <v>40117</v>
      </c>
      <c r="B462" s="41">
        <v>41.700760000000002</v>
      </c>
      <c r="C462" s="41">
        <v>33.923879999999997</v>
      </c>
      <c r="D462" s="41">
        <v>24.375360000000001</v>
      </c>
      <c r="E462" s="41">
        <v>100</v>
      </c>
    </row>
    <row r="463" spans="1:5" x14ac:dyDescent="0.25">
      <c r="A463" s="5">
        <v>40147</v>
      </c>
      <c r="B463" s="41">
        <v>42.08128</v>
      </c>
      <c r="C463" s="41">
        <v>34.098840000000003</v>
      </c>
      <c r="D463" s="41">
        <v>23.819880000000001</v>
      </c>
      <c r="E463" s="41">
        <v>100</v>
      </c>
    </row>
    <row r="464" spans="1:5" x14ac:dyDescent="0.25">
      <c r="A464" s="5">
        <v>40178</v>
      </c>
      <c r="B464" s="41">
        <v>41.87697</v>
      </c>
      <c r="C464" s="41">
        <v>34.863549999999996</v>
      </c>
      <c r="D464" s="41">
        <v>23.25947</v>
      </c>
      <c r="E464" s="41">
        <v>100</v>
      </c>
    </row>
    <row r="465" spans="1:5" x14ac:dyDescent="0.25">
      <c r="A465" s="5">
        <v>40209</v>
      </c>
      <c r="B465" s="41">
        <v>42.788110000000003</v>
      </c>
      <c r="C465" s="41">
        <v>33.940089999999998</v>
      </c>
      <c r="D465" s="41">
        <v>23.271799999999999</v>
      </c>
      <c r="E465" s="41">
        <v>100</v>
      </c>
    </row>
    <row r="466" spans="1:5" x14ac:dyDescent="0.25">
      <c r="A466" s="5">
        <v>40237</v>
      </c>
      <c r="B466" s="41">
        <v>42.78463</v>
      </c>
      <c r="C466" s="41">
        <v>36.629980000000003</v>
      </c>
      <c r="D466" s="41">
        <v>20.58539</v>
      </c>
      <c r="E466" s="41">
        <v>100</v>
      </c>
    </row>
    <row r="467" spans="1:5" x14ac:dyDescent="0.25">
      <c r="A467" s="5">
        <v>40268</v>
      </c>
      <c r="B467" s="41">
        <v>41.20288</v>
      </c>
      <c r="C467" s="41">
        <v>38.489280000000001</v>
      </c>
      <c r="D467" s="41">
        <v>20.307829999999999</v>
      </c>
      <c r="E467" s="41">
        <v>100</v>
      </c>
    </row>
    <row r="468" spans="1:5" x14ac:dyDescent="0.25">
      <c r="A468" s="5">
        <v>40298</v>
      </c>
      <c r="B468" s="41">
        <v>40.995429999999999</v>
      </c>
      <c r="C468" s="41">
        <v>39.009329999999999</v>
      </c>
      <c r="D468" s="41">
        <v>19.995239999999999</v>
      </c>
      <c r="E468" s="41">
        <v>100</v>
      </c>
    </row>
    <row r="469" spans="1:5" x14ac:dyDescent="0.25">
      <c r="A469" s="5">
        <v>40329</v>
      </c>
      <c r="B469" s="41">
        <v>41.07255</v>
      </c>
      <c r="C469" s="41">
        <v>40.072780000000002</v>
      </c>
      <c r="D469" s="41">
        <v>18.854679999999998</v>
      </c>
      <c r="E469" s="41">
        <v>100</v>
      </c>
    </row>
    <row r="470" spans="1:5" x14ac:dyDescent="0.25">
      <c r="A470" s="5">
        <v>40359</v>
      </c>
      <c r="B470" s="41">
        <v>41.308030000000002</v>
      </c>
      <c r="C470" s="41">
        <v>40.242089999999997</v>
      </c>
      <c r="D470" s="41">
        <v>18.44988</v>
      </c>
      <c r="E470" s="41">
        <v>100</v>
      </c>
    </row>
    <row r="471" spans="1:5" x14ac:dyDescent="0.25">
      <c r="A471" s="5">
        <v>40390</v>
      </c>
      <c r="B471" s="41">
        <v>41.23462</v>
      </c>
      <c r="C471" s="41">
        <v>40.828040000000001</v>
      </c>
      <c r="D471" s="41">
        <v>17.937339999999999</v>
      </c>
      <c r="E471" s="41">
        <v>100</v>
      </c>
    </row>
    <row r="472" spans="1:5" x14ac:dyDescent="0.25">
      <c r="A472" s="5">
        <v>40421</v>
      </c>
      <c r="B472" s="41">
        <v>43.973930000000003</v>
      </c>
      <c r="C472" s="41">
        <v>39.501899999999999</v>
      </c>
      <c r="D472" s="41">
        <v>16.524170000000002</v>
      </c>
      <c r="E472" s="41">
        <v>100</v>
      </c>
    </row>
    <row r="473" spans="1:5" x14ac:dyDescent="0.25">
      <c r="A473" s="5">
        <v>40451</v>
      </c>
      <c r="B473" s="41">
        <v>44.404310000000002</v>
      </c>
      <c r="C473" s="41">
        <v>39.537970000000001</v>
      </c>
      <c r="D473" s="41">
        <v>16.05772</v>
      </c>
      <c r="E473" s="41">
        <v>100</v>
      </c>
    </row>
    <row r="474" spans="1:5" x14ac:dyDescent="0.25">
      <c r="A474" s="5">
        <v>40482</v>
      </c>
      <c r="B474" s="41">
        <v>43.141750000000002</v>
      </c>
      <c r="C474" s="41">
        <v>40.614089999999997</v>
      </c>
      <c r="D474" s="41">
        <v>16.244160000000001</v>
      </c>
      <c r="E474" s="41">
        <v>100</v>
      </c>
    </row>
    <row r="475" spans="1:5" x14ac:dyDescent="0.25">
      <c r="A475" s="5">
        <v>40512</v>
      </c>
      <c r="B475" s="41">
        <v>43.350360000000002</v>
      </c>
      <c r="C475" s="41">
        <v>40.278849999999998</v>
      </c>
      <c r="D475" s="41">
        <v>16.37079</v>
      </c>
      <c r="E475" s="41">
        <v>100</v>
      </c>
    </row>
    <row r="476" spans="1:5" x14ac:dyDescent="0.25">
      <c r="A476" s="5">
        <v>40543</v>
      </c>
      <c r="B476" s="41">
        <v>42.48657</v>
      </c>
      <c r="C476" s="41">
        <v>41.427370000000003</v>
      </c>
      <c r="D476" s="41">
        <v>16.08606</v>
      </c>
      <c r="E476" s="41">
        <v>100</v>
      </c>
    </row>
    <row r="477" spans="1:5" x14ac:dyDescent="0.25">
      <c r="A477" s="5">
        <v>40574</v>
      </c>
      <c r="B477" s="41">
        <v>41.360950000000003</v>
      </c>
      <c r="C477" s="41">
        <v>42.320810000000002</v>
      </c>
      <c r="D477" s="41">
        <v>16.318239999999999</v>
      </c>
      <c r="E477" s="41">
        <v>100</v>
      </c>
    </row>
    <row r="478" spans="1:5" x14ac:dyDescent="0.25">
      <c r="A478" s="5">
        <v>40602</v>
      </c>
      <c r="B478" s="41">
        <v>41.4497</v>
      </c>
      <c r="C478" s="41">
        <v>41.765680000000003</v>
      </c>
      <c r="D478" s="41">
        <v>16.784610000000001</v>
      </c>
      <c r="E478" s="41">
        <v>100</v>
      </c>
    </row>
    <row r="479" spans="1:5" x14ac:dyDescent="0.25">
      <c r="A479" s="5">
        <v>40633</v>
      </c>
      <c r="B479" s="41">
        <v>42.86468</v>
      </c>
      <c r="C479" s="41">
        <v>41.557600000000001</v>
      </c>
      <c r="D479" s="41">
        <v>15.577719999999999</v>
      </c>
      <c r="E479" s="41">
        <v>100</v>
      </c>
    </row>
    <row r="480" spans="1:5" x14ac:dyDescent="0.25">
      <c r="A480" s="5">
        <v>40663</v>
      </c>
      <c r="B480" s="41">
        <v>43.111730000000001</v>
      </c>
      <c r="C480" s="41">
        <v>41.632480000000001</v>
      </c>
      <c r="D480" s="41">
        <v>15.255789999999999</v>
      </c>
      <c r="E480" s="41">
        <v>100</v>
      </c>
    </row>
    <row r="481" spans="1:5" x14ac:dyDescent="0.25">
      <c r="A481" s="5">
        <v>40694</v>
      </c>
      <c r="B481" s="41">
        <v>45.383540000000004</v>
      </c>
      <c r="C481" s="41">
        <v>38.986179999999997</v>
      </c>
      <c r="D481" s="41">
        <v>15.630280000000001</v>
      </c>
      <c r="E481" s="41">
        <v>100</v>
      </c>
    </row>
    <row r="482" spans="1:5" x14ac:dyDescent="0.25">
      <c r="A482" s="5">
        <v>40724</v>
      </c>
      <c r="B482" s="41">
        <v>46.228760000000001</v>
      </c>
      <c r="C482" s="41">
        <v>38.527639999999998</v>
      </c>
      <c r="D482" s="41">
        <v>15.243600000000001</v>
      </c>
      <c r="E482" s="41">
        <v>100</v>
      </c>
    </row>
    <row r="483" spans="1:5" x14ac:dyDescent="0.25">
      <c r="A483" s="5">
        <v>40755</v>
      </c>
      <c r="B483" s="41">
        <v>46.204900000000002</v>
      </c>
      <c r="C483" s="41">
        <v>38.560769999999998</v>
      </c>
      <c r="D483" s="41">
        <v>15.23434</v>
      </c>
      <c r="E483" s="41">
        <v>100</v>
      </c>
    </row>
    <row r="484" spans="1:5" x14ac:dyDescent="0.25">
      <c r="A484" s="5">
        <v>40786</v>
      </c>
      <c r="B484" s="41">
        <v>46.529690000000002</v>
      </c>
      <c r="C484" s="41">
        <v>38.513100000000001</v>
      </c>
      <c r="D484" s="41">
        <v>14.95721</v>
      </c>
      <c r="E484" s="41">
        <v>100</v>
      </c>
    </row>
    <row r="485" spans="1:5" x14ac:dyDescent="0.25">
      <c r="A485" s="5">
        <v>40816</v>
      </c>
      <c r="B485" s="41">
        <v>47.023090000000003</v>
      </c>
      <c r="C485" s="41">
        <v>38.631039999999999</v>
      </c>
      <c r="D485" s="41">
        <v>14.34587</v>
      </c>
      <c r="E485" s="41">
        <v>100</v>
      </c>
    </row>
    <row r="486" spans="1:5" x14ac:dyDescent="0.25">
      <c r="A486" s="5">
        <v>40847</v>
      </c>
      <c r="B486" s="41">
        <v>45.51202</v>
      </c>
      <c r="C486" s="41">
        <v>39.424230000000001</v>
      </c>
      <c r="D486" s="41">
        <v>15.063739999999999</v>
      </c>
      <c r="E486" s="41">
        <v>100</v>
      </c>
    </row>
    <row r="487" spans="1:5" x14ac:dyDescent="0.25">
      <c r="A487" s="5">
        <v>40877</v>
      </c>
      <c r="B487" s="41">
        <v>47.214469999999999</v>
      </c>
      <c r="C487" s="41">
        <v>38.865879999999997</v>
      </c>
      <c r="D487" s="41">
        <v>13.919639999999999</v>
      </c>
      <c r="E487" s="41">
        <v>100</v>
      </c>
    </row>
    <row r="488" spans="1:5" x14ac:dyDescent="0.25">
      <c r="A488" s="5">
        <v>40908</v>
      </c>
      <c r="B488" s="41">
        <v>45.044890000000002</v>
      </c>
      <c r="C488" s="41">
        <v>39.603149999999999</v>
      </c>
      <c r="D488" s="41">
        <v>15.35196</v>
      </c>
      <c r="E488" s="41">
        <v>100</v>
      </c>
    </row>
    <row r="489" spans="1:5" x14ac:dyDescent="0.25">
      <c r="A489" s="5">
        <v>40939</v>
      </c>
      <c r="B489" s="41">
        <v>45.476379999999999</v>
      </c>
      <c r="C489" s="41">
        <v>38.950679999999998</v>
      </c>
      <c r="D489" s="41">
        <v>15.572939999999999</v>
      </c>
      <c r="E489" s="41">
        <v>100</v>
      </c>
    </row>
    <row r="490" spans="1:5" x14ac:dyDescent="0.25">
      <c r="A490" s="5">
        <v>40968</v>
      </c>
      <c r="B490" s="41">
        <v>43.485939999999999</v>
      </c>
      <c r="C490" s="41">
        <v>40.563130000000001</v>
      </c>
      <c r="D490" s="41">
        <v>15.950939999999999</v>
      </c>
      <c r="E490" s="41">
        <v>100</v>
      </c>
    </row>
    <row r="491" spans="1:5" x14ac:dyDescent="0.25">
      <c r="A491" s="5">
        <v>40999</v>
      </c>
      <c r="B491" s="41">
        <v>44.724980000000002</v>
      </c>
      <c r="C491" s="41">
        <v>39.324910000000003</v>
      </c>
      <c r="D491" s="41">
        <v>15.95011</v>
      </c>
      <c r="E491" s="41">
        <v>100</v>
      </c>
    </row>
    <row r="492" spans="1:5" x14ac:dyDescent="0.25">
      <c r="A492" s="5">
        <v>41029</v>
      </c>
      <c r="B492" s="41">
        <v>44.393039999999999</v>
      </c>
      <c r="C492" s="41">
        <v>39.871389999999998</v>
      </c>
      <c r="D492" s="41">
        <v>15.735580000000001</v>
      </c>
      <c r="E492" s="41">
        <v>100</v>
      </c>
    </row>
    <row r="493" spans="1:5" x14ac:dyDescent="0.25">
      <c r="A493" s="5">
        <v>41060</v>
      </c>
      <c r="B493" s="41">
        <v>43.258319999999998</v>
      </c>
      <c r="C493" s="41">
        <v>40.809690000000003</v>
      </c>
      <c r="D493" s="41">
        <v>15.931979999999999</v>
      </c>
      <c r="E493" s="41">
        <v>100</v>
      </c>
    </row>
    <row r="494" spans="1:5" x14ac:dyDescent="0.25">
      <c r="A494" s="5">
        <v>41090</v>
      </c>
      <c r="B494" s="41">
        <v>43.410220000000002</v>
      </c>
      <c r="C494" s="41">
        <v>40.619109999999999</v>
      </c>
      <c r="D494" s="41">
        <v>15.97068</v>
      </c>
      <c r="E494" s="41">
        <v>100</v>
      </c>
    </row>
    <row r="495" spans="1:5" x14ac:dyDescent="0.25">
      <c r="A495" s="5">
        <v>41121</v>
      </c>
      <c r="B495" s="41">
        <v>43.558779999999999</v>
      </c>
      <c r="C495" s="41">
        <v>40.159550000000003</v>
      </c>
      <c r="D495" s="41">
        <v>16.281669999999998</v>
      </c>
      <c r="E495" s="41">
        <v>100</v>
      </c>
    </row>
    <row r="496" spans="1:5" x14ac:dyDescent="0.25">
      <c r="A496" s="5">
        <v>41152</v>
      </c>
      <c r="B496" s="41">
        <v>43.455109999999998</v>
      </c>
      <c r="C496" s="41">
        <v>40.307769999999998</v>
      </c>
      <c r="D496" s="41">
        <v>16.237120000000001</v>
      </c>
      <c r="E496" s="41">
        <v>100</v>
      </c>
    </row>
    <row r="497" spans="1:5" x14ac:dyDescent="0.25">
      <c r="A497" s="5">
        <v>41182</v>
      </c>
      <c r="B497" s="41">
        <v>42.352339999999998</v>
      </c>
      <c r="C497" s="41">
        <v>41.479779999999998</v>
      </c>
      <c r="D497" s="41">
        <v>16.16788</v>
      </c>
      <c r="E497" s="41">
        <v>100</v>
      </c>
    </row>
    <row r="498" spans="1:5" x14ac:dyDescent="0.25">
      <c r="A498" s="5">
        <v>41213</v>
      </c>
      <c r="B498" s="41">
        <v>41.061369999999997</v>
      </c>
      <c r="C498" s="41">
        <v>42.22824</v>
      </c>
      <c r="D498" s="41">
        <v>16.71039</v>
      </c>
      <c r="E498" s="41">
        <v>100</v>
      </c>
    </row>
    <row r="499" spans="1:5" x14ac:dyDescent="0.25">
      <c r="A499" s="5">
        <v>41243</v>
      </c>
      <c r="B499" s="41">
        <v>41.224310000000003</v>
      </c>
      <c r="C499" s="41">
        <v>42.090229999999998</v>
      </c>
      <c r="D499" s="41">
        <v>16.685459999999999</v>
      </c>
      <c r="E499" s="41">
        <v>100</v>
      </c>
    </row>
    <row r="500" spans="1:5" x14ac:dyDescent="0.25">
      <c r="A500" s="5">
        <v>41274</v>
      </c>
      <c r="B500" s="41">
        <v>40.756259999999997</v>
      </c>
      <c r="C500" s="41">
        <v>42.67174</v>
      </c>
      <c r="D500" s="41">
        <v>16.571999999999999</v>
      </c>
      <c r="E500" s="41">
        <v>100</v>
      </c>
    </row>
    <row r="501" spans="1:5" x14ac:dyDescent="0.25">
      <c r="A501" s="5">
        <v>41305</v>
      </c>
      <c r="B501" s="41">
        <v>41.871850000000002</v>
      </c>
      <c r="C501" s="41">
        <v>41.275329999999997</v>
      </c>
      <c r="D501" s="41">
        <v>16.852820000000001</v>
      </c>
      <c r="E501" s="41">
        <v>100</v>
      </c>
    </row>
    <row r="502" spans="1:5" x14ac:dyDescent="0.25">
      <c r="A502" s="5">
        <v>41333</v>
      </c>
      <c r="B502" s="41">
        <v>41.991300000000003</v>
      </c>
      <c r="C502" s="41">
        <v>40.895269999999996</v>
      </c>
      <c r="D502" s="41">
        <v>17.113430000000001</v>
      </c>
      <c r="E502" s="41">
        <v>100</v>
      </c>
    </row>
    <row r="503" spans="1:5" x14ac:dyDescent="0.25">
      <c r="A503" s="5">
        <v>41364</v>
      </c>
      <c r="B503" s="41">
        <v>41.578580000000002</v>
      </c>
      <c r="C503" s="41">
        <v>41.222299999999997</v>
      </c>
      <c r="D503" s="41">
        <v>17.199120000000001</v>
      </c>
      <c r="E503" s="41">
        <v>100</v>
      </c>
    </row>
    <row r="504" spans="1:5" x14ac:dyDescent="0.25">
      <c r="A504" s="5">
        <v>41394</v>
      </c>
      <c r="B504" s="41">
        <v>41.331299999999999</v>
      </c>
      <c r="C504" s="41">
        <v>41.363680000000002</v>
      </c>
      <c r="D504" s="41">
        <v>17.305019999999999</v>
      </c>
      <c r="E504" s="41">
        <v>100</v>
      </c>
    </row>
    <row r="505" spans="1:5" x14ac:dyDescent="0.25">
      <c r="A505" s="5">
        <v>41425</v>
      </c>
      <c r="B505" s="41">
        <v>41.766010000000001</v>
      </c>
      <c r="C505" s="41">
        <v>40.817720000000001</v>
      </c>
      <c r="D505" s="41">
        <v>17.416270000000001</v>
      </c>
      <c r="E505" s="41">
        <v>100</v>
      </c>
    </row>
    <row r="506" spans="1:5" x14ac:dyDescent="0.25">
      <c r="A506" s="5">
        <v>41455</v>
      </c>
      <c r="B506" s="41">
        <v>41.988930000000003</v>
      </c>
      <c r="C506" s="41">
        <v>40.793239999999997</v>
      </c>
      <c r="D506" s="41">
        <v>17.217829999999999</v>
      </c>
      <c r="E506" s="41">
        <v>100</v>
      </c>
    </row>
    <row r="507" spans="1:5" x14ac:dyDescent="0.25">
      <c r="A507" s="5">
        <v>41486</v>
      </c>
      <c r="B507" s="41">
        <v>42.493679999999998</v>
      </c>
      <c r="C507" s="41">
        <v>40.554540000000003</v>
      </c>
      <c r="D507" s="41">
        <v>16.951779999999999</v>
      </c>
      <c r="E507" s="41">
        <v>100</v>
      </c>
    </row>
    <row r="508" spans="1:5" x14ac:dyDescent="0.25">
      <c r="A508" s="5">
        <v>41517</v>
      </c>
      <c r="B508" s="41">
        <v>42.437330000000003</v>
      </c>
      <c r="C508" s="41">
        <v>40.305709999999998</v>
      </c>
      <c r="D508" s="41">
        <v>17.256959999999999</v>
      </c>
      <c r="E508" s="41">
        <v>100</v>
      </c>
    </row>
    <row r="509" spans="1:5" x14ac:dyDescent="0.25">
      <c r="A509" s="5">
        <v>41547</v>
      </c>
      <c r="B509" s="41">
        <v>42.534739999999999</v>
      </c>
      <c r="C509" s="41">
        <v>40.216090000000001</v>
      </c>
      <c r="D509" s="41">
        <v>17.249169999999999</v>
      </c>
      <c r="E509" s="41">
        <v>100</v>
      </c>
    </row>
    <row r="510" spans="1:5" x14ac:dyDescent="0.25">
      <c r="A510" s="5">
        <v>41578</v>
      </c>
      <c r="B510" s="41">
        <v>42.872900000000001</v>
      </c>
      <c r="C510" s="41">
        <v>40.114849999999997</v>
      </c>
      <c r="D510" s="41">
        <v>17.012250000000002</v>
      </c>
      <c r="E510" s="41">
        <v>100</v>
      </c>
    </row>
    <row r="511" spans="1:5" x14ac:dyDescent="0.25">
      <c r="A511" s="5">
        <v>41608</v>
      </c>
      <c r="B511" s="41">
        <v>43.101909999999997</v>
      </c>
      <c r="C511" s="41">
        <v>39.58352</v>
      </c>
      <c r="D511" s="41">
        <v>17.31457</v>
      </c>
      <c r="E511" s="41">
        <v>100</v>
      </c>
    </row>
    <row r="512" spans="1:5" x14ac:dyDescent="0.25">
      <c r="A512" s="5">
        <v>41639</v>
      </c>
      <c r="B512" s="41">
        <v>44.422319999999999</v>
      </c>
      <c r="C512" s="41">
        <v>38.040709999999997</v>
      </c>
      <c r="D512" s="41">
        <v>17.53697</v>
      </c>
      <c r="E512" s="41">
        <v>100</v>
      </c>
    </row>
    <row r="513" spans="1:5" x14ac:dyDescent="0.25">
      <c r="A513" s="5">
        <v>41670</v>
      </c>
      <c r="B513" s="41">
        <v>44.367539999999998</v>
      </c>
      <c r="C513" s="41">
        <v>38.036090000000002</v>
      </c>
      <c r="D513" s="41">
        <v>17.596360000000001</v>
      </c>
      <c r="E513" s="41">
        <v>100</v>
      </c>
    </row>
    <row r="514" spans="1:5" x14ac:dyDescent="0.25">
      <c r="A514" s="5">
        <v>41698</v>
      </c>
      <c r="B514" s="41">
        <v>44.237490000000001</v>
      </c>
      <c r="C514" s="41">
        <v>38.195279999999997</v>
      </c>
      <c r="D514" s="41">
        <v>17.567229999999999</v>
      </c>
      <c r="E514" s="41">
        <v>100</v>
      </c>
    </row>
    <row r="515" spans="1:5" x14ac:dyDescent="0.25">
      <c r="A515" s="5">
        <v>41729</v>
      </c>
      <c r="B515" s="41">
        <v>44.494610000000002</v>
      </c>
      <c r="C515" s="41">
        <v>38.311390000000003</v>
      </c>
      <c r="D515" s="41">
        <v>17.193999999999999</v>
      </c>
      <c r="E515" s="41">
        <v>100</v>
      </c>
    </row>
    <row r="516" spans="1:5" x14ac:dyDescent="0.25">
      <c r="A516" s="5">
        <v>41759</v>
      </c>
      <c r="B516" s="41">
        <v>44.942340000000002</v>
      </c>
      <c r="C516" s="41">
        <v>37.536479999999997</v>
      </c>
      <c r="D516" s="41">
        <v>17.521180000000001</v>
      </c>
      <c r="E516" s="41">
        <v>100</v>
      </c>
    </row>
    <row r="517" spans="1:5" x14ac:dyDescent="0.25">
      <c r="A517" s="5">
        <v>41790</v>
      </c>
      <c r="B517" s="41">
        <v>45.35671</v>
      </c>
      <c r="C517" s="41">
        <v>37.832549999999998</v>
      </c>
      <c r="D517" s="41">
        <v>16.810739999999999</v>
      </c>
      <c r="E517" s="41">
        <v>100</v>
      </c>
    </row>
    <row r="518" spans="1:5" x14ac:dyDescent="0.25">
      <c r="A518" s="5">
        <v>41820</v>
      </c>
      <c r="B518" s="41">
        <v>45.118580000000001</v>
      </c>
      <c r="C518" s="41">
        <v>38.059359999999998</v>
      </c>
      <c r="D518" s="41">
        <v>16.82206</v>
      </c>
      <c r="E518" s="41">
        <v>100</v>
      </c>
    </row>
    <row r="519" spans="1:5" x14ac:dyDescent="0.25">
      <c r="A519" s="5">
        <v>41851</v>
      </c>
      <c r="B519" s="41">
        <v>45.250259999999997</v>
      </c>
      <c r="C519" s="41">
        <v>38.073880000000003</v>
      </c>
      <c r="D519" s="41">
        <v>16.67586</v>
      </c>
      <c r="E519" s="41">
        <v>100</v>
      </c>
    </row>
    <row r="520" spans="1:5" x14ac:dyDescent="0.25">
      <c r="A520" s="5">
        <v>41882</v>
      </c>
      <c r="B520" s="41">
        <v>44.705170000000003</v>
      </c>
      <c r="C520" s="41">
        <v>39.098509999999997</v>
      </c>
      <c r="D520" s="41">
        <v>16.19632</v>
      </c>
      <c r="E520" s="41">
        <v>100</v>
      </c>
    </row>
    <row r="521" spans="1:5" x14ac:dyDescent="0.25">
      <c r="A521" s="5">
        <v>41912</v>
      </c>
      <c r="B521" s="41">
        <v>44.627679999999998</v>
      </c>
      <c r="C521" s="41">
        <v>39.244689999999999</v>
      </c>
      <c r="D521" s="41">
        <v>16.12763</v>
      </c>
      <c r="E521" s="41">
        <v>100</v>
      </c>
    </row>
    <row r="522" spans="1:5" x14ac:dyDescent="0.25">
      <c r="A522" s="5">
        <v>41943</v>
      </c>
      <c r="B522" s="41">
        <v>45.242049999999999</v>
      </c>
      <c r="C522" s="41">
        <v>39.35369</v>
      </c>
      <c r="D522" s="41">
        <v>15.40427</v>
      </c>
      <c r="E522" s="41">
        <v>100</v>
      </c>
    </row>
    <row r="523" spans="1:5" x14ac:dyDescent="0.25">
      <c r="A523" s="5">
        <v>41973</v>
      </c>
      <c r="B523" s="41">
        <v>45.99644</v>
      </c>
      <c r="C523" s="41">
        <v>39.080440000000003</v>
      </c>
      <c r="D523" s="41">
        <v>14.923109999999999</v>
      </c>
      <c r="E523" s="41">
        <v>100</v>
      </c>
    </row>
    <row r="524" spans="1:5" x14ac:dyDescent="0.25">
      <c r="A524" s="5">
        <v>42004</v>
      </c>
      <c r="B524" s="41">
        <v>46.30997</v>
      </c>
      <c r="C524" s="41">
        <v>39.04945</v>
      </c>
      <c r="D524" s="41">
        <v>14.64058</v>
      </c>
      <c r="E524" s="41">
        <v>100</v>
      </c>
    </row>
    <row r="525" spans="1:5" x14ac:dyDescent="0.25">
      <c r="A525" s="5">
        <v>42035</v>
      </c>
      <c r="B525" s="41">
        <v>47.632240000000003</v>
      </c>
      <c r="C525" s="41">
        <v>38.195489999999999</v>
      </c>
      <c r="D525" s="41">
        <v>14.172269999999999</v>
      </c>
      <c r="E525" s="41">
        <v>100</v>
      </c>
    </row>
    <row r="526" spans="1:5" x14ac:dyDescent="0.25">
      <c r="A526" s="5">
        <v>42063</v>
      </c>
      <c r="B526" s="41">
        <v>46.332929999999998</v>
      </c>
      <c r="C526" s="41">
        <v>39.464129999999997</v>
      </c>
      <c r="D526" s="41">
        <v>14.20294</v>
      </c>
      <c r="E526" s="41">
        <v>100</v>
      </c>
    </row>
    <row r="527" spans="1:5" x14ac:dyDescent="0.25">
      <c r="A527" s="5">
        <v>42094</v>
      </c>
      <c r="B527" s="41">
        <v>46.459159999999997</v>
      </c>
      <c r="C527" s="41">
        <v>39.686839999999997</v>
      </c>
      <c r="D527" s="41">
        <v>13.853999999999999</v>
      </c>
      <c r="E527" s="41">
        <v>100</v>
      </c>
    </row>
    <row r="528" spans="1:5" x14ac:dyDescent="0.25">
      <c r="A528" s="5">
        <v>42124</v>
      </c>
      <c r="B528" s="41">
        <v>46.752519999999997</v>
      </c>
      <c r="C528" s="41">
        <v>39.500610000000002</v>
      </c>
      <c r="D528" s="41">
        <v>13.746869999999999</v>
      </c>
      <c r="E528" s="41">
        <v>100</v>
      </c>
    </row>
    <row r="529" spans="1:5" x14ac:dyDescent="0.25">
      <c r="A529" s="5">
        <v>42155</v>
      </c>
      <c r="B529" s="41">
        <v>47.101610000000001</v>
      </c>
      <c r="C529" s="41">
        <v>38.711190000000002</v>
      </c>
      <c r="D529" s="41">
        <v>14.187200000000001</v>
      </c>
      <c r="E529" s="41">
        <v>100</v>
      </c>
    </row>
    <row r="533" spans="1:5" x14ac:dyDescent="0.25">
      <c r="A533" s="41" t="s">
        <v>445</v>
      </c>
    </row>
    <row r="534" spans="1:5" x14ac:dyDescent="0.25">
      <c r="A534" s="41" t="s">
        <v>452</v>
      </c>
    </row>
    <row r="536" spans="1:5" x14ac:dyDescent="0.25">
      <c r="B536" s="41" t="s">
        <v>94</v>
      </c>
      <c r="C536" s="41" t="s">
        <v>106</v>
      </c>
      <c r="D536" s="41" t="s">
        <v>447</v>
      </c>
      <c r="E536" s="41" t="s">
        <v>448</v>
      </c>
    </row>
    <row r="537" spans="1:5" x14ac:dyDescent="0.25">
      <c r="A537" s="5">
        <v>38352</v>
      </c>
      <c r="B537" s="41">
        <v>39.202399999999997</v>
      </c>
      <c r="C537" s="41">
        <v>44.34552</v>
      </c>
      <c r="D537" s="41">
        <v>16.452079999999999</v>
      </c>
      <c r="E537" s="41">
        <v>100</v>
      </c>
    </row>
    <row r="538" spans="1:5" x14ac:dyDescent="0.25">
      <c r="A538" s="5">
        <v>38383</v>
      </c>
      <c r="B538" s="41">
        <v>39.225029999999997</v>
      </c>
      <c r="C538" s="41">
        <v>45.122729999999997</v>
      </c>
      <c r="D538" s="41">
        <v>15.652240000000001</v>
      </c>
      <c r="E538" s="41">
        <v>100</v>
      </c>
    </row>
    <row r="539" spans="1:5" x14ac:dyDescent="0.25">
      <c r="A539" s="5">
        <v>38411</v>
      </c>
      <c r="B539" s="41">
        <v>38.898269999999997</v>
      </c>
      <c r="C539" s="41">
        <v>45.66507</v>
      </c>
      <c r="D539" s="41">
        <v>15.43666</v>
      </c>
      <c r="E539" s="41">
        <v>100</v>
      </c>
    </row>
    <row r="540" spans="1:5" x14ac:dyDescent="0.25">
      <c r="A540" s="5">
        <v>38442</v>
      </c>
      <c r="B540" s="41">
        <v>39.386800000000001</v>
      </c>
      <c r="C540" s="41">
        <v>45.353549999999998</v>
      </c>
      <c r="D540" s="41">
        <v>15.25966</v>
      </c>
      <c r="E540" s="41">
        <v>100</v>
      </c>
    </row>
    <row r="541" spans="1:5" x14ac:dyDescent="0.25">
      <c r="A541" s="5">
        <v>38472</v>
      </c>
      <c r="B541" s="41">
        <v>40.137749999999997</v>
      </c>
      <c r="C541" s="41">
        <v>44.800429999999999</v>
      </c>
      <c r="D541" s="41">
        <v>15.061820000000001</v>
      </c>
      <c r="E541" s="41">
        <v>100</v>
      </c>
    </row>
    <row r="542" spans="1:5" x14ac:dyDescent="0.25">
      <c r="A542" s="5">
        <v>38503</v>
      </c>
      <c r="B542" s="41">
        <v>40.596690000000002</v>
      </c>
      <c r="C542" s="41">
        <v>44.763559999999998</v>
      </c>
      <c r="D542" s="41">
        <v>14.639749999999999</v>
      </c>
      <c r="E542" s="41">
        <v>100</v>
      </c>
    </row>
    <row r="543" spans="1:5" x14ac:dyDescent="0.25">
      <c r="A543" s="5">
        <v>38533</v>
      </c>
      <c r="B543" s="41">
        <v>43.766089999999998</v>
      </c>
      <c r="C543" s="41">
        <v>42.356650000000002</v>
      </c>
      <c r="D543" s="41">
        <v>13.87726</v>
      </c>
      <c r="E543" s="41">
        <v>100</v>
      </c>
    </row>
    <row r="544" spans="1:5" x14ac:dyDescent="0.25">
      <c r="A544" s="5">
        <v>38564</v>
      </c>
      <c r="B544" s="41">
        <v>43.955240000000003</v>
      </c>
      <c r="C544" s="41">
        <v>42.329720000000002</v>
      </c>
      <c r="D544" s="41">
        <v>13.71505</v>
      </c>
      <c r="E544" s="41">
        <v>100</v>
      </c>
    </row>
    <row r="545" spans="1:5" x14ac:dyDescent="0.25">
      <c r="A545" s="5">
        <v>38595</v>
      </c>
      <c r="B545" s="41">
        <v>43.69744</v>
      </c>
      <c r="C545" s="41">
        <v>42.356310000000001</v>
      </c>
      <c r="D545" s="41">
        <v>13.946249999999999</v>
      </c>
      <c r="E545" s="41">
        <v>100</v>
      </c>
    </row>
    <row r="546" spans="1:5" x14ac:dyDescent="0.25">
      <c r="A546" s="5">
        <v>38625</v>
      </c>
      <c r="B546" s="41">
        <v>45.128709999999998</v>
      </c>
      <c r="C546" s="41">
        <v>40.113529999999997</v>
      </c>
      <c r="D546" s="41">
        <v>14.757759999999999</v>
      </c>
      <c r="E546" s="41">
        <v>100</v>
      </c>
    </row>
    <row r="547" spans="1:5" x14ac:dyDescent="0.25">
      <c r="A547" s="5">
        <v>38656</v>
      </c>
      <c r="B547" s="41">
        <v>44.991990000000001</v>
      </c>
      <c r="C547" s="41">
        <v>40.539859999999997</v>
      </c>
      <c r="D547" s="41">
        <v>14.46815</v>
      </c>
      <c r="E547" s="41">
        <v>100</v>
      </c>
    </row>
    <row r="548" spans="1:5" x14ac:dyDescent="0.25">
      <c r="A548" s="5">
        <v>38686</v>
      </c>
      <c r="B548" s="41">
        <v>45.527520000000003</v>
      </c>
      <c r="C548" s="41">
        <v>40.13279</v>
      </c>
      <c r="D548" s="41">
        <v>14.339700000000001</v>
      </c>
      <c r="E548" s="41">
        <v>100</v>
      </c>
    </row>
    <row r="549" spans="1:5" x14ac:dyDescent="0.25">
      <c r="A549" s="5">
        <v>38717</v>
      </c>
      <c r="B549" s="41">
        <v>43.06908</v>
      </c>
      <c r="C549" s="41">
        <v>42.605550000000001</v>
      </c>
      <c r="D549" s="41">
        <v>14.325369999999999</v>
      </c>
      <c r="E549" s="41">
        <v>100</v>
      </c>
    </row>
    <row r="550" spans="1:5" x14ac:dyDescent="0.25">
      <c r="A550" s="5">
        <v>38748</v>
      </c>
      <c r="B550" s="41">
        <v>43.578949999999999</v>
      </c>
      <c r="C550" s="41">
        <v>42.959789999999998</v>
      </c>
      <c r="D550" s="41">
        <v>13.461259999999999</v>
      </c>
      <c r="E550" s="41">
        <v>100</v>
      </c>
    </row>
    <row r="551" spans="1:5" x14ac:dyDescent="0.25">
      <c r="A551" s="5">
        <v>38776</v>
      </c>
      <c r="B551" s="41">
        <v>43.277070000000002</v>
      </c>
      <c r="C551" s="41">
        <v>43.427869999999999</v>
      </c>
      <c r="D551" s="41">
        <v>13.295059999999999</v>
      </c>
      <c r="E551" s="41">
        <v>100</v>
      </c>
    </row>
    <row r="552" spans="1:5" x14ac:dyDescent="0.25">
      <c r="A552" s="5">
        <v>38807</v>
      </c>
      <c r="B552" s="41">
        <v>42.479680000000002</v>
      </c>
      <c r="C552" s="41">
        <v>43.835700000000003</v>
      </c>
      <c r="D552" s="41">
        <v>13.684620000000001</v>
      </c>
      <c r="E552" s="41">
        <v>100</v>
      </c>
    </row>
    <row r="553" spans="1:5" x14ac:dyDescent="0.25">
      <c r="A553" s="5">
        <v>38837</v>
      </c>
      <c r="B553" s="41">
        <v>42.441310000000001</v>
      </c>
      <c r="C553" s="41">
        <v>43.611179999999997</v>
      </c>
      <c r="D553" s="41">
        <v>13.947520000000001</v>
      </c>
      <c r="E553" s="41">
        <v>100</v>
      </c>
    </row>
    <row r="554" spans="1:5" x14ac:dyDescent="0.25">
      <c r="A554" s="5">
        <v>38868</v>
      </c>
      <c r="B554" s="41">
        <v>42.547780000000003</v>
      </c>
      <c r="C554" s="41">
        <v>43.177979999999998</v>
      </c>
      <c r="D554" s="41">
        <v>14.274240000000001</v>
      </c>
      <c r="E554" s="41">
        <v>100</v>
      </c>
    </row>
    <row r="555" spans="1:5" x14ac:dyDescent="0.25">
      <c r="A555" s="5">
        <v>38898</v>
      </c>
      <c r="B555" s="41">
        <v>42.642330000000001</v>
      </c>
      <c r="C555" s="41">
        <v>42.779710000000001</v>
      </c>
      <c r="D555" s="41">
        <v>14.577959999999999</v>
      </c>
      <c r="E555" s="41">
        <v>100</v>
      </c>
    </row>
    <row r="556" spans="1:5" x14ac:dyDescent="0.25">
      <c r="A556" s="5">
        <v>38929</v>
      </c>
      <c r="B556" s="41">
        <v>43.935420000000001</v>
      </c>
      <c r="C556" s="41">
        <v>42.797519999999999</v>
      </c>
      <c r="D556" s="41">
        <v>13.267049999999999</v>
      </c>
      <c r="E556" s="41">
        <v>100</v>
      </c>
    </row>
    <row r="557" spans="1:5" x14ac:dyDescent="0.25">
      <c r="A557" s="5">
        <v>38960</v>
      </c>
      <c r="B557" s="41">
        <v>42.48901</v>
      </c>
      <c r="C557" s="41">
        <v>44.489159999999998</v>
      </c>
      <c r="D557" s="41">
        <v>13.02183</v>
      </c>
      <c r="E557" s="41">
        <v>100</v>
      </c>
    </row>
    <row r="558" spans="1:5" x14ac:dyDescent="0.25">
      <c r="A558" s="5">
        <v>38990</v>
      </c>
      <c r="B558" s="41">
        <v>43.11645</v>
      </c>
      <c r="C558" s="41">
        <v>43.609699999999997</v>
      </c>
      <c r="D558" s="41">
        <v>13.273849999999999</v>
      </c>
      <c r="E558" s="41">
        <v>100</v>
      </c>
    </row>
    <row r="559" spans="1:5" x14ac:dyDescent="0.25">
      <c r="A559" s="5">
        <v>39021</v>
      </c>
      <c r="B559" s="41">
        <v>39.312600000000003</v>
      </c>
      <c r="C559" s="41">
        <v>47.876600000000003</v>
      </c>
      <c r="D559" s="41">
        <v>12.8108</v>
      </c>
      <c r="E559" s="41">
        <v>100</v>
      </c>
    </row>
    <row r="560" spans="1:5" x14ac:dyDescent="0.25">
      <c r="A560" s="5">
        <v>39051</v>
      </c>
      <c r="B560" s="41">
        <v>39.49776</v>
      </c>
      <c r="C560" s="41">
        <v>46.862819999999999</v>
      </c>
      <c r="D560" s="41">
        <v>13.639419999999999</v>
      </c>
      <c r="E560" s="41">
        <v>100</v>
      </c>
    </row>
    <row r="561" spans="1:5" x14ac:dyDescent="0.25">
      <c r="A561" s="5">
        <v>39082</v>
      </c>
      <c r="B561" s="41">
        <v>38.036830000000002</v>
      </c>
      <c r="C561" s="41">
        <v>47.402920000000002</v>
      </c>
      <c r="D561" s="41">
        <v>14.56024</v>
      </c>
      <c r="E561" s="41">
        <v>100</v>
      </c>
    </row>
    <row r="562" spans="1:5" x14ac:dyDescent="0.25">
      <c r="A562" s="5">
        <v>39113</v>
      </c>
      <c r="B562" s="41">
        <v>38.212620000000001</v>
      </c>
      <c r="C562" s="41">
        <v>46.081479999999999</v>
      </c>
      <c r="D562" s="41">
        <v>15.7059</v>
      </c>
      <c r="E562" s="41">
        <v>100</v>
      </c>
    </row>
    <row r="563" spans="1:5" x14ac:dyDescent="0.25">
      <c r="A563" s="5">
        <v>39141</v>
      </c>
      <c r="B563" s="41">
        <v>37.851709999999997</v>
      </c>
      <c r="C563" s="41">
        <v>46.229410000000001</v>
      </c>
      <c r="D563" s="41">
        <v>15.91888</v>
      </c>
      <c r="E563" s="41">
        <v>100</v>
      </c>
    </row>
    <row r="564" spans="1:5" x14ac:dyDescent="0.25">
      <c r="A564" s="5">
        <v>39172</v>
      </c>
      <c r="B564" s="41">
        <v>37.950530000000001</v>
      </c>
      <c r="C564" s="41">
        <v>45.694009999999999</v>
      </c>
      <c r="D564" s="41">
        <v>16.355450000000001</v>
      </c>
      <c r="E564" s="41">
        <v>100</v>
      </c>
    </row>
    <row r="565" spans="1:5" x14ac:dyDescent="0.25">
      <c r="A565" s="5">
        <v>39202</v>
      </c>
      <c r="B565" s="41">
        <v>40.426540000000003</v>
      </c>
      <c r="C565" s="41">
        <v>43.29222</v>
      </c>
      <c r="D565" s="41">
        <v>16.28124</v>
      </c>
      <c r="E565" s="41">
        <v>100</v>
      </c>
    </row>
    <row r="566" spans="1:5" x14ac:dyDescent="0.25">
      <c r="A566" s="5">
        <v>39233</v>
      </c>
      <c r="B566" s="41">
        <v>40.178310000000003</v>
      </c>
      <c r="C566" s="41">
        <v>42.637450000000001</v>
      </c>
      <c r="D566" s="41">
        <v>17.184239999999999</v>
      </c>
      <c r="E566" s="41">
        <v>100</v>
      </c>
    </row>
    <row r="567" spans="1:5" x14ac:dyDescent="0.25">
      <c r="A567" s="5">
        <v>39263</v>
      </c>
      <c r="B567" s="41">
        <v>40.359380000000002</v>
      </c>
      <c r="C567" s="41">
        <v>42.370899999999999</v>
      </c>
      <c r="D567" s="41">
        <v>17.26972</v>
      </c>
      <c r="E567" s="41">
        <v>100</v>
      </c>
    </row>
    <row r="568" spans="1:5" x14ac:dyDescent="0.25">
      <c r="A568" s="5">
        <v>39294</v>
      </c>
      <c r="B568" s="41">
        <v>40.21557</v>
      </c>
      <c r="C568" s="41">
        <v>41.799610000000001</v>
      </c>
      <c r="D568" s="41">
        <v>17.984819999999999</v>
      </c>
      <c r="E568" s="41">
        <v>100</v>
      </c>
    </row>
    <row r="569" spans="1:5" x14ac:dyDescent="0.25">
      <c r="A569" s="5">
        <v>39325</v>
      </c>
      <c r="B569" s="41">
        <v>40.703969999999998</v>
      </c>
      <c r="C569" s="41">
        <v>41.698729999999998</v>
      </c>
      <c r="D569" s="41">
        <v>17.597300000000001</v>
      </c>
      <c r="E569" s="41">
        <v>100</v>
      </c>
    </row>
    <row r="570" spans="1:5" x14ac:dyDescent="0.25">
      <c r="A570" s="5">
        <v>39355</v>
      </c>
      <c r="B570" s="41">
        <v>41.441589999999998</v>
      </c>
      <c r="C570" s="41">
        <v>41.259329999999999</v>
      </c>
      <c r="D570" s="41">
        <v>17.29908</v>
      </c>
      <c r="E570" s="41">
        <v>100</v>
      </c>
    </row>
    <row r="571" spans="1:5" x14ac:dyDescent="0.25">
      <c r="A571" s="5">
        <v>39386</v>
      </c>
      <c r="B571" s="41">
        <v>41.512799999999999</v>
      </c>
      <c r="C571" s="41">
        <v>41.043799999999997</v>
      </c>
      <c r="D571" s="41">
        <v>17.44341</v>
      </c>
      <c r="E571" s="41">
        <v>100</v>
      </c>
    </row>
    <row r="572" spans="1:5" x14ac:dyDescent="0.25">
      <c r="A572" s="5">
        <v>39416</v>
      </c>
      <c r="B572" s="41">
        <v>40.054699999999997</v>
      </c>
      <c r="C572" s="41">
        <v>41.362340000000003</v>
      </c>
      <c r="D572" s="41">
        <v>18.58296</v>
      </c>
      <c r="E572" s="41">
        <v>100</v>
      </c>
    </row>
    <row r="573" spans="1:5" x14ac:dyDescent="0.25">
      <c r="A573" s="5">
        <v>39447</v>
      </c>
      <c r="B573" s="41">
        <v>38.76305</v>
      </c>
      <c r="C573" s="41">
        <v>42.845880000000001</v>
      </c>
      <c r="D573" s="41">
        <v>18.391079999999999</v>
      </c>
      <c r="E573" s="41">
        <v>100</v>
      </c>
    </row>
    <row r="574" spans="1:5" x14ac:dyDescent="0.25">
      <c r="A574" s="5">
        <v>39478</v>
      </c>
      <c r="B574" s="41">
        <v>38.023090000000003</v>
      </c>
      <c r="C574" s="41">
        <v>43.177759999999999</v>
      </c>
      <c r="D574" s="41">
        <v>18.799150000000001</v>
      </c>
      <c r="E574" s="41">
        <v>100</v>
      </c>
    </row>
    <row r="575" spans="1:5" x14ac:dyDescent="0.25">
      <c r="A575" s="5">
        <v>39507</v>
      </c>
      <c r="B575" s="41">
        <v>37.595950000000002</v>
      </c>
      <c r="C575" s="41">
        <v>43.602870000000003</v>
      </c>
      <c r="D575" s="41">
        <v>18.801179999999999</v>
      </c>
      <c r="E575" s="41">
        <v>100</v>
      </c>
    </row>
    <row r="576" spans="1:5" x14ac:dyDescent="0.25">
      <c r="A576" s="5">
        <v>39538</v>
      </c>
      <c r="B576" s="41">
        <v>36.75056</v>
      </c>
      <c r="C576" s="41">
        <v>44.711419999999997</v>
      </c>
      <c r="D576" s="41">
        <v>18.538019999999999</v>
      </c>
      <c r="E576" s="41">
        <v>100</v>
      </c>
    </row>
    <row r="577" spans="1:5" x14ac:dyDescent="0.25">
      <c r="A577" s="5">
        <v>39568</v>
      </c>
      <c r="B577" s="41">
        <v>40.230809999999998</v>
      </c>
      <c r="C577" s="41">
        <v>42.624760000000002</v>
      </c>
      <c r="D577" s="41">
        <v>17.14443</v>
      </c>
      <c r="E577" s="41">
        <v>100</v>
      </c>
    </row>
    <row r="578" spans="1:5" x14ac:dyDescent="0.25">
      <c r="A578" s="5">
        <v>39599</v>
      </c>
      <c r="B578" s="41">
        <v>36.926349999999999</v>
      </c>
      <c r="C578" s="41">
        <v>45.998579999999997</v>
      </c>
      <c r="D578" s="41">
        <v>17.075060000000001</v>
      </c>
      <c r="E578" s="41">
        <v>100</v>
      </c>
    </row>
    <row r="579" spans="1:5" x14ac:dyDescent="0.25">
      <c r="A579" s="5">
        <v>39629</v>
      </c>
      <c r="B579" s="41">
        <v>39.707090000000001</v>
      </c>
      <c r="C579" s="41">
        <v>43.111429999999999</v>
      </c>
      <c r="D579" s="41">
        <v>17.181480000000001</v>
      </c>
      <c r="E579" s="41">
        <v>100</v>
      </c>
    </row>
    <row r="580" spans="1:5" x14ac:dyDescent="0.25">
      <c r="A580" s="5">
        <v>39660</v>
      </c>
      <c r="B580" s="41">
        <v>40.476840000000003</v>
      </c>
      <c r="C580" s="41">
        <v>42.58249</v>
      </c>
      <c r="D580" s="41">
        <v>16.940670000000001</v>
      </c>
      <c r="E580" s="41">
        <v>100</v>
      </c>
    </row>
    <row r="581" spans="1:5" x14ac:dyDescent="0.25">
      <c r="A581" s="5">
        <v>39691</v>
      </c>
      <c r="B581" s="41">
        <v>40.007150000000003</v>
      </c>
      <c r="C581" s="41">
        <v>43.331090000000003</v>
      </c>
      <c r="D581" s="41">
        <v>16.661760000000001</v>
      </c>
      <c r="E581" s="41">
        <v>100</v>
      </c>
    </row>
    <row r="582" spans="1:5" x14ac:dyDescent="0.25">
      <c r="A582" s="5">
        <v>39721</v>
      </c>
      <c r="B582" s="41">
        <v>40.257899999999999</v>
      </c>
      <c r="C582" s="41">
        <v>41.570959999999999</v>
      </c>
      <c r="D582" s="41">
        <v>18.171140000000001</v>
      </c>
      <c r="E582" s="41">
        <v>100</v>
      </c>
    </row>
    <row r="583" spans="1:5" x14ac:dyDescent="0.25">
      <c r="A583" s="5">
        <v>39752</v>
      </c>
      <c r="B583" s="41">
        <v>40.811059999999998</v>
      </c>
      <c r="C583" s="41">
        <v>41.221299999999999</v>
      </c>
      <c r="D583" s="41">
        <v>17.967639999999999</v>
      </c>
      <c r="E583" s="41">
        <v>100</v>
      </c>
    </row>
    <row r="584" spans="1:5" x14ac:dyDescent="0.25">
      <c r="A584" s="5">
        <v>39782</v>
      </c>
      <c r="B584" s="41">
        <v>41.535739999999997</v>
      </c>
      <c r="C584" s="41">
        <v>41.580849999999998</v>
      </c>
      <c r="D584" s="41">
        <v>16.883410000000001</v>
      </c>
      <c r="E584" s="41">
        <v>100</v>
      </c>
    </row>
    <row r="585" spans="1:5" x14ac:dyDescent="0.25">
      <c r="A585" s="5">
        <v>39813</v>
      </c>
      <c r="B585" s="41">
        <v>43.950049999999997</v>
      </c>
      <c r="C585" s="41">
        <v>37.762810000000002</v>
      </c>
      <c r="D585" s="41">
        <v>18.287140000000001</v>
      </c>
      <c r="E585" s="41">
        <v>100</v>
      </c>
    </row>
    <row r="586" spans="1:5" x14ac:dyDescent="0.25">
      <c r="A586" s="5">
        <v>39844</v>
      </c>
      <c r="B586" s="41">
        <v>42.460830000000001</v>
      </c>
      <c r="C586" s="41">
        <v>34.952019999999997</v>
      </c>
      <c r="D586" s="41">
        <v>22.587150000000001</v>
      </c>
      <c r="E586" s="41">
        <v>100</v>
      </c>
    </row>
    <row r="587" spans="1:5" x14ac:dyDescent="0.25">
      <c r="A587" s="5">
        <v>39872</v>
      </c>
      <c r="B587" s="41">
        <v>44.537709999999997</v>
      </c>
      <c r="C587" s="41">
        <v>35.180289999999999</v>
      </c>
      <c r="D587" s="41">
        <v>20.282</v>
      </c>
      <c r="E587" s="41">
        <v>100</v>
      </c>
    </row>
    <row r="588" spans="1:5" x14ac:dyDescent="0.25">
      <c r="A588" s="5">
        <v>39903</v>
      </c>
      <c r="B588" s="41">
        <v>44.27758</v>
      </c>
      <c r="C588" s="41">
        <v>34.95899</v>
      </c>
      <c r="D588" s="41">
        <v>20.76343</v>
      </c>
      <c r="E588" s="41">
        <v>100</v>
      </c>
    </row>
    <row r="589" spans="1:5" x14ac:dyDescent="0.25">
      <c r="A589" s="5">
        <v>39933</v>
      </c>
      <c r="B589" s="41">
        <v>43.667149999999999</v>
      </c>
      <c r="C589" s="41">
        <v>33.703339999999997</v>
      </c>
      <c r="D589" s="41">
        <v>22.62951</v>
      </c>
      <c r="E589" s="41">
        <v>100</v>
      </c>
    </row>
    <row r="590" spans="1:5" x14ac:dyDescent="0.25">
      <c r="A590" s="5">
        <v>39964</v>
      </c>
      <c r="B590" s="41">
        <v>45.546239999999997</v>
      </c>
      <c r="C590" s="41">
        <v>30.854109999999999</v>
      </c>
      <c r="D590" s="41">
        <v>23.59965</v>
      </c>
      <c r="E590" s="41">
        <v>100</v>
      </c>
    </row>
    <row r="591" spans="1:5" x14ac:dyDescent="0.25">
      <c r="A591" s="5">
        <v>39994</v>
      </c>
      <c r="B591" s="41">
        <v>45.859920000000002</v>
      </c>
      <c r="C591" s="41">
        <v>29.750209999999999</v>
      </c>
      <c r="D591" s="41">
        <v>24.389869999999998</v>
      </c>
      <c r="E591" s="41">
        <v>100</v>
      </c>
    </row>
    <row r="592" spans="1:5" x14ac:dyDescent="0.25">
      <c r="A592" s="5">
        <v>40025</v>
      </c>
      <c r="B592" s="41">
        <v>44.951140000000002</v>
      </c>
      <c r="C592" s="41">
        <v>30.277360000000002</v>
      </c>
      <c r="D592" s="41">
        <v>24.771509999999999</v>
      </c>
      <c r="E592" s="41">
        <v>100</v>
      </c>
    </row>
    <row r="593" spans="1:5" x14ac:dyDescent="0.25">
      <c r="A593" s="5">
        <v>40056</v>
      </c>
      <c r="B593" s="41">
        <v>42.72589</v>
      </c>
      <c r="C593" s="41">
        <v>30.812360000000002</v>
      </c>
      <c r="D593" s="41">
        <v>26.461749999999999</v>
      </c>
      <c r="E593" s="41">
        <v>100</v>
      </c>
    </row>
    <row r="594" spans="1:5" x14ac:dyDescent="0.25">
      <c r="A594" s="5">
        <v>40086</v>
      </c>
      <c r="B594" s="41">
        <v>43.317909999999998</v>
      </c>
      <c r="C594" s="41">
        <v>32.516100000000002</v>
      </c>
      <c r="D594" s="41">
        <v>24.165990000000001</v>
      </c>
      <c r="E594" s="41">
        <v>100</v>
      </c>
    </row>
    <row r="595" spans="1:5" x14ac:dyDescent="0.25">
      <c r="A595" s="5">
        <v>40117</v>
      </c>
      <c r="B595" s="41">
        <v>42.054020000000001</v>
      </c>
      <c r="C595" s="41">
        <v>33.462479999999999</v>
      </c>
      <c r="D595" s="41">
        <v>24.483509999999999</v>
      </c>
      <c r="E595" s="41">
        <v>100</v>
      </c>
    </row>
    <row r="596" spans="1:5" x14ac:dyDescent="0.25">
      <c r="A596" s="5">
        <v>40147</v>
      </c>
      <c r="B596" s="41">
        <v>41.700760000000002</v>
      </c>
      <c r="C596" s="41">
        <v>33.923879999999997</v>
      </c>
      <c r="D596" s="41">
        <v>24.375360000000001</v>
      </c>
      <c r="E596" s="41">
        <v>100</v>
      </c>
    </row>
    <row r="597" spans="1:5" x14ac:dyDescent="0.25">
      <c r="A597" s="5">
        <v>40178</v>
      </c>
      <c r="B597" s="41">
        <v>42.08128</v>
      </c>
      <c r="C597" s="41">
        <v>34.098840000000003</v>
      </c>
      <c r="D597" s="41">
        <v>23.819880000000001</v>
      </c>
      <c r="E597" s="41">
        <v>100</v>
      </c>
    </row>
    <row r="598" spans="1:5" x14ac:dyDescent="0.25">
      <c r="A598" s="5">
        <v>40209</v>
      </c>
      <c r="B598" s="41">
        <v>41.87697</v>
      </c>
      <c r="C598" s="41">
        <v>34.863549999999996</v>
      </c>
      <c r="D598" s="41">
        <v>23.25947</v>
      </c>
      <c r="E598" s="41">
        <v>100</v>
      </c>
    </row>
    <row r="599" spans="1:5" x14ac:dyDescent="0.25">
      <c r="A599" s="5">
        <v>40237</v>
      </c>
      <c r="B599" s="41">
        <v>42.788110000000003</v>
      </c>
      <c r="C599" s="41">
        <v>33.940089999999998</v>
      </c>
      <c r="D599" s="41">
        <v>23.271799999999999</v>
      </c>
      <c r="E599" s="41">
        <v>100</v>
      </c>
    </row>
    <row r="600" spans="1:5" x14ac:dyDescent="0.25">
      <c r="A600" s="5">
        <v>40268</v>
      </c>
      <c r="B600" s="41">
        <v>42.78463</v>
      </c>
      <c r="C600" s="41">
        <v>36.629980000000003</v>
      </c>
      <c r="D600" s="41">
        <v>20.58539</v>
      </c>
      <c r="E600" s="41">
        <v>100</v>
      </c>
    </row>
    <row r="601" spans="1:5" x14ac:dyDescent="0.25">
      <c r="A601" s="5">
        <v>40298</v>
      </c>
      <c r="B601" s="41">
        <v>41.20288</v>
      </c>
      <c r="C601" s="41">
        <v>38.489280000000001</v>
      </c>
      <c r="D601" s="41">
        <v>20.307829999999999</v>
      </c>
      <c r="E601" s="41">
        <v>100</v>
      </c>
    </row>
    <row r="602" spans="1:5" x14ac:dyDescent="0.25">
      <c r="A602" s="5">
        <v>40329</v>
      </c>
      <c r="B602" s="41">
        <v>40.995429999999999</v>
      </c>
      <c r="C602" s="41">
        <v>39.009329999999999</v>
      </c>
      <c r="D602" s="41">
        <v>19.995239999999999</v>
      </c>
      <c r="E602" s="41">
        <v>100</v>
      </c>
    </row>
    <row r="603" spans="1:5" x14ac:dyDescent="0.25">
      <c r="A603" s="5">
        <v>40359</v>
      </c>
      <c r="B603" s="41">
        <v>41.07255</v>
      </c>
      <c r="C603" s="41">
        <v>40.072780000000002</v>
      </c>
      <c r="D603" s="41">
        <v>18.854679999999998</v>
      </c>
      <c r="E603" s="41">
        <v>100</v>
      </c>
    </row>
    <row r="604" spans="1:5" x14ac:dyDescent="0.25">
      <c r="A604" s="5">
        <v>40390</v>
      </c>
      <c r="B604" s="41">
        <v>41.308030000000002</v>
      </c>
      <c r="C604" s="41">
        <v>40.242089999999997</v>
      </c>
      <c r="D604" s="41">
        <v>18.44988</v>
      </c>
      <c r="E604" s="41">
        <v>100</v>
      </c>
    </row>
    <row r="605" spans="1:5" x14ac:dyDescent="0.25">
      <c r="A605" s="5">
        <v>40421</v>
      </c>
      <c r="B605" s="41">
        <v>41.23462</v>
      </c>
      <c r="C605" s="41">
        <v>40.828040000000001</v>
      </c>
      <c r="D605" s="41">
        <v>17.937339999999999</v>
      </c>
      <c r="E605" s="41">
        <v>100</v>
      </c>
    </row>
    <row r="606" spans="1:5" x14ac:dyDescent="0.25">
      <c r="A606" s="5">
        <v>40451</v>
      </c>
      <c r="B606" s="41">
        <v>43.973930000000003</v>
      </c>
      <c r="C606" s="41">
        <v>39.501899999999999</v>
      </c>
      <c r="D606" s="41">
        <v>16.524170000000002</v>
      </c>
      <c r="E606" s="41">
        <v>100</v>
      </c>
    </row>
    <row r="607" spans="1:5" x14ac:dyDescent="0.25">
      <c r="A607" s="5">
        <v>40482</v>
      </c>
      <c r="B607" s="41">
        <v>44.404310000000002</v>
      </c>
      <c r="C607" s="41">
        <v>39.537970000000001</v>
      </c>
      <c r="D607" s="41">
        <v>16.05772</v>
      </c>
      <c r="E607" s="41">
        <v>100</v>
      </c>
    </row>
    <row r="608" spans="1:5" x14ac:dyDescent="0.25">
      <c r="A608" s="5">
        <v>40512</v>
      </c>
      <c r="B608" s="41">
        <v>43.141750000000002</v>
      </c>
      <c r="C608" s="41">
        <v>40.614089999999997</v>
      </c>
      <c r="D608" s="41">
        <v>16.244160000000001</v>
      </c>
      <c r="E608" s="41">
        <v>100</v>
      </c>
    </row>
    <row r="609" spans="1:5" x14ac:dyDescent="0.25">
      <c r="A609" s="5">
        <v>40543</v>
      </c>
      <c r="B609" s="41">
        <v>43.350360000000002</v>
      </c>
      <c r="C609" s="41">
        <v>40.278849999999998</v>
      </c>
      <c r="D609" s="41">
        <v>16.37079</v>
      </c>
      <c r="E609" s="41">
        <v>100</v>
      </c>
    </row>
    <row r="610" spans="1:5" x14ac:dyDescent="0.25">
      <c r="A610" s="5">
        <v>40574</v>
      </c>
      <c r="B610" s="41">
        <v>42.48657</v>
      </c>
      <c r="C610" s="41">
        <v>41.427370000000003</v>
      </c>
      <c r="D610" s="41">
        <v>16.08606</v>
      </c>
      <c r="E610" s="41">
        <v>100</v>
      </c>
    </row>
    <row r="611" spans="1:5" x14ac:dyDescent="0.25">
      <c r="A611" s="5">
        <v>40602</v>
      </c>
      <c r="B611" s="41">
        <v>41.360950000000003</v>
      </c>
      <c r="C611" s="41">
        <v>42.320810000000002</v>
      </c>
      <c r="D611" s="41">
        <v>16.318239999999999</v>
      </c>
      <c r="E611" s="41">
        <v>100</v>
      </c>
    </row>
    <row r="612" spans="1:5" x14ac:dyDescent="0.25">
      <c r="A612" s="5">
        <v>40633</v>
      </c>
      <c r="B612" s="41">
        <v>41.4497</v>
      </c>
      <c r="C612" s="41">
        <v>41.765680000000003</v>
      </c>
      <c r="D612" s="41">
        <v>16.784610000000001</v>
      </c>
      <c r="E612" s="41">
        <v>100</v>
      </c>
    </row>
    <row r="613" spans="1:5" x14ac:dyDescent="0.25">
      <c r="A613" s="5">
        <v>40663</v>
      </c>
      <c r="B613" s="41">
        <v>42.86468</v>
      </c>
      <c r="C613" s="41">
        <v>41.557600000000001</v>
      </c>
      <c r="D613" s="41">
        <v>15.577719999999999</v>
      </c>
      <c r="E613" s="41">
        <v>100</v>
      </c>
    </row>
    <row r="614" spans="1:5" x14ac:dyDescent="0.25">
      <c r="A614" s="5">
        <v>40694</v>
      </c>
      <c r="B614" s="41">
        <v>43.111730000000001</v>
      </c>
      <c r="C614" s="41">
        <v>41.632480000000001</v>
      </c>
      <c r="D614" s="41">
        <v>15.255789999999999</v>
      </c>
      <c r="E614" s="41">
        <v>100</v>
      </c>
    </row>
    <row r="615" spans="1:5" x14ac:dyDescent="0.25">
      <c r="A615" s="5">
        <v>40724</v>
      </c>
      <c r="B615" s="41">
        <v>45.383540000000004</v>
      </c>
      <c r="C615" s="41">
        <v>38.986179999999997</v>
      </c>
      <c r="D615" s="41">
        <v>15.630280000000001</v>
      </c>
      <c r="E615" s="41">
        <v>100</v>
      </c>
    </row>
    <row r="616" spans="1:5" x14ac:dyDescent="0.25">
      <c r="A616" s="5">
        <v>40755</v>
      </c>
      <c r="B616" s="41">
        <v>46.228760000000001</v>
      </c>
      <c r="C616" s="41">
        <v>38.527639999999998</v>
      </c>
      <c r="D616" s="41">
        <v>15.243600000000001</v>
      </c>
      <c r="E616" s="41">
        <v>100</v>
      </c>
    </row>
    <row r="617" spans="1:5" x14ac:dyDescent="0.25">
      <c r="A617" s="5">
        <v>40786</v>
      </c>
      <c r="B617" s="41">
        <v>46.204900000000002</v>
      </c>
      <c r="C617" s="41">
        <v>38.560769999999998</v>
      </c>
      <c r="D617" s="41">
        <v>15.23434</v>
      </c>
      <c r="E617" s="41">
        <v>100</v>
      </c>
    </row>
    <row r="618" spans="1:5" x14ac:dyDescent="0.25">
      <c r="A618" s="5">
        <v>40816</v>
      </c>
      <c r="B618" s="41">
        <v>46.529679999999999</v>
      </c>
      <c r="C618" s="41">
        <v>38.513100000000001</v>
      </c>
      <c r="D618" s="41">
        <v>14.95721</v>
      </c>
      <c r="E618" s="41">
        <v>100</v>
      </c>
    </row>
    <row r="619" spans="1:5" x14ac:dyDescent="0.25">
      <c r="A619" s="5">
        <v>40847</v>
      </c>
      <c r="B619" s="41">
        <v>47.023090000000003</v>
      </c>
      <c r="C619" s="41">
        <v>38.631039999999999</v>
      </c>
      <c r="D619" s="41">
        <v>14.34587</v>
      </c>
      <c r="E619" s="41">
        <v>100</v>
      </c>
    </row>
    <row r="620" spans="1:5" x14ac:dyDescent="0.25">
      <c r="A620" s="5">
        <v>40877</v>
      </c>
      <c r="B620" s="41">
        <v>45.51202</v>
      </c>
      <c r="C620" s="41">
        <v>39.424230000000001</v>
      </c>
      <c r="D620" s="41">
        <v>15.063739999999999</v>
      </c>
      <c r="E620" s="41">
        <v>100</v>
      </c>
    </row>
    <row r="621" spans="1:5" x14ac:dyDescent="0.25">
      <c r="A621" s="5">
        <v>40908</v>
      </c>
      <c r="B621" s="41">
        <v>47.214469999999999</v>
      </c>
      <c r="C621" s="41">
        <v>38.865879999999997</v>
      </c>
      <c r="D621" s="41">
        <v>13.919639999999999</v>
      </c>
      <c r="E621" s="41">
        <v>100</v>
      </c>
    </row>
    <row r="622" spans="1:5" x14ac:dyDescent="0.25">
      <c r="A622" s="5">
        <v>40939</v>
      </c>
      <c r="B622" s="41">
        <v>45.044890000000002</v>
      </c>
      <c r="C622" s="41">
        <v>39.603149999999999</v>
      </c>
      <c r="D622" s="41">
        <v>15.35196</v>
      </c>
      <c r="E622" s="41">
        <v>100</v>
      </c>
    </row>
    <row r="623" spans="1:5" x14ac:dyDescent="0.25">
      <c r="A623" s="5">
        <v>40968</v>
      </c>
      <c r="B623" s="41">
        <v>45.476379999999999</v>
      </c>
      <c r="C623" s="41">
        <v>38.950679999999998</v>
      </c>
      <c r="D623" s="41">
        <v>15.572939999999999</v>
      </c>
      <c r="E623" s="41">
        <v>100</v>
      </c>
    </row>
    <row r="624" spans="1:5" x14ac:dyDescent="0.25">
      <c r="A624" s="5">
        <v>40999</v>
      </c>
      <c r="B624" s="41">
        <v>43.485939999999999</v>
      </c>
      <c r="C624" s="41">
        <v>40.563130000000001</v>
      </c>
      <c r="D624" s="41">
        <v>15.950939999999999</v>
      </c>
      <c r="E624" s="41">
        <v>100</v>
      </c>
    </row>
    <row r="625" spans="1:5" x14ac:dyDescent="0.25">
      <c r="A625" s="5">
        <v>41029</v>
      </c>
      <c r="B625" s="41">
        <v>44.724980000000002</v>
      </c>
      <c r="C625" s="41">
        <v>39.324910000000003</v>
      </c>
      <c r="D625" s="41">
        <v>15.95011</v>
      </c>
      <c r="E625" s="41">
        <v>100</v>
      </c>
    </row>
    <row r="626" spans="1:5" x14ac:dyDescent="0.25">
      <c r="A626" s="5">
        <v>41060</v>
      </c>
      <c r="B626" s="41">
        <v>44.393039999999999</v>
      </c>
      <c r="C626" s="41">
        <v>39.871389999999998</v>
      </c>
      <c r="D626" s="41">
        <v>15.735580000000001</v>
      </c>
      <c r="E626" s="41">
        <v>100</v>
      </c>
    </row>
    <row r="627" spans="1:5" x14ac:dyDescent="0.25">
      <c r="A627" s="5">
        <v>41090</v>
      </c>
      <c r="B627" s="41">
        <v>43.258319999999998</v>
      </c>
      <c r="C627" s="41">
        <v>40.809690000000003</v>
      </c>
      <c r="D627" s="41">
        <v>15.931979999999999</v>
      </c>
      <c r="E627" s="41">
        <v>100</v>
      </c>
    </row>
    <row r="628" spans="1:5" x14ac:dyDescent="0.25">
      <c r="A628" s="5">
        <v>41121</v>
      </c>
      <c r="B628" s="41">
        <v>43.410220000000002</v>
      </c>
      <c r="C628" s="41">
        <v>40.619109999999999</v>
      </c>
      <c r="D628" s="41">
        <v>15.97068</v>
      </c>
      <c r="E628" s="41">
        <v>100</v>
      </c>
    </row>
    <row r="629" spans="1:5" x14ac:dyDescent="0.25">
      <c r="A629" s="5">
        <v>41152</v>
      </c>
      <c r="B629" s="41">
        <v>43.558779999999999</v>
      </c>
      <c r="C629" s="41">
        <v>40.159550000000003</v>
      </c>
      <c r="D629" s="41">
        <v>16.281669999999998</v>
      </c>
      <c r="E629" s="41">
        <v>100</v>
      </c>
    </row>
    <row r="630" spans="1:5" x14ac:dyDescent="0.25">
      <c r="A630" s="5">
        <v>41182</v>
      </c>
      <c r="B630" s="41">
        <v>43.455109999999998</v>
      </c>
      <c r="C630" s="41">
        <v>40.307769999999998</v>
      </c>
      <c r="D630" s="41">
        <v>16.237120000000001</v>
      </c>
      <c r="E630" s="41">
        <v>100</v>
      </c>
    </row>
    <row r="631" spans="1:5" x14ac:dyDescent="0.25">
      <c r="A631" s="5">
        <v>41213</v>
      </c>
      <c r="B631" s="41">
        <v>42.352339999999998</v>
      </c>
      <c r="C631" s="41">
        <v>41.479779999999998</v>
      </c>
      <c r="D631" s="41">
        <v>16.16788</v>
      </c>
      <c r="E631" s="41">
        <v>100</v>
      </c>
    </row>
    <row r="632" spans="1:5" x14ac:dyDescent="0.25">
      <c r="A632" s="5">
        <v>41243</v>
      </c>
      <c r="B632" s="41">
        <v>41.061369999999997</v>
      </c>
      <c r="C632" s="41">
        <v>42.22824</v>
      </c>
      <c r="D632" s="41">
        <v>16.71039</v>
      </c>
      <c r="E632" s="41">
        <v>100</v>
      </c>
    </row>
    <row r="633" spans="1:5" x14ac:dyDescent="0.25">
      <c r="A633" s="5">
        <v>41274</v>
      </c>
      <c r="B633" s="41">
        <v>41.224310000000003</v>
      </c>
      <c r="C633" s="41">
        <v>42.090229999999998</v>
      </c>
      <c r="D633" s="41">
        <v>16.685459999999999</v>
      </c>
      <c r="E633" s="41">
        <v>100</v>
      </c>
    </row>
    <row r="634" spans="1:5" x14ac:dyDescent="0.25">
      <c r="A634" s="5">
        <v>41305</v>
      </c>
      <c r="B634" s="41">
        <v>40.756259999999997</v>
      </c>
      <c r="C634" s="41">
        <v>42.67174</v>
      </c>
      <c r="D634" s="41">
        <v>16.571999999999999</v>
      </c>
      <c r="E634" s="41">
        <v>100</v>
      </c>
    </row>
    <row r="635" spans="1:5" x14ac:dyDescent="0.25">
      <c r="A635" s="5">
        <v>41333</v>
      </c>
      <c r="B635" s="41">
        <v>41.871850000000002</v>
      </c>
      <c r="C635" s="41">
        <v>41.275329999999997</v>
      </c>
      <c r="D635" s="41">
        <v>16.852820000000001</v>
      </c>
      <c r="E635" s="41">
        <v>100</v>
      </c>
    </row>
    <row r="636" spans="1:5" x14ac:dyDescent="0.25">
      <c r="A636" s="5">
        <v>41364</v>
      </c>
      <c r="B636" s="41">
        <v>41.991300000000003</v>
      </c>
      <c r="C636" s="41">
        <v>40.895269999999996</v>
      </c>
      <c r="D636" s="41">
        <v>17.113430000000001</v>
      </c>
      <c r="E636" s="41">
        <v>100</v>
      </c>
    </row>
    <row r="637" spans="1:5" x14ac:dyDescent="0.25">
      <c r="A637" s="5">
        <v>41394</v>
      </c>
      <c r="B637" s="41">
        <v>41.578580000000002</v>
      </c>
      <c r="C637" s="41">
        <v>41.222299999999997</v>
      </c>
      <c r="D637" s="41">
        <v>17.199120000000001</v>
      </c>
      <c r="E637" s="41">
        <v>100</v>
      </c>
    </row>
    <row r="638" spans="1:5" x14ac:dyDescent="0.25">
      <c r="A638" s="5">
        <v>41425</v>
      </c>
      <c r="B638" s="41">
        <v>41.331299999999999</v>
      </c>
      <c r="C638" s="41">
        <v>41.363680000000002</v>
      </c>
      <c r="D638" s="41">
        <v>17.305019999999999</v>
      </c>
      <c r="E638" s="41">
        <v>100</v>
      </c>
    </row>
    <row r="639" spans="1:5" x14ac:dyDescent="0.25">
      <c r="A639" s="5">
        <v>41455</v>
      </c>
      <c r="B639" s="41">
        <v>41.766010000000001</v>
      </c>
      <c r="C639" s="41">
        <v>40.817720000000001</v>
      </c>
      <c r="D639" s="41">
        <v>17.416270000000001</v>
      </c>
      <c r="E639" s="41">
        <v>100</v>
      </c>
    </row>
    <row r="640" spans="1:5" x14ac:dyDescent="0.25">
      <c r="A640" s="5">
        <v>41486</v>
      </c>
      <c r="B640" s="41">
        <v>41.988930000000003</v>
      </c>
      <c r="C640" s="41">
        <v>40.793239999999997</v>
      </c>
      <c r="D640" s="41">
        <v>17.217829999999999</v>
      </c>
      <c r="E640" s="41">
        <v>100</v>
      </c>
    </row>
    <row r="641" spans="1:5" x14ac:dyDescent="0.25">
      <c r="A641" s="5">
        <v>41517</v>
      </c>
      <c r="B641" s="41">
        <v>42.493679999999998</v>
      </c>
      <c r="C641" s="41">
        <v>40.554540000000003</v>
      </c>
      <c r="D641" s="41">
        <v>16.951779999999999</v>
      </c>
      <c r="E641" s="41">
        <v>100</v>
      </c>
    </row>
    <row r="642" spans="1:5" x14ac:dyDescent="0.25">
      <c r="A642" s="5">
        <v>41547</v>
      </c>
      <c r="B642" s="41">
        <v>42.437330000000003</v>
      </c>
      <c r="C642" s="41">
        <v>40.305709999999998</v>
      </c>
      <c r="D642" s="41">
        <v>17.256959999999999</v>
      </c>
      <c r="E642" s="41">
        <v>100</v>
      </c>
    </row>
    <row r="643" spans="1:5" x14ac:dyDescent="0.25">
      <c r="A643" s="5">
        <v>41578</v>
      </c>
      <c r="B643" s="41">
        <v>42.534739999999999</v>
      </c>
      <c r="C643" s="41">
        <v>40.216090000000001</v>
      </c>
      <c r="D643" s="41">
        <v>17.249169999999999</v>
      </c>
      <c r="E643" s="41">
        <v>100</v>
      </c>
    </row>
    <row r="644" spans="1:5" x14ac:dyDescent="0.25">
      <c r="A644" s="5">
        <v>41608</v>
      </c>
      <c r="B644" s="41">
        <v>42.872900000000001</v>
      </c>
      <c r="C644" s="41">
        <v>40.114849999999997</v>
      </c>
      <c r="D644" s="41">
        <v>17.012250000000002</v>
      </c>
      <c r="E644" s="41">
        <v>100</v>
      </c>
    </row>
    <row r="645" spans="1:5" x14ac:dyDescent="0.25">
      <c r="A645" s="5">
        <v>41639</v>
      </c>
      <c r="B645" s="41">
        <v>43.101909999999997</v>
      </c>
      <c r="C645" s="41">
        <v>39.58352</v>
      </c>
      <c r="D645" s="41">
        <v>17.31457</v>
      </c>
      <c r="E645" s="41">
        <v>100</v>
      </c>
    </row>
    <row r="646" spans="1:5" x14ac:dyDescent="0.25">
      <c r="A646" s="5">
        <v>41670</v>
      </c>
      <c r="B646" s="41">
        <v>44.422319999999999</v>
      </c>
      <c r="C646" s="41">
        <v>38.040709999999997</v>
      </c>
      <c r="D646" s="41">
        <v>17.53697</v>
      </c>
      <c r="E646" s="41">
        <v>100</v>
      </c>
    </row>
    <row r="647" spans="1:5" x14ac:dyDescent="0.25">
      <c r="A647" s="5">
        <v>41698</v>
      </c>
      <c r="B647" s="41">
        <v>44.367539999999998</v>
      </c>
      <c r="C647" s="41">
        <v>38.036090000000002</v>
      </c>
      <c r="D647" s="41">
        <v>17.596360000000001</v>
      </c>
      <c r="E647" s="41">
        <v>100</v>
      </c>
    </row>
    <row r="648" spans="1:5" x14ac:dyDescent="0.25">
      <c r="A648" s="5">
        <v>41729</v>
      </c>
      <c r="B648" s="41">
        <v>44.237490000000001</v>
      </c>
      <c r="C648" s="41">
        <v>38.195279999999997</v>
      </c>
      <c r="D648" s="41">
        <v>17.567229999999999</v>
      </c>
      <c r="E648" s="41">
        <v>100</v>
      </c>
    </row>
    <row r="649" spans="1:5" x14ac:dyDescent="0.25">
      <c r="A649" s="5">
        <v>41759</v>
      </c>
      <c r="B649" s="41">
        <v>44.494610000000002</v>
      </c>
      <c r="C649" s="41">
        <v>38.311390000000003</v>
      </c>
      <c r="D649" s="41">
        <v>17.193999999999999</v>
      </c>
      <c r="E649" s="41">
        <v>100</v>
      </c>
    </row>
    <row r="650" spans="1:5" x14ac:dyDescent="0.25">
      <c r="A650" s="5">
        <v>41790</v>
      </c>
      <c r="B650" s="41">
        <v>44.942340000000002</v>
      </c>
      <c r="C650" s="41">
        <v>37.536479999999997</v>
      </c>
      <c r="D650" s="41">
        <v>17.521180000000001</v>
      </c>
      <c r="E650" s="41">
        <v>100</v>
      </c>
    </row>
    <row r="651" spans="1:5" x14ac:dyDescent="0.25">
      <c r="A651" s="5">
        <v>41820</v>
      </c>
      <c r="B651" s="41">
        <v>45.35671</v>
      </c>
      <c r="C651" s="41">
        <v>37.832549999999998</v>
      </c>
      <c r="D651" s="41">
        <v>16.810739999999999</v>
      </c>
      <c r="E651" s="41">
        <v>100</v>
      </c>
    </row>
    <row r="652" spans="1:5" x14ac:dyDescent="0.25">
      <c r="A652" s="5">
        <v>41851</v>
      </c>
      <c r="B652" s="41">
        <v>45.118580000000001</v>
      </c>
      <c r="C652" s="41">
        <v>38.059359999999998</v>
      </c>
      <c r="D652" s="41">
        <v>16.82206</v>
      </c>
      <c r="E652" s="41">
        <v>100</v>
      </c>
    </row>
    <row r="653" spans="1:5" x14ac:dyDescent="0.25">
      <c r="A653" s="5">
        <v>41882</v>
      </c>
      <c r="B653" s="41">
        <v>45.250259999999997</v>
      </c>
      <c r="C653" s="41">
        <v>38.073880000000003</v>
      </c>
      <c r="D653" s="41">
        <v>16.67586</v>
      </c>
      <c r="E653" s="41">
        <v>100</v>
      </c>
    </row>
    <row r="654" spans="1:5" x14ac:dyDescent="0.25">
      <c r="A654" s="5">
        <v>41912</v>
      </c>
      <c r="B654" s="41">
        <v>44.705170000000003</v>
      </c>
      <c r="C654" s="41">
        <v>39.098509999999997</v>
      </c>
      <c r="D654" s="41">
        <v>16.19632</v>
      </c>
      <c r="E654" s="41">
        <v>100</v>
      </c>
    </row>
    <row r="655" spans="1:5" x14ac:dyDescent="0.25">
      <c r="A655" s="5">
        <v>41943</v>
      </c>
      <c r="B655" s="41">
        <v>44.627679999999998</v>
      </c>
      <c r="C655" s="41">
        <v>39.244689999999999</v>
      </c>
      <c r="D655" s="41">
        <v>16.12763</v>
      </c>
      <c r="E655" s="41">
        <v>100</v>
      </c>
    </row>
    <row r="656" spans="1:5" x14ac:dyDescent="0.25">
      <c r="A656" s="5">
        <v>41973</v>
      </c>
      <c r="B656" s="41">
        <v>45.242049999999999</v>
      </c>
      <c r="C656" s="41">
        <v>39.35369</v>
      </c>
      <c r="D656" s="41">
        <v>15.40427</v>
      </c>
      <c r="E656" s="41">
        <v>100</v>
      </c>
    </row>
    <row r="657" spans="1:5" x14ac:dyDescent="0.25">
      <c r="A657" s="5">
        <v>42004</v>
      </c>
      <c r="B657" s="41">
        <v>45.99644</v>
      </c>
      <c r="C657" s="41">
        <v>39.080440000000003</v>
      </c>
      <c r="D657" s="41">
        <v>14.923109999999999</v>
      </c>
      <c r="E657" s="41">
        <v>100</v>
      </c>
    </row>
    <row r="658" spans="1:5" x14ac:dyDescent="0.25">
      <c r="A658" s="5">
        <v>42035</v>
      </c>
      <c r="B658" s="41">
        <v>46.30997</v>
      </c>
      <c r="C658" s="41">
        <v>39.04945</v>
      </c>
      <c r="D658" s="41">
        <v>14.64058</v>
      </c>
      <c r="E658" s="41">
        <v>100</v>
      </c>
    </row>
    <row r="659" spans="1:5" x14ac:dyDescent="0.25">
      <c r="A659" s="5">
        <v>42063</v>
      </c>
      <c r="B659" s="41">
        <v>47.632240000000003</v>
      </c>
      <c r="C659" s="41">
        <v>38.195489999999999</v>
      </c>
      <c r="D659" s="41">
        <v>14.172269999999999</v>
      </c>
      <c r="E659" s="41">
        <v>100</v>
      </c>
    </row>
    <row r="660" spans="1:5" x14ac:dyDescent="0.25">
      <c r="A660" s="5">
        <v>42094</v>
      </c>
      <c r="B660" s="41">
        <v>46.332929999999998</v>
      </c>
      <c r="C660" s="41">
        <v>39.464129999999997</v>
      </c>
      <c r="D660" s="41">
        <v>14.20294</v>
      </c>
      <c r="E660" s="41">
        <v>100</v>
      </c>
    </row>
    <row r="661" spans="1:5" x14ac:dyDescent="0.25">
      <c r="A661" s="5">
        <v>42124</v>
      </c>
      <c r="B661" s="41">
        <v>46.459159999999997</v>
      </c>
      <c r="C661" s="41">
        <v>39.686839999999997</v>
      </c>
      <c r="D661" s="41">
        <v>13.853999999999999</v>
      </c>
      <c r="E661" s="41">
        <v>100</v>
      </c>
    </row>
    <row r="662" spans="1:5" x14ac:dyDescent="0.25">
      <c r="A662" s="5">
        <v>42155</v>
      </c>
      <c r="B662" s="41">
        <v>46.752519999999997</v>
      </c>
      <c r="C662" s="41">
        <v>39.500610000000002</v>
      </c>
      <c r="D662" s="41">
        <v>13.746869999999999</v>
      </c>
      <c r="E662" s="41">
        <v>100</v>
      </c>
    </row>
    <row r="666" spans="1:5" x14ac:dyDescent="0.25">
      <c r="A666" s="41" t="s">
        <v>445</v>
      </c>
    </row>
    <row r="667" spans="1:5" x14ac:dyDescent="0.25">
      <c r="A667" s="41" t="s">
        <v>453</v>
      </c>
    </row>
    <row r="669" spans="1:5" x14ac:dyDescent="0.25">
      <c r="B669" s="41" t="s">
        <v>94</v>
      </c>
      <c r="C669" s="41" t="s">
        <v>106</v>
      </c>
      <c r="D669" s="41" t="s">
        <v>447</v>
      </c>
      <c r="E669" s="41" t="s">
        <v>448</v>
      </c>
    </row>
    <row r="670" spans="1:5" x14ac:dyDescent="0.25">
      <c r="A670" s="5">
        <v>38352</v>
      </c>
      <c r="B670" s="41">
        <v>244982.95300000001</v>
      </c>
      <c r="C670" s="41">
        <v>281817.53100000002</v>
      </c>
      <c r="D670" s="41">
        <v>97757.297000000006</v>
      </c>
      <c r="E670" s="41">
        <v>624569.31299999997</v>
      </c>
    </row>
    <row r="671" spans="1:5" x14ac:dyDescent="0.25">
      <c r="A671" s="5">
        <v>38383</v>
      </c>
      <c r="B671" s="41">
        <v>241250.859</v>
      </c>
      <c r="C671" s="41">
        <v>283219.21899999998</v>
      </c>
      <c r="D671" s="41">
        <v>95739.672000000006</v>
      </c>
      <c r="E671" s="41">
        <v>620209.75</v>
      </c>
    </row>
    <row r="672" spans="1:5" x14ac:dyDescent="0.25">
      <c r="A672" s="5">
        <v>38411</v>
      </c>
      <c r="B672" s="41">
        <v>246151.984</v>
      </c>
      <c r="C672" s="41">
        <v>283441.84399999998</v>
      </c>
      <c r="D672" s="41">
        <v>95366.866999999998</v>
      </c>
      <c r="E672" s="41">
        <v>624960.75</v>
      </c>
    </row>
    <row r="673" spans="1:5" x14ac:dyDescent="0.25">
      <c r="A673" s="5">
        <v>38442</v>
      </c>
      <c r="B673" s="41">
        <v>245961.81299999999</v>
      </c>
      <c r="C673" s="41">
        <v>274534.43800000002</v>
      </c>
      <c r="D673" s="41">
        <v>92297.93</v>
      </c>
      <c r="E673" s="41">
        <v>612794.125</v>
      </c>
    </row>
    <row r="674" spans="1:5" x14ac:dyDescent="0.25">
      <c r="A674" s="5">
        <v>38472</v>
      </c>
      <c r="B674" s="41">
        <v>244960.375</v>
      </c>
      <c r="C674" s="41">
        <v>270103.25</v>
      </c>
      <c r="D674" s="41">
        <v>88336.258000000002</v>
      </c>
      <c r="E674" s="41">
        <v>603399.875</v>
      </c>
    </row>
    <row r="675" spans="1:5" x14ac:dyDescent="0.25">
      <c r="A675" s="5">
        <v>38503</v>
      </c>
      <c r="B675" s="41">
        <v>282802.93800000002</v>
      </c>
      <c r="C675" s="41">
        <v>273695.625</v>
      </c>
      <c r="D675" s="41">
        <v>89670.585999999996</v>
      </c>
      <c r="E675" s="41">
        <v>646026.25</v>
      </c>
    </row>
    <row r="676" spans="1:5" x14ac:dyDescent="0.25">
      <c r="A676" s="5">
        <v>38533</v>
      </c>
      <c r="B676" s="41">
        <v>287490.34399999998</v>
      </c>
      <c r="C676" s="41">
        <v>276858.59399999998</v>
      </c>
      <c r="D676" s="41">
        <v>89703.608999999997</v>
      </c>
      <c r="E676" s="41">
        <v>653941.25</v>
      </c>
    </row>
    <row r="677" spans="1:5" x14ac:dyDescent="0.25">
      <c r="A677" s="5">
        <v>38564</v>
      </c>
      <c r="B677" s="41">
        <v>285952.25</v>
      </c>
      <c r="C677" s="41">
        <v>277175.96899999998</v>
      </c>
      <c r="D677" s="41">
        <v>91263</v>
      </c>
      <c r="E677" s="41">
        <v>654391.25</v>
      </c>
    </row>
    <row r="678" spans="1:5" x14ac:dyDescent="0.25">
      <c r="A678" s="5">
        <v>38595</v>
      </c>
      <c r="B678" s="41">
        <v>298391.5</v>
      </c>
      <c r="C678" s="41">
        <v>265231.09399999998</v>
      </c>
      <c r="D678" s="41">
        <v>97578.483999999997</v>
      </c>
      <c r="E678" s="41">
        <v>661201.125</v>
      </c>
    </row>
    <row r="679" spans="1:5" x14ac:dyDescent="0.25">
      <c r="A679" s="5">
        <v>38625</v>
      </c>
      <c r="B679" s="41">
        <v>289144.09399999998</v>
      </c>
      <c r="C679" s="41">
        <v>260532.18799999999</v>
      </c>
      <c r="D679" s="41">
        <v>92980.57</v>
      </c>
      <c r="E679" s="41">
        <v>642648.93799999997</v>
      </c>
    </row>
    <row r="680" spans="1:5" x14ac:dyDescent="0.25">
      <c r="A680" s="5">
        <v>38656</v>
      </c>
      <c r="B680" s="41">
        <v>286559.15600000002</v>
      </c>
      <c r="C680" s="41">
        <v>252603.65599999999</v>
      </c>
      <c r="D680" s="41">
        <v>90256.914000000004</v>
      </c>
      <c r="E680" s="41">
        <v>629419.68799999997</v>
      </c>
    </row>
    <row r="681" spans="1:5" x14ac:dyDescent="0.25">
      <c r="A681" s="5">
        <v>38686</v>
      </c>
      <c r="B681" s="41">
        <v>265949.78100000002</v>
      </c>
      <c r="C681" s="41">
        <v>263087.53100000002</v>
      </c>
      <c r="D681" s="41">
        <v>88458.577999999994</v>
      </c>
      <c r="E681" s="41">
        <v>617495.875</v>
      </c>
    </row>
    <row r="682" spans="1:5" x14ac:dyDescent="0.25">
      <c r="A682" s="5">
        <v>38717</v>
      </c>
      <c r="B682" s="41">
        <v>278458.625</v>
      </c>
      <c r="C682" s="41">
        <v>274502.31300000002</v>
      </c>
      <c r="D682" s="41">
        <v>86014.108999999997</v>
      </c>
      <c r="E682" s="41">
        <v>638975.06299999997</v>
      </c>
    </row>
    <row r="683" spans="1:5" x14ac:dyDescent="0.25">
      <c r="A683" s="5">
        <v>38748</v>
      </c>
      <c r="B683" s="41">
        <v>272668.06300000002</v>
      </c>
      <c r="C683" s="41">
        <v>273618.15600000002</v>
      </c>
      <c r="D683" s="41">
        <v>83765.781000000003</v>
      </c>
      <c r="E683" s="41">
        <v>630056.81299999997</v>
      </c>
    </row>
    <row r="684" spans="1:5" x14ac:dyDescent="0.25">
      <c r="A684" s="5">
        <v>38776</v>
      </c>
      <c r="B684" s="41">
        <v>265670.31300000002</v>
      </c>
      <c r="C684" s="41">
        <v>274150.93800000002</v>
      </c>
      <c r="D684" s="41">
        <v>85584.351999999999</v>
      </c>
      <c r="E684" s="41">
        <v>625405.93799999997</v>
      </c>
    </row>
    <row r="685" spans="1:5" x14ac:dyDescent="0.25">
      <c r="A685" s="5">
        <v>38807</v>
      </c>
      <c r="B685" s="41">
        <v>265073.09399999998</v>
      </c>
      <c r="C685" s="41">
        <v>272379.625</v>
      </c>
      <c r="D685" s="41">
        <v>87111.141000000003</v>
      </c>
      <c r="E685" s="41">
        <v>624563.06299999997</v>
      </c>
    </row>
    <row r="686" spans="1:5" x14ac:dyDescent="0.25">
      <c r="A686" s="5">
        <v>38837</v>
      </c>
      <c r="B686" s="41">
        <v>268668.31300000002</v>
      </c>
      <c r="C686" s="41">
        <v>272647.68800000002</v>
      </c>
      <c r="D686" s="41">
        <v>90134.789000000004</v>
      </c>
      <c r="E686" s="41">
        <v>631450.5</v>
      </c>
    </row>
    <row r="687" spans="1:5" x14ac:dyDescent="0.25">
      <c r="A687" s="5">
        <v>38868</v>
      </c>
      <c r="B687" s="41">
        <v>267547.43800000002</v>
      </c>
      <c r="C687" s="41">
        <v>268409.40600000002</v>
      </c>
      <c r="D687" s="41">
        <v>91465.375</v>
      </c>
      <c r="E687" s="41">
        <v>627422.18799999997</v>
      </c>
    </row>
    <row r="688" spans="1:5" x14ac:dyDescent="0.25">
      <c r="A688" s="5">
        <v>38898</v>
      </c>
      <c r="B688" s="41">
        <v>270284.75</v>
      </c>
      <c r="C688" s="41">
        <v>263284.53100000002</v>
      </c>
      <c r="D688" s="41">
        <v>81617.077999999994</v>
      </c>
      <c r="E688" s="41">
        <v>615186.375</v>
      </c>
    </row>
    <row r="689" spans="1:5" x14ac:dyDescent="0.25">
      <c r="A689" s="5">
        <v>38929</v>
      </c>
      <c r="B689" s="41">
        <v>264788.5</v>
      </c>
      <c r="C689" s="41">
        <v>277253.28100000002</v>
      </c>
      <c r="D689" s="41">
        <v>81151.108999999997</v>
      </c>
      <c r="E689" s="41">
        <v>623192.875</v>
      </c>
    </row>
    <row r="690" spans="1:5" x14ac:dyDescent="0.25">
      <c r="A690" s="5">
        <v>38960</v>
      </c>
      <c r="B690" s="41">
        <v>271941.71899999998</v>
      </c>
      <c r="C690" s="41">
        <v>275052.68800000002</v>
      </c>
      <c r="D690" s="41">
        <v>83720.108999999997</v>
      </c>
      <c r="E690" s="41">
        <v>630714.5</v>
      </c>
    </row>
    <row r="691" spans="1:5" x14ac:dyDescent="0.25">
      <c r="A691" s="5">
        <v>38990</v>
      </c>
      <c r="B691" s="41">
        <v>251985.875</v>
      </c>
      <c r="C691" s="41">
        <v>306879.40600000002</v>
      </c>
      <c r="D691" s="41">
        <v>82114.625</v>
      </c>
      <c r="E691" s="41">
        <v>640979.93799999997</v>
      </c>
    </row>
    <row r="692" spans="1:5" x14ac:dyDescent="0.25">
      <c r="A692" s="5">
        <v>39021</v>
      </c>
      <c r="B692" s="41">
        <v>257214.67199999999</v>
      </c>
      <c r="C692" s="41">
        <v>305176.90600000002</v>
      </c>
      <c r="D692" s="41">
        <v>88821.733999999997</v>
      </c>
      <c r="E692" s="41">
        <v>651213.31299999997</v>
      </c>
    </row>
    <row r="693" spans="1:5" x14ac:dyDescent="0.25">
      <c r="A693" s="5">
        <v>39051</v>
      </c>
      <c r="B693" s="41">
        <v>257566</v>
      </c>
      <c r="C693" s="41">
        <v>320988.375</v>
      </c>
      <c r="D693" s="41">
        <v>98594.508000000002</v>
      </c>
      <c r="E693" s="41">
        <v>677148.875</v>
      </c>
    </row>
    <row r="694" spans="1:5" x14ac:dyDescent="0.25">
      <c r="A694" s="5">
        <v>39082</v>
      </c>
      <c r="B694" s="41">
        <v>263158.65600000002</v>
      </c>
      <c r="C694" s="41">
        <v>317349.125</v>
      </c>
      <c r="D694" s="41">
        <v>108161.742</v>
      </c>
      <c r="E694" s="41">
        <v>688669.5</v>
      </c>
    </row>
    <row r="695" spans="1:5" x14ac:dyDescent="0.25">
      <c r="A695" s="5">
        <v>39113</v>
      </c>
      <c r="B695" s="41">
        <v>262287.93800000002</v>
      </c>
      <c r="C695" s="41">
        <v>320339.96899999998</v>
      </c>
      <c r="D695" s="41">
        <v>110307.586</v>
      </c>
      <c r="E695" s="41">
        <v>692935.5</v>
      </c>
    </row>
    <row r="696" spans="1:5" x14ac:dyDescent="0.25">
      <c r="A696" s="5">
        <v>39141</v>
      </c>
      <c r="B696" s="41">
        <v>264850.28100000002</v>
      </c>
      <c r="C696" s="41">
        <v>318890.68800000002</v>
      </c>
      <c r="D696" s="41">
        <v>114141.92200000001</v>
      </c>
      <c r="E696" s="41">
        <v>697882.875</v>
      </c>
    </row>
    <row r="697" spans="1:5" x14ac:dyDescent="0.25">
      <c r="A697" s="5">
        <v>39172</v>
      </c>
      <c r="B697" s="41">
        <v>281036.40600000002</v>
      </c>
      <c r="C697" s="41">
        <v>300958</v>
      </c>
      <c r="D697" s="41">
        <v>113183.57799999999</v>
      </c>
      <c r="E697" s="41">
        <v>695178</v>
      </c>
    </row>
    <row r="698" spans="1:5" x14ac:dyDescent="0.25">
      <c r="A698" s="5">
        <v>39202</v>
      </c>
      <c r="B698" s="41">
        <v>280628.65600000002</v>
      </c>
      <c r="C698" s="41">
        <v>297804.68800000002</v>
      </c>
      <c r="D698" s="41">
        <v>120024.70299999999</v>
      </c>
      <c r="E698" s="41">
        <v>698458.625</v>
      </c>
    </row>
    <row r="699" spans="1:5" x14ac:dyDescent="0.25">
      <c r="A699" s="5">
        <v>39233</v>
      </c>
      <c r="B699" s="41">
        <v>286556.34399999998</v>
      </c>
      <c r="C699" s="41">
        <v>300838.375</v>
      </c>
      <c r="D699" s="41">
        <v>122617.04700000001</v>
      </c>
      <c r="E699" s="41">
        <v>710011.75</v>
      </c>
    </row>
    <row r="700" spans="1:5" x14ac:dyDescent="0.25">
      <c r="A700" s="5">
        <v>39263</v>
      </c>
      <c r="B700" s="41">
        <v>275111.96899999998</v>
      </c>
      <c r="C700" s="41">
        <v>285948.21899999998</v>
      </c>
      <c r="D700" s="41">
        <v>123032.914</v>
      </c>
      <c r="E700" s="41">
        <v>684093.125</v>
      </c>
    </row>
    <row r="701" spans="1:5" x14ac:dyDescent="0.25">
      <c r="A701" s="5">
        <v>39294</v>
      </c>
      <c r="B701" s="41">
        <v>269401.28100000002</v>
      </c>
      <c r="C701" s="41">
        <v>275985.21899999998</v>
      </c>
      <c r="D701" s="41">
        <v>116468.602</v>
      </c>
      <c r="E701" s="41">
        <v>661855.125</v>
      </c>
    </row>
    <row r="702" spans="1:5" x14ac:dyDescent="0.25">
      <c r="A702" s="5">
        <v>39325</v>
      </c>
      <c r="B702" s="41">
        <v>275822.31300000002</v>
      </c>
      <c r="C702" s="41">
        <v>274609.25</v>
      </c>
      <c r="D702" s="41">
        <v>115137.32</v>
      </c>
      <c r="E702" s="41">
        <v>665567.5</v>
      </c>
    </row>
    <row r="703" spans="1:5" x14ac:dyDescent="0.25">
      <c r="A703" s="5">
        <v>39355</v>
      </c>
      <c r="B703" s="41">
        <v>281487.375</v>
      </c>
      <c r="C703" s="41">
        <v>278307.15600000002</v>
      </c>
      <c r="D703" s="41">
        <v>118279.141</v>
      </c>
      <c r="E703" s="41">
        <v>678073.68799999997</v>
      </c>
    </row>
    <row r="704" spans="1:5" x14ac:dyDescent="0.25">
      <c r="A704" s="5">
        <v>39386</v>
      </c>
      <c r="B704" s="41">
        <v>274209.18800000002</v>
      </c>
      <c r="C704" s="41">
        <v>283161.15600000002</v>
      </c>
      <c r="D704" s="41">
        <v>127216.469</v>
      </c>
      <c r="E704" s="41">
        <v>684586.75</v>
      </c>
    </row>
    <row r="705" spans="1:5" x14ac:dyDescent="0.25">
      <c r="A705" s="5">
        <v>39416</v>
      </c>
      <c r="B705" s="41">
        <v>254945.54699999999</v>
      </c>
      <c r="C705" s="41">
        <v>281798.43800000002</v>
      </c>
      <c r="D705" s="41">
        <v>120958.586</v>
      </c>
      <c r="E705" s="41">
        <v>657702.56299999997</v>
      </c>
    </row>
    <row r="706" spans="1:5" x14ac:dyDescent="0.25">
      <c r="A706" s="5">
        <v>39447</v>
      </c>
      <c r="B706" s="41">
        <v>255498.766</v>
      </c>
      <c r="C706" s="41">
        <v>290135.90600000002</v>
      </c>
      <c r="D706" s="41">
        <v>126322.148</v>
      </c>
      <c r="E706" s="41">
        <v>671956.81299999997</v>
      </c>
    </row>
    <row r="707" spans="1:5" x14ac:dyDescent="0.25">
      <c r="A707" s="5">
        <v>39478</v>
      </c>
      <c r="B707" s="41">
        <v>244096.25</v>
      </c>
      <c r="C707" s="41">
        <v>283096.90600000002</v>
      </c>
      <c r="D707" s="41">
        <v>122068.914</v>
      </c>
      <c r="E707" s="41">
        <v>649262.06299999997</v>
      </c>
    </row>
    <row r="708" spans="1:5" x14ac:dyDescent="0.25">
      <c r="A708" s="5">
        <v>39507</v>
      </c>
      <c r="B708" s="41">
        <v>233963.42199999999</v>
      </c>
      <c r="C708" s="41">
        <v>284644.25</v>
      </c>
      <c r="D708" s="41">
        <v>118017.711</v>
      </c>
      <c r="E708" s="41">
        <v>636625.375</v>
      </c>
    </row>
    <row r="709" spans="1:5" x14ac:dyDescent="0.25">
      <c r="A709" s="5">
        <v>39538</v>
      </c>
      <c r="B709" s="41">
        <v>251769.32800000001</v>
      </c>
      <c r="C709" s="41">
        <v>266750.93800000002</v>
      </c>
      <c r="D709" s="41">
        <v>107291.93</v>
      </c>
      <c r="E709" s="41">
        <v>625812.25</v>
      </c>
    </row>
    <row r="710" spans="1:5" x14ac:dyDescent="0.25">
      <c r="A710" s="5">
        <v>39568</v>
      </c>
      <c r="B710" s="41">
        <v>239706.891</v>
      </c>
      <c r="C710" s="41">
        <v>298599.125</v>
      </c>
      <c r="D710" s="41">
        <v>110842.531</v>
      </c>
      <c r="E710" s="41">
        <v>649148.56299999997</v>
      </c>
    </row>
    <row r="711" spans="1:5" x14ac:dyDescent="0.25">
      <c r="A711" s="5">
        <v>39599</v>
      </c>
      <c r="B711" s="41">
        <v>268219.06300000002</v>
      </c>
      <c r="C711" s="41">
        <v>291215.125</v>
      </c>
      <c r="D711" s="41">
        <v>116059.859</v>
      </c>
      <c r="E711" s="41">
        <v>675494</v>
      </c>
    </row>
    <row r="712" spans="1:5" x14ac:dyDescent="0.25">
      <c r="A712" s="5">
        <v>39629</v>
      </c>
      <c r="B712" s="41">
        <v>268886.06300000002</v>
      </c>
      <c r="C712" s="41">
        <v>282873.71899999998</v>
      </c>
      <c r="D712" s="41">
        <v>112536.18</v>
      </c>
      <c r="E712" s="41">
        <v>664298.81299999997</v>
      </c>
    </row>
    <row r="713" spans="1:5" x14ac:dyDescent="0.25">
      <c r="A713" s="5">
        <v>39660</v>
      </c>
      <c r="B713" s="41">
        <v>261453.609</v>
      </c>
      <c r="C713" s="41">
        <v>283176.125</v>
      </c>
      <c r="D713" s="41">
        <v>108887.461</v>
      </c>
      <c r="E713" s="41">
        <v>653517.25</v>
      </c>
    </row>
    <row r="714" spans="1:5" x14ac:dyDescent="0.25">
      <c r="A714" s="5">
        <v>39691</v>
      </c>
      <c r="B714" s="41">
        <v>261147.391</v>
      </c>
      <c r="C714" s="41">
        <v>269665.06300000002</v>
      </c>
      <c r="D714" s="41">
        <v>117873.648</v>
      </c>
      <c r="E714" s="41">
        <v>648685.5</v>
      </c>
    </row>
    <row r="715" spans="1:5" x14ac:dyDescent="0.25">
      <c r="A715" s="5">
        <v>39721</v>
      </c>
      <c r="B715" s="41">
        <v>240267.53099999999</v>
      </c>
      <c r="C715" s="41">
        <v>242682.75</v>
      </c>
      <c r="D715" s="41">
        <v>105781.156</v>
      </c>
      <c r="E715" s="41">
        <v>588731.43799999997</v>
      </c>
    </row>
    <row r="716" spans="1:5" x14ac:dyDescent="0.25">
      <c r="A716" s="5">
        <v>39752</v>
      </c>
      <c r="B716" s="41">
        <v>201474.734</v>
      </c>
      <c r="C716" s="41">
        <v>201693.54699999999</v>
      </c>
      <c r="D716" s="41">
        <v>81895.281000000003</v>
      </c>
      <c r="E716" s="41">
        <v>485063.59399999998</v>
      </c>
    </row>
    <row r="717" spans="1:5" x14ac:dyDescent="0.25">
      <c r="A717" s="5">
        <v>39782</v>
      </c>
      <c r="B717" s="41">
        <v>191874.32800000001</v>
      </c>
      <c r="C717" s="41">
        <v>164862.43799999999</v>
      </c>
      <c r="D717" s="41">
        <v>79836.820000000007</v>
      </c>
      <c r="E717" s="41">
        <v>436573.59399999998</v>
      </c>
    </row>
    <row r="718" spans="1:5" x14ac:dyDescent="0.25">
      <c r="A718" s="5">
        <v>39813</v>
      </c>
      <c r="B718" s="41">
        <v>194780.141</v>
      </c>
      <c r="C718" s="41">
        <v>160335.06299999999</v>
      </c>
      <c r="D718" s="41">
        <v>103613.82</v>
      </c>
      <c r="E718" s="41">
        <v>458729.03100000002</v>
      </c>
    </row>
    <row r="719" spans="1:5" x14ac:dyDescent="0.25">
      <c r="A719" s="5">
        <v>39844</v>
      </c>
      <c r="B719" s="41">
        <v>212642.18799999999</v>
      </c>
      <c r="C719" s="41">
        <v>167965.859</v>
      </c>
      <c r="D719" s="41">
        <v>96834.968999999997</v>
      </c>
      <c r="E719" s="41">
        <v>477443.03100000002</v>
      </c>
    </row>
    <row r="720" spans="1:5" x14ac:dyDescent="0.25">
      <c r="A720" s="5">
        <v>39872</v>
      </c>
      <c r="B720" s="41">
        <v>207326.84400000001</v>
      </c>
      <c r="C720" s="41">
        <v>163693.15599999999</v>
      </c>
      <c r="D720" s="41">
        <v>97223.398000000001</v>
      </c>
      <c r="E720" s="41">
        <v>468243.375</v>
      </c>
    </row>
    <row r="721" spans="1:5" x14ac:dyDescent="0.25">
      <c r="A721" s="5">
        <v>39903</v>
      </c>
      <c r="B721" s="41">
        <v>213825.68799999999</v>
      </c>
      <c r="C721" s="41">
        <v>165035.734</v>
      </c>
      <c r="D721" s="41">
        <v>110810.289</v>
      </c>
      <c r="E721" s="41">
        <v>489671.68800000002</v>
      </c>
    </row>
    <row r="722" spans="1:5" x14ac:dyDescent="0.25">
      <c r="A722" s="5">
        <v>39933</v>
      </c>
      <c r="B722" s="41">
        <v>253408.34400000001</v>
      </c>
      <c r="C722" s="41">
        <v>171664.859</v>
      </c>
      <c r="D722" s="41">
        <v>131302.81299999999</v>
      </c>
      <c r="E722" s="41">
        <v>556608.5</v>
      </c>
    </row>
    <row r="723" spans="1:5" x14ac:dyDescent="0.25">
      <c r="A723" s="5">
        <v>39964</v>
      </c>
      <c r="B723" s="41">
        <v>282754.15600000002</v>
      </c>
      <c r="C723" s="41">
        <v>183428.016</v>
      </c>
      <c r="D723" s="41">
        <v>150378.32800000001</v>
      </c>
      <c r="E723" s="41">
        <v>616560.5</v>
      </c>
    </row>
    <row r="724" spans="1:5" x14ac:dyDescent="0.25">
      <c r="A724" s="5">
        <v>39994</v>
      </c>
      <c r="B724" s="41">
        <v>289120.28100000002</v>
      </c>
      <c r="C724" s="41">
        <v>194740.29699999999</v>
      </c>
      <c r="D724" s="41">
        <v>159327.34400000001</v>
      </c>
      <c r="E724" s="41">
        <v>643187.93799999997</v>
      </c>
    </row>
    <row r="725" spans="1:5" x14ac:dyDescent="0.25">
      <c r="A725" s="5">
        <v>40025</v>
      </c>
      <c r="B725" s="41">
        <v>290135</v>
      </c>
      <c r="C725" s="41">
        <v>209234.766</v>
      </c>
      <c r="D725" s="41">
        <v>179691.484</v>
      </c>
      <c r="E725" s="41">
        <v>679061.18799999997</v>
      </c>
    </row>
    <row r="726" spans="1:5" x14ac:dyDescent="0.25">
      <c r="A726" s="5">
        <v>40056</v>
      </c>
      <c r="B726" s="41">
        <v>302825.46899999998</v>
      </c>
      <c r="C726" s="41">
        <v>227312.54699999999</v>
      </c>
      <c r="D726" s="41">
        <v>168938.859</v>
      </c>
      <c r="E726" s="41">
        <v>699076.875</v>
      </c>
    </row>
    <row r="727" spans="1:5" x14ac:dyDescent="0.25">
      <c r="A727" s="5">
        <v>40086</v>
      </c>
      <c r="B727" s="41">
        <v>312674.71899999998</v>
      </c>
      <c r="C727" s="41">
        <v>248795.984</v>
      </c>
      <c r="D727" s="41">
        <v>182036.67199999999</v>
      </c>
      <c r="E727" s="41">
        <v>743507.43799999997</v>
      </c>
    </row>
    <row r="728" spans="1:5" x14ac:dyDescent="0.25">
      <c r="A728" s="5">
        <v>40117</v>
      </c>
      <c r="B728" s="41">
        <v>315900.84399999998</v>
      </c>
      <c r="C728" s="41">
        <v>256987.71900000001</v>
      </c>
      <c r="D728" s="41">
        <v>184653.641</v>
      </c>
      <c r="E728" s="41">
        <v>757503.875</v>
      </c>
    </row>
    <row r="729" spans="1:5" x14ac:dyDescent="0.25">
      <c r="A729" s="5">
        <v>40147</v>
      </c>
      <c r="B729" s="41">
        <v>321203.59399999998</v>
      </c>
      <c r="C729" s="41">
        <v>260274.17199999999</v>
      </c>
      <c r="D729" s="41">
        <v>181815.59400000001</v>
      </c>
      <c r="E729" s="41">
        <v>763293.375</v>
      </c>
    </row>
    <row r="730" spans="1:5" x14ac:dyDescent="0.25">
      <c r="A730" s="5">
        <v>40178</v>
      </c>
      <c r="B730" s="41">
        <v>336170.09399999998</v>
      </c>
      <c r="C730" s="41">
        <v>279869.40600000002</v>
      </c>
      <c r="D730" s="41">
        <v>186716.92199999999</v>
      </c>
      <c r="E730" s="41">
        <v>802756.375</v>
      </c>
    </row>
    <row r="731" spans="1:5" x14ac:dyDescent="0.25">
      <c r="A731" s="5">
        <v>40209</v>
      </c>
      <c r="B731" s="41">
        <v>352513.09399999998</v>
      </c>
      <c r="C731" s="41">
        <v>279618</v>
      </c>
      <c r="D731" s="41">
        <v>191726.516</v>
      </c>
      <c r="E731" s="41">
        <v>823857.625</v>
      </c>
    </row>
    <row r="732" spans="1:5" x14ac:dyDescent="0.25">
      <c r="A732" s="5">
        <v>40237</v>
      </c>
      <c r="B732" s="41">
        <v>352036.875</v>
      </c>
      <c r="C732" s="41">
        <v>301395.71899999998</v>
      </c>
      <c r="D732" s="41">
        <v>169378.95300000001</v>
      </c>
      <c r="E732" s="41">
        <v>822811.56299999997</v>
      </c>
    </row>
    <row r="733" spans="1:5" x14ac:dyDescent="0.25">
      <c r="A733" s="5">
        <v>40268</v>
      </c>
      <c r="B733" s="41">
        <v>352654.15600000002</v>
      </c>
      <c r="C733" s="41">
        <v>329428.56300000002</v>
      </c>
      <c r="D733" s="41">
        <v>173814.09400000001</v>
      </c>
      <c r="E733" s="41">
        <v>855896.81299999997</v>
      </c>
    </row>
    <row r="734" spans="1:5" x14ac:dyDescent="0.25">
      <c r="A734" s="5">
        <v>40298</v>
      </c>
      <c r="B734" s="41">
        <v>365891.68800000002</v>
      </c>
      <c r="C734" s="41">
        <v>348165.34399999998</v>
      </c>
      <c r="D734" s="41">
        <v>178461.18799999999</v>
      </c>
      <c r="E734" s="41">
        <v>892519.06299999997</v>
      </c>
    </row>
    <row r="735" spans="1:5" x14ac:dyDescent="0.25">
      <c r="A735" s="5">
        <v>40329</v>
      </c>
      <c r="B735" s="41">
        <v>362215.93800000002</v>
      </c>
      <c r="C735" s="41">
        <v>353399.03100000002</v>
      </c>
      <c r="D735" s="41">
        <v>166278.09400000001</v>
      </c>
      <c r="E735" s="41">
        <v>881893.06299999997</v>
      </c>
    </row>
    <row r="736" spans="1:5" x14ac:dyDescent="0.25">
      <c r="A736" s="5">
        <v>40359</v>
      </c>
      <c r="B736" s="41">
        <v>364177.06300000002</v>
      </c>
      <c r="C736" s="41">
        <v>354779.625</v>
      </c>
      <c r="D736" s="41">
        <v>162656.56299999999</v>
      </c>
      <c r="E736" s="41">
        <v>881613.31299999997</v>
      </c>
    </row>
    <row r="737" spans="1:5" x14ac:dyDescent="0.25">
      <c r="A737" s="5">
        <v>40390</v>
      </c>
      <c r="B737" s="41">
        <v>378000.59399999998</v>
      </c>
      <c r="C737" s="41">
        <v>374273.5</v>
      </c>
      <c r="D737" s="41">
        <v>164432.875</v>
      </c>
      <c r="E737" s="41">
        <v>916706.93799999997</v>
      </c>
    </row>
    <row r="738" spans="1:5" x14ac:dyDescent="0.25">
      <c r="A738" s="5">
        <v>40421</v>
      </c>
      <c r="B738" s="41">
        <v>413053.65600000002</v>
      </c>
      <c r="C738" s="41">
        <v>371047.18800000002</v>
      </c>
      <c r="D738" s="41">
        <v>155214</v>
      </c>
      <c r="E738" s="41">
        <v>939314.875</v>
      </c>
    </row>
    <row r="739" spans="1:5" x14ac:dyDescent="0.25">
      <c r="A739" s="5">
        <v>40451</v>
      </c>
      <c r="B739" s="41">
        <v>432715.43800000002</v>
      </c>
      <c r="C739" s="41">
        <v>385293.43800000002</v>
      </c>
      <c r="D739" s="41">
        <v>156480.82800000001</v>
      </c>
      <c r="E739" s="41">
        <v>974489.68799999997</v>
      </c>
    </row>
    <row r="740" spans="1:5" x14ac:dyDescent="0.25">
      <c r="A740" s="5">
        <v>40482</v>
      </c>
      <c r="B740" s="41">
        <v>432089.09399999998</v>
      </c>
      <c r="C740" s="41">
        <v>406773.15600000002</v>
      </c>
      <c r="D740" s="41">
        <v>162694.42199999999</v>
      </c>
      <c r="E740" s="41">
        <v>1001556.688</v>
      </c>
    </row>
    <row r="741" spans="1:5" x14ac:dyDescent="0.25">
      <c r="A741" s="5">
        <v>40512</v>
      </c>
      <c r="B741" s="41">
        <v>437280.06300000002</v>
      </c>
      <c r="C741" s="41">
        <v>406297.34399999998</v>
      </c>
      <c r="D741" s="41">
        <v>165133.984</v>
      </c>
      <c r="E741" s="41">
        <v>1008711.375</v>
      </c>
    </row>
    <row r="742" spans="1:5" x14ac:dyDescent="0.25">
      <c r="A742" s="5">
        <v>40543</v>
      </c>
      <c r="B742" s="41">
        <v>433150.78100000002</v>
      </c>
      <c r="C742" s="41">
        <v>422352.25</v>
      </c>
      <c r="D742" s="41">
        <v>163997.5</v>
      </c>
      <c r="E742" s="41">
        <v>1019500.5</v>
      </c>
    </row>
    <row r="743" spans="1:5" x14ac:dyDescent="0.25">
      <c r="A743" s="5">
        <v>40574</v>
      </c>
      <c r="B743" s="41">
        <v>428971.06300000002</v>
      </c>
      <c r="C743" s="41">
        <v>438926.09399999998</v>
      </c>
      <c r="D743" s="41">
        <v>169242.984</v>
      </c>
      <c r="E743" s="41">
        <v>1037141.938</v>
      </c>
    </row>
    <row r="744" spans="1:5" x14ac:dyDescent="0.25">
      <c r="A744" s="5">
        <v>40602</v>
      </c>
      <c r="B744" s="41">
        <v>439816.40600000002</v>
      </c>
      <c r="C744" s="41">
        <v>443169.18800000002</v>
      </c>
      <c r="D744" s="41">
        <v>178098.96900000001</v>
      </c>
      <c r="E744" s="41">
        <v>1061084.5</v>
      </c>
    </row>
    <row r="745" spans="1:5" x14ac:dyDescent="0.25">
      <c r="A745" s="5">
        <v>40633</v>
      </c>
      <c r="B745" s="41">
        <v>459196.5</v>
      </c>
      <c r="C745" s="41">
        <v>445194.125</v>
      </c>
      <c r="D745" s="41">
        <v>166879.43799999999</v>
      </c>
      <c r="E745" s="41">
        <v>1071270</v>
      </c>
    </row>
    <row r="746" spans="1:5" x14ac:dyDescent="0.25">
      <c r="A746" s="5">
        <v>40663</v>
      </c>
      <c r="B746" s="41">
        <v>471941.03100000002</v>
      </c>
      <c r="C746" s="41">
        <v>455747.81300000002</v>
      </c>
      <c r="D746" s="41">
        <v>167004</v>
      </c>
      <c r="E746" s="41">
        <v>1094692.875</v>
      </c>
    </row>
    <row r="747" spans="1:5" x14ac:dyDescent="0.25">
      <c r="A747" s="5">
        <v>40694</v>
      </c>
      <c r="B747" s="41">
        <v>502528.375</v>
      </c>
      <c r="C747" s="41">
        <v>431690.90600000002</v>
      </c>
      <c r="D747" s="41">
        <v>173072.92199999999</v>
      </c>
      <c r="E747" s="41">
        <v>1107333.5</v>
      </c>
    </row>
    <row r="748" spans="1:5" x14ac:dyDescent="0.25">
      <c r="A748" s="5">
        <v>40724</v>
      </c>
      <c r="B748" s="41">
        <v>511439.43800000002</v>
      </c>
      <c r="C748" s="41">
        <v>426240.21899999998</v>
      </c>
      <c r="D748" s="41">
        <v>168643.53099999999</v>
      </c>
      <c r="E748" s="41">
        <v>1106320.25</v>
      </c>
    </row>
    <row r="749" spans="1:5" x14ac:dyDescent="0.25">
      <c r="A749" s="5">
        <v>40755</v>
      </c>
      <c r="B749" s="41">
        <v>511326.15600000002</v>
      </c>
      <c r="C749" s="41">
        <v>426732.5</v>
      </c>
      <c r="D749" s="41">
        <v>168590.68799999999</v>
      </c>
      <c r="E749" s="41">
        <v>1106649.375</v>
      </c>
    </row>
    <row r="750" spans="1:5" x14ac:dyDescent="0.25">
      <c r="A750" s="5">
        <v>40786</v>
      </c>
      <c r="B750" s="41">
        <v>492702.40600000002</v>
      </c>
      <c r="C750" s="41">
        <v>407814.90600000002</v>
      </c>
      <c r="D750" s="41">
        <v>158381.78099999999</v>
      </c>
      <c r="E750" s="41">
        <v>1058899.125</v>
      </c>
    </row>
    <row r="751" spans="1:5" x14ac:dyDescent="0.25">
      <c r="A751" s="5">
        <v>40816</v>
      </c>
      <c r="B751" s="41">
        <v>472411.78100000002</v>
      </c>
      <c r="C751" s="41">
        <v>388102.03100000002</v>
      </c>
      <c r="D751" s="41">
        <v>144124.016</v>
      </c>
      <c r="E751" s="41">
        <v>1004637.813</v>
      </c>
    </row>
    <row r="752" spans="1:5" x14ac:dyDescent="0.25">
      <c r="A752" s="5">
        <v>40847</v>
      </c>
      <c r="B752" s="41">
        <v>479034.15600000002</v>
      </c>
      <c r="C752" s="41">
        <v>414957.5</v>
      </c>
      <c r="D752" s="41">
        <v>158552.57800000001</v>
      </c>
      <c r="E752" s="41">
        <v>1052544.25</v>
      </c>
    </row>
    <row r="753" spans="1:5" x14ac:dyDescent="0.25">
      <c r="A753" s="5">
        <v>40877</v>
      </c>
      <c r="B753" s="41">
        <v>490017.31300000002</v>
      </c>
      <c r="C753" s="41">
        <v>403371.09399999998</v>
      </c>
      <c r="D753" s="41">
        <v>144465.57800000001</v>
      </c>
      <c r="E753" s="41">
        <v>1037854</v>
      </c>
    </row>
    <row r="754" spans="1:5" x14ac:dyDescent="0.25">
      <c r="A754" s="5">
        <v>40908</v>
      </c>
      <c r="B754" s="41">
        <v>429533.53100000002</v>
      </c>
      <c r="C754" s="41">
        <v>377642.84399999998</v>
      </c>
      <c r="D754" s="41">
        <v>146391.29699999999</v>
      </c>
      <c r="E754" s="41">
        <v>953567.625</v>
      </c>
    </row>
    <row r="755" spans="1:5" x14ac:dyDescent="0.25">
      <c r="A755" s="5">
        <v>40939</v>
      </c>
      <c r="B755" s="41">
        <v>444688.5</v>
      </c>
      <c r="C755" s="41">
        <v>380877.25</v>
      </c>
      <c r="D755" s="41">
        <v>152279.17199999999</v>
      </c>
      <c r="E755" s="41">
        <v>977844.875</v>
      </c>
    </row>
    <row r="756" spans="1:5" x14ac:dyDescent="0.25">
      <c r="A756" s="5">
        <v>40968</v>
      </c>
      <c r="B756" s="41">
        <v>443557.93800000002</v>
      </c>
      <c r="C756" s="41">
        <v>413745.21899999998</v>
      </c>
      <c r="D756" s="41">
        <v>162700.09400000001</v>
      </c>
      <c r="E756" s="41">
        <v>1020003.25</v>
      </c>
    </row>
    <row r="757" spans="1:5" x14ac:dyDescent="0.25">
      <c r="A757" s="5">
        <v>40999</v>
      </c>
      <c r="B757" s="41">
        <v>470220.78100000002</v>
      </c>
      <c r="C757" s="41">
        <v>413446.59399999998</v>
      </c>
      <c r="D757" s="41">
        <v>167693.21900000001</v>
      </c>
      <c r="E757" s="41">
        <v>1051360.625</v>
      </c>
    </row>
    <row r="758" spans="1:5" x14ac:dyDescent="0.25">
      <c r="A758" s="5">
        <v>41029</v>
      </c>
      <c r="B758" s="41">
        <v>471195.31300000002</v>
      </c>
      <c r="C758" s="41">
        <v>423201.75</v>
      </c>
      <c r="D758" s="41">
        <v>167020.125</v>
      </c>
      <c r="E758" s="41">
        <v>1061417.125</v>
      </c>
    </row>
    <row r="759" spans="1:5" x14ac:dyDescent="0.25">
      <c r="A759" s="5">
        <v>41060</v>
      </c>
      <c r="B759" s="41">
        <v>437848.40600000002</v>
      </c>
      <c r="C759" s="41">
        <v>413064.06300000002</v>
      </c>
      <c r="D759" s="41">
        <v>161258.95300000001</v>
      </c>
      <c r="E759" s="41">
        <v>1012171.438</v>
      </c>
    </row>
    <row r="760" spans="1:5" x14ac:dyDescent="0.25">
      <c r="A760" s="5">
        <v>41090</v>
      </c>
      <c r="B760" s="41">
        <v>444467.125</v>
      </c>
      <c r="C760" s="41">
        <v>415889.59399999998</v>
      </c>
      <c r="D760" s="41">
        <v>163520.07800000001</v>
      </c>
      <c r="E760" s="41">
        <v>1023876.813</v>
      </c>
    </row>
    <row r="761" spans="1:5" x14ac:dyDescent="0.25">
      <c r="A761" s="5">
        <v>41121</v>
      </c>
      <c r="B761" s="41">
        <v>455446.46899999998</v>
      </c>
      <c r="C761" s="41">
        <v>419904.46899999998</v>
      </c>
      <c r="D761" s="41">
        <v>170239.625</v>
      </c>
      <c r="E761" s="41">
        <v>1045590.563</v>
      </c>
    </row>
    <row r="762" spans="1:5" x14ac:dyDescent="0.25">
      <c r="A762" s="5">
        <v>41152</v>
      </c>
      <c r="B762" s="41">
        <v>464028.03100000002</v>
      </c>
      <c r="C762" s="41">
        <v>430419.65600000002</v>
      </c>
      <c r="D762" s="41">
        <v>173385.359</v>
      </c>
      <c r="E762" s="41">
        <v>1067833</v>
      </c>
    </row>
    <row r="763" spans="1:5" x14ac:dyDescent="0.25">
      <c r="A763" s="5">
        <v>41182</v>
      </c>
      <c r="B763" s="41">
        <v>463460.90600000002</v>
      </c>
      <c r="C763" s="41">
        <v>453912.46899999998</v>
      </c>
      <c r="D763" s="41">
        <v>176924.75</v>
      </c>
      <c r="E763" s="41">
        <v>1094298.125</v>
      </c>
    </row>
    <row r="764" spans="1:5" x14ac:dyDescent="0.25">
      <c r="A764" s="5">
        <v>41213</v>
      </c>
      <c r="B764" s="41">
        <v>462236.81300000002</v>
      </c>
      <c r="C764" s="41">
        <v>475372.56300000002</v>
      </c>
      <c r="D764" s="41">
        <v>188112.5</v>
      </c>
      <c r="E764" s="41">
        <v>1125721.875</v>
      </c>
    </row>
    <row r="765" spans="1:5" x14ac:dyDescent="0.25">
      <c r="A765" s="5">
        <v>41243</v>
      </c>
      <c r="B765" s="41">
        <v>468696.43800000002</v>
      </c>
      <c r="C765" s="41">
        <v>478541.46899999998</v>
      </c>
      <c r="D765" s="41">
        <v>189703.96900000001</v>
      </c>
      <c r="E765" s="41">
        <v>1136941.875</v>
      </c>
    </row>
    <row r="766" spans="1:5" x14ac:dyDescent="0.25">
      <c r="A766" s="5">
        <v>41274</v>
      </c>
      <c r="B766" s="41">
        <v>474387.59399999998</v>
      </c>
      <c r="C766" s="41">
        <v>496683</v>
      </c>
      <c r="D766" s="41">
        <v>192891.859</v>
      </c>
      <c r="E766" s="41">
        <v>1163962.5</v>
      </c>
    </row>
    <row r="767" spans="1:5" x14ac:dyDescent="0.25">
      <c r="A767" s="5">
        <v>41305</v>
      </c>
      <c r="B767" s="41">
        <v>494852.06300000002</v>
      </c>
      <c r="C767" s="41">
        <v>487802.28100000002</v>
      </c>
      <c r="D767" s="41">
        <v>199170.84400000001</v>
      </c>
      <c r="E767" s="41">
        <v>1181825.125</v>
      </c>
    </row>
    <row r="768" spans="1:5" x14ac:dyDescent="0.25">
      <c r="A768" s="5">
        <v>41333</v>
      </c>
      <c r="B768" s="41">
        <v>501515.125</v>
      </c>
      <c r="C768" s="41">
        <v>488424.93800000002</v>
      </c>
      <c r="D768" s="41">
        <v>204391</v>
      </c>
      <c r="E768" s="41">
        <v>1194331.125</v>
      </c>
    </row>
    <row r="769" spans="1:5" x14ac:dyDescent="0.25">
      <c r="A769" s="5">
        <v>41364</v>
      </c>
      <c r="B769" s="41">
        <v>498990.53100000002</v>
      </c>
      <c r="C769" s="41">
        <v>494714.84399999998</v>
      </c>
      <c r="D769" s="41">
        <v>206409.17199999999</v>
      </c>
      <c r="E769" s="41">
        <v>1200114.625</v>
      </c>
    </row>
    <row r="770" spans="1:5" x14ac:dyDescent="0.25">
      <c r="A770" s="5">
        <v>41394</v>
      </c>
      <c r="B770" s="41">
        <v>499933.56300000002</v>
      </c>
      <c r="C770" s="41">
        <v>500325.15600000002</v>
      </c>
      <c r="D770" s="41">
        <v>209317.359</v>
      </c>
      <c r="E770" s="41">
        <v>1209576</v>
      </c>
    </row>
    <row r="771" spans="1:5" x14ac:dyDescent="0.25">
      <c r="A771" s="5">
        <v>41425</v>
      </c>
      <c r="B771" s="41">
        <v>509833.84399999998</v>
      </c>
      <c r="C771" s="41">
        <v>498258.06300000002</v>
      </c>
      <c r="D771" s="41">
        <v>212598.71900000001</v>
      </c>
      <c r="E771" s="41">
        <v>1220690.625</v>
      </c>
    </row>
    <row r="772" spans="1:5" x14ac:dyDescent="0.25">
      <c r="A772" s="5">
        <v>41455</v>
      </c>
      <c r="B772" s="41">
        <v>497488.125</v>
      </c>
      <c r="C772" s="41">
        <v>483321.53100000002</v>
      </c>
      <c r="D772" s="41">
        <v>203998.20300000001</v>
      </c>
      <c r="E772" s="41">
        <v>1184807.75</v>
      </c>
    </row>
    <row r="773" spans="1:5" x14ac:dyDescent="0.25">
      <c r="A773" s="5">
        <v>41486</v>
      </c>
      <c r="B773" s="41">
        <v>517451.46899999998</v>
      </c>
      <c r="C773" s="41">
        <v>493838.31300000002</v>
      </c>
      <c r="D773" s="41">
        <v>206424.21900000001</v>
      </c>
      <c r="E773" s="41">
        <v>1217714</v>
      </c>
    </row>
    <row r="774" spans="1:5" x14ac:dyDescent="0.25">
      <c r="A774" s="5">
        <v>41517</v>
      </c>
      <c r="B774" s="41">
        <v>519356.81300000002</v>
      </c>
      <c r="C774" s="41">
        <v>493269.56300000002</v>
      </c>
      <c r="D774" s="41">
        <v>211194.266</v>
      </c>
      <c r="E774" s="41">
        <v>1223820.625</v>
      </c>
    </row>
    <row r="775" spans="1:5" x14ac:dyDescent="0.25">
      <c r="A775" s="5">
        <v>41547</v>
      </c>
      <c r="B775" s="41">
        <v>532234</v>
      </c>
      <c r="C775" s="41">
        <v>503221</v>
      </c>
      <c r="D775" s="41">
        <v>215837.609</v>
      </c>
      <c r="E775" s="41">
        <v>1251292.625</v>
      </c>
    </row>
    <row r="776" spans="1:5" x14ac:dyDescent="0.25">
      <c r="A776" s="5">
        <v>41578</v>
      </c>
      <c r="B776" s="41">
        <v>549194.56299999997</v>
      </c>
      <c r="C776" s="41">
        <v>513864.375</v>
      </c>
      <c r="D776" s="41">
        <v>217923.96900000001</v>
      </c>
      <c r="E776" s="41">
        <v>1280982.875</v>
      </c>
    </row>
    <row r="777" spans="1:5" x14ac:dyDescent="0.25">
      <c r="A777" s="5">
        <v>41608</v>
      </c>
      <c r="B777" s="41">
        <v>558993.875</v>
      </c>
      <c r="C777" s="41">
        <v>513363.5</v>
      </c>
      <c r="D777" s="41">
        <v>224554.78099999999</v>
      </c>
      <c r="E777" s="41">
        <v>1296912.25</v>
      </c>
    </row>
    <row r="778" spans="1:5" x14ac:dyDescent="0.25">
      <c r="A778" s="5">
        <v>41639</v>
      </c>
      <c r="B778" s="41">
        <v>579240.43799999997</v>
      </c>
      <c r="C778" s="41">
        <v>496028.06300000002</v>
      </c>
      <c r="D778" s="41">
        <v>228671.54699999999</v>
      </c>
      <c r="E778" s="41">
        <v>1303940</v>
      </c>
    </row>
    <row r="779" spans="1:5" x14ac:dyDescent="0.25">
      <c r="A779" s="5">
        <v>41670</v>
      </c>
      <c r="B779" s="41">
        <v>583889.875</v>
      </c>
      <c r="C779" s="41">
        <v>500566.15600000002</v>
      </c>
      <c r="D779" s="41">
        <v>231573.31299999999</v>
      </c>
      <c r="E779" s="41">
        <v>1316029.375</v>
      </c>
    </row>
    <row r="780" spans="1:5" x14ac:dyDescent="0.25">
      <c r="A780" s="5">
        <v>41698</v>
      </c>
      <c r="B780" s="41">
        <v>592491.81299999997</v>
      </c>
      <c r="C780" s="41">
        <v>511565.875</v>
      </c>
      <c r="D780" s="41">
        <v>235285.43799999999</v>
      </c>
      <c r="E780" s="41">
        <v>1339343.125</v>
      </c>
    </row>
    <row r="781" spans="1:5" x14ac:dyDescent="0.25">
      <c r="A781" s="5">
        <v>41729</v>
      </c>
      <c r="B781" s="41">
        <v>591966.875</v>
      </c>
      <c r="C781" s="41">
        <v>509703.78100000002</v>
      </c>
      <c r="D781" s="41">
        <v>228753.016</v>
      </c>
      <c r="E781" s="41">
        <v>1330423.75</v>
      </c>
    </row>
    <row r="782" spans="1:5" x14ac:dyDescent="0.25">
      <c r="A782" s="5">
        <v>41759</v>
      </c>
      <c r="B782" s="41">
        <v>605336.25</v>
      </c>
      <c r="C782" s="41">
        <v>505585.43800000002</v>
      </c>
      <c r="D782" s="41">
        <v>235995.78099999999</v>
      </c>
      <c r="E782" s="41">
        <v>1346917.5</v>
      </c>
    </row>
    <row r="783" spans="1:5" x14ac:dyDescent="0.25">
      <c r="A783" s="5">
        <v>41790</v>
      </c>
      <c r="B783" s="41">
        <v>619756.875</v>
      </c>
      <c r="C783" s="41">
        <v>516946.28100000002</v>
      </c>
      <c r="D783" s="41">
        <v>229702.96900000001</v>
      </c>
      <c r="E783" s="41">
        <v>1366406.125</v>
      </c>
    </row>
    <row r="784" spans="1:5" x14ac:dyDescent="0.25">
      <c r="A784" s="5">
        <v>41820</v>
      </c>
      <c r="B784" s="41">
        <v>623596.125</v>
      </c>
      <c r="C784" s="41">
        <v>526028.75</v>
      </c>
      <c r="D784" s="41">
        <v>232502.234</v>
      </c>
      <c r="E784" s="41">
        <v>1382127.125</v>
      </c>
    </row>
    <row r="785" spans="1:5" x14ac:dyDescent="0.25">
      <c r="A785" s="5">
        <v>41851</v>
      </c>
      <c r="B785" s="41">
        <v>617091.625</v>
      </c>
      <c r="C785" s="41">
        <v>519225.03100000002</v>
      </c>
      <c r="D785" s="41">
        <v>227413.734</v>
      </c>
      <c r="E785" s="41">
        <v>1363730.375</v>
      </c>
    </row>
    <row r="786" spans="1:5" x14ac:dyDescent="0.25">
      <c r="A786" s="5">
        <v>41882</v>
      </c>
      <c r="B786" s="41">
        <v>616014.375</v>
      </c>
      <c r="C786" s="41">
        <v>538757.56299999997</v>
      </c>
      <c r="D786" s="41">
        <v>223177.03099999999</v>
      </c>
      <c r="E786" s="41">
        <v>1377949</v>
      </c>
    </row>
    <row r="787" spans="1:5" x14ac:dyDescent="0.25">
      <c r="A787" s="5">
        <v>41912</v>
      </c>
      <c r="B787" s="41">
        <v>595999.5</v>
      </c>
      <c r="C787" s="41">
        <v>524110.03100000002</v>
      </c>
      <c r="D787" s="41">
        <v>215383.42199999999</v>
      </c>
      <c r="E787" s="41">
        <v>1335493</v>
      </c>
    </row>
    <row r="788" spans="1:5" x14ac:dyDescent="0.25">
      <c r="A788" s="5">
        <v>41943</v>
      </c>
      <c r="B788" s="41">
        <v>617903.5</v>
      </c>
      <c r="C788" s="41">
        <v>537481.93799999997</v>
      </c>
      <c r="D788" s="41">
        <v>210387.25</v>
      </c>
      <c r="E788" s="41">
        <v>1365772.625</v>
      </c>
    </row>
    <row r="789" spans="1:5" x14ac:dyDescent="0.25">
      <c r="A789" s="5">
        <v>41973</v>
      </c>
      <c r="B789" s="41">
        <v>626968.375</v>
      </c>
      <c r="C789" s="41">
        <v>532697.75</v>
      </c>
      <c r="D789" s="41">
        <v>203413.96900000001</v>
      </c>
      <c r="E789" s="41">
        <v>1363080.125</v>
      </c>
    </row>
    <row r="790" spans="1:5" x14ac:dyDescent="0.25">
      <c r="A790" s="5">
        <v>42004</v>
      </c>
      <c r="B790" s="41">
        <v>622598.125</v>
      </c>
      <c r="C790" s="41">
        <v>524986.625</v>
      </c>
      <c r="D790" s="41">
        <v>196830.09400000001</v>
      </c>
      <c r="E790" s="41">
        <v>1344414.875</v>
      </c>
    </row>
    <row r="791" spans="1:5" x14ac:dyDescent="0.25">
      <c r="A791" s="5">
        <v>42035</v>
      </c>
      <c r="B791" s="41">
        <v>642068</v>
      </c>
      <c r="C791" s="41">
        <v>514863.43800000002</v>
      </c>
      <c r="D791" s="41">
        <v>191037.84400000001</v>
      </c>
      <c r="E791" s="41">
        <v>1347969.25</v>
      </c>
    </row>
    <row r="792" spans="1:5" x14ac:dyDescent="0.25">
      <c r="A792" s="5">
        <v>42063</v>
      </c>
      <c r="B792" s="41">
        <v>642478.56299999997</v>
      </c>
      <c r="C792" s="41">
        <v>547231.93799999997</v>
      </c>
      <c r="D792" s="41">
        <v>196946</v>
      </c>
      <c r="E792" s="41">
        <v>1386656.5</v>
      </c>
    </row>
    <row r="793" spans="1:5" x14ac:dyDescent="0.25">
      <c r="A793" s="5">
        <v>42094</v>
      </c>
      <c r="B793" s="41">
        <v>644963.06299999997</v>
      </c>
      <c r="C793" s="41">
        <v>550947.18799999997</v>
      </c>
      <c r="D793" s="41">
        <v>192326.21900000001</v>
      </c>
      <c r="E793" s="41">
        <v>1388236.375</v>
      </c>
    </row>
    <row r="794" spans="1:5" x14ac:dyDescent="0.25">
      <c r="A794" s="5">
        <v>42124</v>
      </c>
      <c r="B794" s="41">
        <v>654047.18799999997</v>
      </c>
      <c r="C794" s="41">
        <v>552596.06299999997</v>
      </c>
      <c r="D794" s="41">
        <v>192312.70300000001</v>
      </c>
      <c r="E794" s="41">
        <v>1398956</v>
      </c>
    </row>
    <row r="795" spans="1:5" x14ac:dyDescent="0.25">
      <c r="A795" s="5">
        <v>42155</v>
      </c>
      <c r="B795" s="41">
        <v>656651.75</v>
      </c>
      <c r="C795" s="41">
        <v>539679.375</v>
      </c>
      <c r="D795" s="41">
        <v>197786.15599999999</v>
      </c>
      <c r="E795" s="41">
        <v>1394117.25</v>
      </c>
    </row>
    <row r="799" spans="1:5" x14ac:dyDescent="0.25">
      <c r="A799" s="41" t="s">
        <v>445</v>
      </c>
    </row>
    <row r="800" spans="1:5" x14ac:dyDescent="0.25">
      <c r="A800" s="41" t="s">
        <v>454</v>
      </c>
    </row>
    <row r="802" spans="1:5" x14ac:dyDescent="0.25">
      <c r="B802" s="41" t="s">
        <v>94</v>
      </c>
      <c r="C802" s="41" t="s">
        <v>106</v>
      </c>
      <c r="D802" s="41" t="s">
        <v>447</v>
      </c>
      <c r="E802" s="41" t="s">
        <v>448</v>
      </c>
    </row>
    <row r="803" spans="1:5" x14ac:dyDescent="0.25">
      <c r="A803" s="5">
        <v>38352</v>
      </c>
      <c r="B803" s="41">
        <v>223940.40599999999</v>
      </c>
      <c r="C803" s="41">
        <v>261363.90599999999</v>
      </c>
      <c r="D803" s="41">
        <v>103472.602</v>
      </c>
      <c r="E803" s="41">
        <v>588776.875</v>
      </c>
    </row>
    <row r="804" spans="1:5" x14ac:dyDescent="0.25">
      <c r="A804" s="5">
        <v>38383</v>
      </c>
      <c r="B804" s="41">
        <v>220383.5</v>
      </c>
      <c r="C804" s="41">
        <v>265168</v>
      </c>
      <c r="D804" s="41">
        <v>103361</v>
      </c>
      <c r="E804" s="41">
        <v>588912.5</v>
      </c>
    </row>
    <row r="805" spans="1:5" x14ac:dyDescent="0.25">
      <c r="A805" s="5">
        <v>38411</v>
      </c>
      <c r="B805" s="41">
        <v>223855.59400000001</v>
      </c>
      <c r="C805" s="41">
        <v>263650.18800000002</v>
      </c>
      <c r="D805" s="41">
        <v>101424.79700000001</v>
      </c>
      <c r="E805" s="41">
        <v>588930.625</v>
      </c>
    </row>
    <row r="806" spans="1:5" x14ac:dyDescent="0.25">
      <c r="A806" s="5">
        <v>38442</v>
      </c>
      <c r="B806" s="41">
        <v>232604.5</v>
      </c>
      <c r="C806" s="41">
        <v>263242.90600000002</v>
      </c>
      <c r="D806" s="41">
        <v>102189.102</v>
      </c>
      <c r="E806" s="41">
        <v>598036.5</v>
      </c>
    </row>
    <row r="807" spans="1:5" x14ac:dyDescent="0.25">
      <c r="A807" s="5">
        <v>38472</v>
      </c>
      <c r="B807" s="41">
        <v>232937</v>
      </c>
      <c r="C807" s="41">
        <v>263604.68800000002</v>
      </c>
      <c r="D807" s="41">
        <v>102757.602</v>
      </c>
      <c r="E807" s="41">
        <v>599299.31299999997</v>
      </c>
    </row>
    <row r="808" spans="1:5" x14ac:dyDescent="0.25">
      <c r="A808" s="5">
        <v>38503</v>
      </c>
      <c r="B808" s="41">
        <v>273666.90600000002</v>
      </c>
      <c r="C808" s="41">
        <v>264751.68800000002</v>
      </c>
      <c r="D808" s="41">
        <v>102153.102</v>
      </c>
      <c r="E808" s="41">
        <v>640571.68799999997</v>
      </c>
    </row>
    <row r="809" spans="1:5" x14ac:dyDescent="0.25">
      <c r="A809" s="5">
        <v>38533</v>
      </c>
      <c r="B809" s="41">
        <v>274967</v>
      </c>
      <c r="C809" s="41">
        <v>265539.18800000002</v>
      </c>
      <c r="D809" s="41">
        <v>101267</v>
      </c>
      <c r="E809" s="41">
        <v>641773.18799999997</v>
      </c>
    </row>
    <row r="810" spans="1:5" x14ac:dyDescent="0.25">
      <c r="A810" s="5">
        <v>38564</v>
      </c>
      <c r="B810" s="41">
        <v>271901.59399999998</v>
      </c>
      <c r="C810" s="41">
        <v>263891.90600000002</v>
      </c>
      <c r="D810" s="41">
        <v>100957</v>
      </c>
      <c r="E810" s="41">
        <v>636750.5</v>
      </c>
    </row>
    <row r="811" spans="1:5" x14ac:dyDescent="0.25">
      <c r="A811" s="5">
        <v>38595</v>
      </c>
      <c r="B811" s="41">
        <v>287360.31300000002</v>
      </c>
      <c r="C811" s="41">
        <v>252509.29699999999</v>
      </c>
      <c r="D811" s="41">
        <v>108115.29700000001</v>
      </c>
      <c r="E811" s="41">
        <v>647984.875</v>
      </c>
    </row>
    <row r="812" spans="1:5" x14ac:dyDescent="0.25">
      <c r="A812" s="5">
        <v>38625</v>
      </c>
      <c r="B812" s="41">
        <v>283328.40600000002</v>
      </c>
      <c r="C812" s="41">
        <v>250390.90599999999</v>
      </c>
      <c r="D812" s="41">
        <v>102255.5</v>
      </c>
      <c r="E812" s="41">
        <v>635974.81299999997</v>
      </c>
    </row>
    <row r="813" spans="1:5" x14ac:dyDescent="0.25">
      <c r="A813" s="5">
        <v>38656</v>
      </c>
      <c r="B813" s="41">
        <v>283930.59399999998</v>
      </c>
      <c r="C813" s="41">
        <v>245828.79699999999</v>
      </c>
      <c r="D813" s="41">
        <v>101108.29700000001</v>
      </c>
      <c r="E813" s="41">
        <v>630867.68799999997</v>
      </c>
    </row>
    <row r="814" spans="1:5" x14ac:dyDescent="0.25">
      <c r="A814" s="5">
        <v>38686</v>
      </c>
      <c r="B814" s="41">
        <v>262954.09399999998</v>
      </c>
      <c r="C814" s="41">
        <v>259149</v>
      </c>
      <c r="D814" s="41">
        <v>99940.601999999999</v>
      </c>
      <c r="E814" s="41">
        <v>622043.68799999997</v>
      </c>
    </row>
    <row r="815" spans="1:5" x14ac:dyDescent="0.25">
      <c r="A815" s="5">
        <v>38717</v>
      </c>
      <c r="B815" s="41">
        <v>276995.5</v>
      </c>
      <c r="C815" s="41">
        <v>271242.5</v>
      </c>
      <c r="D815" s="41">
        <v>94731.398000000001</v>
      </c>
      <c r="E815" s="41">
        <v>642969.375</v>
      </c>
    </row>
    <row r="816" spans="1:5" x14ac:dyDescent="0.25">
      <c r="A816" s="5">
        <v>38748</v>
      </c>
      <c r="B816" s="41">
        <v>267875.81300000002</v>
      </c>
      <c r="C816" s="41">
        <v>269355.40600000002</v>
      </c>
      <c r="D816" s="41">
        <v>91509.797000000006</v>
      </c>
      <c r="E816" s="41">
        <v>628741</v>
      </c>
    </row>
    <row r="817" spans="1:5" x14ac:dyDescent="0.25">
      <c r="A817" s="5">
        <v>38776</v>
      </c>
      <c r="B817" s="41">
        <v>263341.18800000002</v>
      </c>
      <c r="C817" s="41">
        <v>269440.59399999998</v>
      </c>
      <c r="D817" s="41">
        <v>92807.797000000006</v>
      </c>
      <c r="E817" s="41">
        <v>625589.625</v>
      </c>
    </row>
    <row r="818" spans="1:5" x14ac:dyDescent="0.25">
      <c r="A818" s="5">
        <v>38807</v>
      </c>
      <c r="B818" s="41">
        <v>263619.68800000002</v>
      </c>
      <c r="C818" s="41">
        <v>266506</v>
      </c>
      <c r="D818" s="41">
        <v>93830.898000000001</v>
      </c>
      <c r="E818" s="41">
        <v>623956.625</v>
      </c>
    </row>
    <row r="819" spans="1:5" x14ac:dyDescent="0.25">
      <c r="A819" s="5">
        <v>38837</v>
      </c>
      <c r="B819" s="41">
        <v>268740.90600000002</v>
      </c>
      <c r="C819" s="41">
        <v>267061.90600000002</v>
      </c>
      <c r="D819" s="41">
        <v>95592.702999999994</v>
      </c>
      <c r="E819" s="41">
        <v>631395.5</v>
      </c>
    </row>
    <row r="820" spans="1:5" x14ac:dyDescent="0.25">
      <c r="A820" s="5">
        <v>38868</v>
      </c>
      <c r="B820" s="41">
        <v>270394.18800000002</v>
      </c>
      <c r="C820" s="41">
        <v>264960</v>
      </c>
      <c r="D820" s="41">
        <v>97179.297000000006</v>
      </c>
      <c r="E820" s="41">
        <v>632533.5</v>
      </c>
    </row>
    <row r="821" spans="1:5" x14ac:dyDescent="0.25">
      <c r="A821" s="5">
        <v>38898</v>
      </c>
      <c r="B821" s="41">
        <v>274687.18800000002</v>
      </c>
      <c r="C821" s="41">
        <v>264080.59399999998</v>
      </c>
      <c r="D821" s="41">
        <v>88815.797000000006</v>
      </c>
      <c r="E821" s="41">
        <v>627583.625</v>
      </c>
    </row>
    <row r="822" spans="1:5" x14ac:dyDescent="0.25">
      <c r="A822" s="5">
        <v>38929</v>
      </c>
      <c r="B822" s="41">
        <v>265531.59399999998</v>
      </c>
      <c r="C822" s="41">
        <v>280107.5</v>
      </c>
      <c r="D822" s="41">
        <v>87685.297000000006</v>
      </c>
      <c r="E822" s="41">
        <v>633324.375</v>
      </c>
    </row>
    <row r="823" spans="1:5" x14ac:dyDescent="0.25">
      <c r="A823" s="5">
        <v>38960</v>
      </c>
      <c r="B823" s="41">
        <v>269232</v>
      </c>
      <c r="C823" s="41">
        <v>276443.18800000002</v>
      </c>
      <c r="D823" s="41">
        <v>90409.797000000006</v>
      </c>
      <c r="E823" s="41">
        <v>636085</v>
      </c>
    </row>
    <row r="824" spans="1:5" x14ac:dyDescent="0.25">
      <c r="A824" s="5">
        <v>38990</v>
      </c>
      <c r="B824" s="41">
        <v>247536.79699999999</v>
      </c>
      <c r="C824" s="41">
        <v>305866.18800000002</v>
      </c>
      <c r="D824" s="41">
        <v>88089.297000000006</v>
      </c>
      <c r="E824" s="41">
        <v>641492.31299999997</v>
      </c>
    </row>
    <row r="825" spans="1:5" x14ac:dyDescent="0.25">
      <c r="A825" s="5">
        <v>39021</v>
      </c>
      <c r="B825" s="41">
        <v>250280.70300000001</v>
      </c>
      <c r="C825" s="41">
        <v>302091.90600000002</v>
      </c>
      <c r="D825" s="41">
        <v>93701.398000000001</v>
      </c>
      <c r="E825" s="41">
        <v>646074</v>
      </c>
    </row>
    <row r="826" spans="1:5" x14ac:dyDescent="0.25">
      <c r="A826" s="5">
        <v>39051</v>
      </c>
      <c r="B826" s="41">
        <v>247998.09400000001</v>
      </c>
      <c r="C826" s="41">
        <v>314889.09399999998</v>
      </c>
      <c r="D826" s="41">
        <v>102831.102</v>
      </c>
      <c r="E826" s="41">
        <v>665718.31299999997</v>
      </c>
    </row>
    <row r="827" spans="1:5" x14ac:dyDescent="0.25">
      <c r="A827" s="5">
        <v>39082</v>
      </c>
      <c r="B827" s="41">
        <v>253609.5</v>
      </c>
      <c r="C827" s="41">
        <v>308382.81300000002</v>
      </c>
      <c r="D827" s="41">
        <v>113041.102</v>
      </c>
      <c r="E827" s="41">
        <v>675033.375</v>
      </c>
    </row>
    <row r="828" spans="1:5" x14ac:dyDescent="0.25">
      <c r="A828" s="5">
        <v>39113</v>
      </c>
      <c r="B828" s="41">
        <v>253187.29699999999</v>
      </c>
      <c r="C828" s="41">
        <v>309950.5</v>
      </c>
      <c r="D828" s="41">
        <v>112908.20299999999</v>
      </c>
      <c r="E828" s="41">
        <v>676046</v>
      </c>
    </row>
    <row r="829" spans="1:5" x14ac:dyDescent="0.25">
      <c r="A829" s="5">
        <v>39141</v>
      </c>
      <c r="B829" s="41">
        <v>253901.70300000001</v>
      </c>
      <c r="C829" s="41">
        <v>306879.68800000002</v>
      </c>
      <c r="D829" s="41">
        <v>115952.20299999999</v>
      </c>
      <c r="E829" s="41">
        <v>676733.625</v>
      </c>
    </row>
    <row r="830" spans="1:5" x14ac:dyDescent="0.25">
      <c r="A830" s="5">
        <v>39172</v>
      </c>
      <c r="B830" s="41">
        <v>270810.59399999998</v>
      </c>
      <c r="C830" s="41">
        <v>290224.81300000002</v>
      </c>
      <c r="D830" s="41">
        <v>115697.602</v>
      </c>
      <c r="E830" s="41">
        <v>676733</v>
      </c>
    </row>
    <row r="831" spans="1:5" x14ac:dyDescent="0.25">
      <c r="A831" s="5">
        <v>39202</v>
      </c>
      <c r="B831" s="41">
        <v>268917</v>
      </c>
      <c r="C831" s="41">
        <v>285338.81300000002</v>
      </c>
      <c r="D831" s="41">
        <v>121169.602</v>
      </c>
      <c r="E831" s="41">
        <v>675425.375</v>
      </c>
    </row>
    <row r="832" spans="1:5" x14ac:dyDescent="0.25">
      <c r="A832" s="5">
        <v>39233</v>
      </c>
      <c r="B832" s="41">
        <v>276212.31300000002</v>
      </c>
      <c r="C832" s="41">
        <v>288317.90600000002</v>
      </c>
      <c r="D832" s="41">
        <v>123090</v>
      </c>
      <c r="E832" s="41">
        <v>687620.18799999997</v>
      </c>
    </row>
    <row r="833" spans="1:5" x14ac:dyDescent="0.25">
      <c r="A833" s="5">
        <v>39263</v>
      </c>
      <c r="B833" s="41">
        <v>271754.40600000002</v>
      </c>
      <c r="C833" s="41">
        <v>281527.59399999998</v>
      </c>
      <c r="D833" s="41">
        <v>126773.898</v>
      </c>
      <c r="E833" s="41">
        <v>680055.875</v>
      </c>
    </row>
    <row r="834" spans="1:5" x14ac:dyDescent="0.25">
      <c r="A834" s="5">
        <v>39294</v>
      </c>
      <c r="B834" s="41">
        <v>274376.5</v>
      </c>
      <c r="C834" s="41">
        <v>282667.09399999998</v>
      </c>
      <c r="D834" s="41">
        <v>127307.20299999999</v>
      </c>
      <c r="E834" s="41">
        <v>684350.81299999997</v>
      </c>
    </row>
    <row r="835" spans="1:5" x14ac:dyDescent="0.25">
      <c r="A835" s="5">
        <v>39325</v>
      </c>
      <c r="B835" s="41">
        <v>280866.59399999998</v>
      </c>
      <c r="C835" s="41">
        <v>280151.31300000002</v>
      </c>
      <c r="D835" s="41">
        <v>126530</v>
      </c>
      <c r="E835" s="41">
        <v>687547.875</v>
      </c>
    </row>
    <row r="836" spans="1:5" x14ac:dyDescent="0.25">
      <c r="A836" s="5">
        <v>39355</v>
      </c>
      <c r="B836" s="41">
        <v>281774.81300000002</v>
      </c>
      <c r="C836" s="41">
        <v>278430.18800000002</v>
      </c>
      <c r="D836" s="41">
        <v>127047.898</v>
      </c>
      <c r="E836" s="41">
        <v>687252.875</v>
      </c>
    </row>
    <row r="837" spans="1:5" x14ac:dyDescent="0.25">
      <c r="A837" s="5">
        <v>39386</v>
      </c>
      <c r="B837" s="41">
        <v>274594.40600000002</v>
      </c>
      <c r="C837" s="41">
        <v>283307.59399999998</v>
      </c>
      <c r="D837" s="41">
        <v>136652.29699999999</v>
      </c>
      <c r="E837" s="41">
        <v>694554.31299999997</v>
      </c>
    </row>
    <row r="838" spans="1:5" x14ac:dyDescent="0.25">
      <c r="A838" s="5">
        <v>39416</v>
      </c>
      <c r="B838" s="41">
        <v>261309.5</v>
      </c>
      <c r="C838" s="41">
        <v>289531.59399999998</v>
      </c>
      <c r="D838" s="41">
        <v>137778.90599999999</v>
      </c>
      <c r="E838" s="41">
        <v>688620</v>
      </c>
    </row>
    <row r="839" spans="1:5" x14ac:dyDescent="0.25">
      <c r="A839" s="5">
        <v>39447</v>
      </c>
      <c r="B839" s="41">
        <v>263963.59399999998</v>
      </c>
      <c r="C839" s="41">
        <v>299550.31300000002</v>
      </c>
      <c r="D839" s="41">
        <v>145798.09400000001</v>
      </c>
      <c r="E839" s="41">
        <v>709312</v>
      </c>
    </row>
    <row r="840" spans="1:5" x14ac:dyDescent="0.25">
      <c r="A840" s="5">
        <v>39478</v>
      </c>
      <c r="B840" s="41">
        <v>251724.59400000001</v>
      </c>
      <c r="C840" s="41">
        <v>298969.18800000002</v>
      </c>
      <c r="D840" s="41">
        <v>149430.5</v>
      </c>
      <c r="E840" s="41">
        <v>700124.31299999997</v>
      </c>
    </row>
    <row r="841" spans="1:5" x14ac:dyDescent="0.25">
      <c r="A841" s="5">
        <v>39507</v>
      </c>
      <c r="B841" s="41">
        <v>241830</v>
      </c>
      <c r="C841" s="41">
        <v>310128.68800000002</v>
      </c>
      <c r="D841" s="41">
        <v>146724.40599999999</v>
      </c>
      <c r="E841" s="41">
        <v>698683.125</v>
      </c>
    </row>
    <row r="842" spans="1:5" x14ac:dyDescent="0.25">
      <c r="A842" s="5">
        <v>39538</v>
      </c>
      <c r="B842" s="41">
        <v>265625.90600000002</v>
      </c>
      <c r="C842" s="41">
        <v>292769.68800000002</v>
      </c>
      <c r="D842" s="41">
        <v>137832.29699999999</v>
      </c>
      <c r="E842" s="41">
        <v>696227.875</v>
      </c>
    </row>
    <row r="843" spans="1:5" x14ac:dyDescent="0.25">
      <c r="A843" s="5">
        <v>39568</v>
      </c>
      <c r="B843" s="41">
        <v>243264.90599999999</v>
      </c>
      <c r="C843" s="41">
        <v>319968</v>
      </c>
      <c r="D843" s="41">
        <v>135245.90599999999</v>
      </c>
      <c r="E843" s="41">
        <v>698478.81299999997</v>
      </c>
    </row>
    <row r="844" spans="1:5" x14ac:dyDescent="0.25">
      <c r="A844" s="5">
        <v>39599</v>
      </c>
      <c r="B844" s="41">
        <v>276714.18800000002</v>
      </c>
      <c r="C844" s="41">
        <v>308734.90600000002</v>
      </c>
      <c r="D844" s="41">
        <v>144016.70300000001</v>
      </c>
      <c r="E844" s="41">
        <v>729465.81299999997</v>
      </c>
    </row>
    <row r="845" spans="1:5" x14ac:dyDescent="0.25">
      <c r="A845" s="5">
        <v>39629</v>
      </c>
      <c r="B845" s="41">
        <v>282118.09399999998</v>
      </c>
      <c r="C845" s="41">
        <v>312420.18800000002</v>
      </c>
      <c r="D845" s="41">
        <v>144317.70300000001</v>
      </c>
      <c r="E845" s="41">
        <v>738856</v>
      </c>
    </row>
    <row r="846" spans="1:5" x14ac:dyDescent="0.25">
      <c r="A846" s="5">
        <v>39660</v>
      </c>
      <c r="B846" s="41">
        <v>279123.5</v>
      </c>
      <c r="C846" s="41">
        <v>320606.31300000002</v>
      </c>
      <c r="D846" s="41">
        <v>144712.90599999999</v>
      </c>
      <c r="E846" s="41">
        <v>744442.68799999997</v>
      </c>
    </row>
    <row r="847" spans="1:5" x14ac:dyDescent="0.25">
      <c r="A847" s="5">
        <v>39691</v>
      </c>
      <c r="B847" s="41">
        <v>277538.59399999998</v>
      </c>
      <c r="C847" s="41">
        <v>300177.09399999998</v>
      </c>
      <c r="D847" s="41">
        <v>163048.70300000001</v>
      </c>
      <c r="E847" s="41">
        <v>740764.375</v>
      </c>
    </row>
    <row r="848" spans="1:5" x14ac:dyDescent="0.25">
      <c r="A848" s="5">
        <v>39721</v>
      </c>
      <c r="B848" s="41">
        <v>276860.40600000002</v>
      </c>
      <c r="C848" s="41">
        <v>297348.09399999998</v>
      </c>
      <c r="D848" s="41">
        <v>171120.70300000001</v>
      </c>
      <c r="E848" s="41">
        <v>745329.18799999997</v>
      </c>
    </row>
    <row r="849" spans="1:5" x14ac:dyDescent="0.25">
      <c r="A849" s="5">
        <v>39752</v>
      </c>
      <c r="B849" s="41">
        <v>274307.5</v>
      </c>
      <c r="C849" s="41">
        <v>292877</v>
      </c>
      <c r="D849" s="41">
        <v>184279.29699999999</v>
      </c>
      <c r="E849" s="41">
        <v>751463.81299999997</v>
      </c>
    </row>
    <row r="850" spans="1:5" x14ac:dyDescent="0.25">
      <c r="A850" s="5">
        <v>39782</v>
      </c>
      <c r="B850" s="41">
        <v>272928.68800000002</v>
      </c>
      <c r="C850" s="41">
        <v>252508.40599999999</v>
      </c>
      <c r="D850" s="41">
        <v>222580.40599999999</v>
      </c>
      <c r="E850" s="41">
        <v>748017.5</v>
      </c>
    </row>
    <row r="851" spans="1:5" x14ac:dyDescent="0.25">
      <c r="A851" s="5">
        <v>39813</v>
      </c>
      <c r="B851" s="41">
        <v>262184.68800000002</v>
      </c>
      <c r="C851" s="41">
        <v>233431.90599999999</v>
      </c>
      <c r="D851" s="41">
        <v>232015.70300000001</v>
      </c>
      <c r="E851" s="41">
        <v>727632.31299999997</v>
      </c>
    </row>
    <row r="852" spans="1:5" x14ac:dyDescent="0.25">
      <c r="A852" s="5">
        <v>39844</v>
      </c>
      <c r="B852" s="41">
        <v>273900.5</v>
      </c>
      <c r="C852" s="41">
        <v>227871</v>
      </c>
      <c r="D852" s="41">
        <v>224936.59400000001</v>
      </c>
      <c r="E852" s="41">
        <v>726708.125</v>
      </c>
    </row>
    <row r="853" spans="1:5" x14ac:dyDescent="0.25">
      <c r="A853" s="5">
        <v>39872</v>
      </c>
      <c r="B853" s="41">
        <v>265494.40600000002</v>
      </c>
      <c r="C853" s="41">
        <v>232202</v>
      </c>
      <c r="D853" s="41">
        <v>240497.5</v>
      </c>
      <c r="E853" s="41">
        <v>738193.875</v>
      </c>
    </row>
    <row r="854" spans="1:5" x14ac:dyDescent="0.25">
      <c r="A854" s="5">
        <v>39903</v>
      </c>
      <c r="B854" s="41">
        <v>277228.59399999998</v>
      </c>
      <c r="C854" s="41">
        <v>231043.09400000001</v>
      </c>
      <c r="D854" s="41">
        <v>255007.29699999999</v>
      </c>
      <c r="E854" s="41">
        <v>763279</v>
      </c>
    </row>
    <row r="855" spans="1:5" x14ac:dyDescent="0.25">
      <c r="A855" s="5">
        <v>39933</v>
      </c>
      <c r="B855" s="41">
        <v>310911.5</v>
      </c>
      <c r="C855" s="41">
        <v>214582.20300000001</v>
      </c>
      <c r="D855" s="41">
        <v>240438.09400000001</v>
      </c>
      <c r="E855" s="41">
        <v>765931.81299999997</v>
      </c>
    </row>
    <row r="856" spans="1:5" x14ac:dyDescent="0.25">
      <c r="A856" s="5">
        <v>39964</v>
      </c>
      <c r="B856" s="41">
        <v>330291.09399999998</v>
      </c>
      <c r="C856" s="41">
        <v>218101</v>
      </c>
      <c r="D856" s="41">
        <v>247269.70300000001</v>
      </c>
      <c r="E856" s="41">
        <v>795661.81299999997</v>
      </c>
    </row>
    <row r="857" spans="1:5" x14ac:dyDescent="0.25">
      <c r="A857" s="5">
        <v>39994</v>
      </c>
      <c r="B857" s="41">
        <v>329402.09399999998</v>
      </c>
      <c r="C857" s="41">
        <v>225408.20300000001</v>
      </c>
      <c r="D857" s="41">
        <v>235624.90599999999</v>
      </c>
      <c r="E857" s="41">
        <v>790435.18799999997</v>
      </c>
    </row>
    <row r="858" spans="1:5" x14ac:dyDescent="0.25">
      <c r="A858" s="5">
        <v>40025</v>
      </c>
      <c r="B858" s="41">
        <v>313490.90600000002</v>
      </c>
      <c r="C858" s="41">
        <v>230524.5</v>
      </c>
      <c r="D858" s="41">
        <v>243437.20300000001</v>
      </c>
      <c r="E858" s="41">
        <v>787452.625</v>
      </c>
    </row>
    <row r="859" spans="1:5" x14ac:dyDescent="0.25">
      <c r="A859" s="5">
        <v>40056</v>
      </c>
      <c r="B859" s="41">
        <v>323185.68800000002</v>
      </c>
      <c r="C859" s="41">
        <v>245094.59400000001</v>
      </c>
      <c r="D859" s="41">
        <v>227562.09400000001</v>
      </c>
      <c r="E859" s="41">
        <v>795842.375</v>
      </c>
    </row>
    <row r="860" spans="1:5" x14ac:dyDescent="0.25">
      <c r="A860" s="5">
        <v>40086</v>
      </c>
      <c r="B860" s="41">
        <v>320718.31300000002</v>
      </c>
      <c r="C860" s="41">
        <v>255855</v>
      </c>
      <c r="D860" s="41">
        <v>223427.5</v>
      </c>
      <c r="E860" s="41">
        <v>800000.81299999997</v>
      </c>
    </row>
    <row r="861" spans="1:5" x14ac:dyDescent="0.25">
      <c r="A861" s="5">
        <v>40117</v>
      </c>
      <c r="B861" s="41">
        <v>322108.59399999998</v>
      </c>
      <c r="C861" s="41">
        <v>259660</v>
      </c>
      <c r="D861" s="41">
        <v>223387.59400000001</v>
      </c>
      <c r="E861" s="41">
        <v>805156.18799999997</v>
      </c>
    </row>
    <row r="862" spans="1:5" x14ac:dyDescent="0.25">
      <c r="A862" s="5">
        <v>40147</v>
      </c>
      <c r="B862" s="41">
        <v>327554</v>
      </c>
      <c r="C862" s="41">
        <v>261228</v>
      </c>
      <c r="D862" s="41">
        <v>216975.40599999999</v>
      </c>
      <c r="E862" s="41">
        <v>805757.375</v>
      </c>
    </row>
    <row r="863" spans="1:5" x14ac:dyDescent="0.25">
      <c r="A863" s="5">
        <v>40178</v>
      </c>
      <c r="B863" s="41">
        <v>337093</v>
      </c>
      <c r="C863" s="41">
        <v>275744.5</v>
      </c>
      <c r="D863" s="41">
        <v>212237</v>
      </c>
      <c r="E863" s="41">
        <v>825074.5</v>
      </c>
    </row>
    <row r="864" spans="1:5" x14ac:dyDescent="0.25">
      <c r="A864" s="5">
        <v>40209</v>
      </c>
      <c r="B864" s="41">
        <v>352637</v>
      </c>
      <c r="C864" s="41">
        <v>274420.5</v>
      </c>
      <c r="D864" s="41">
        <v>213861.70300000001</v>
      </c>
      <c r="E864" s="41">
        <v>840919.18799999997</v>
      </c>
    </row>
    <row r="865" spans="1:5" x14ac:dyDescent="0.25">
      <c r="A865" s="5">
        <v>40237</v>
      </c>
      <c r="B865" s="41">
        <v>352302.09399999998</v>
      </c>
      <c r="C865" s="41">
        <v>298112.90600000002</v>
      </c>
      <c r="D865" s="41">
        <v>192926.40599999999</v>
      </c>
      <c r="E865" s="41">
        <v>843341.375</v>
      </c>
    </row>
    <row r="866" spans="1:5" x14ac:dyDescent="0.25">
      <c r="A866" s="5">
        <v>40268</v>
      </c>
      <c r="B866" s="41">
        <v>344587.59399999998</v>
      </c>
      <c r="C866" s="41">
        <v>319643.31300000002</v>
      </c>
      <c r="D866" s="41">
        <v>191110.40599999999</v>
      </c>
      <c r="E866" s="41">
        <v>855341.31299999997</v>
      </c>
    </row>
    <row r="867" spans="1:5" x14ac:dyDescent="0.25">
      <c r="A867" s="5">
        <v>40298</v>
      </c>
      <c r="B867" s="41">
        <v>353853</v>
      </c>
      <c r="C867" s="41">
        <v>334389.81300000002</v>
      </c>
      <c r="D867" s="41">
        <v>190162.5</v>
      </c>
      <c r="E867" s="41">
        <v>878405.31299999997</v>
      </c>
    </row>
    <row r="868" spans="1:5" x14ac:dyDescent="0.25">
      <c r="A868" s="5">
        <v>40329</v>
      </c>
      <c r="B868" s="41">
        <v>362927.40600000002</v>
      </c>
      <c r="C868" s="41">
        <v>355197.90600000002</v>
      </c>
      <c r="D868" s="41">
        <v>189009.90599999999</v>
      </c>
      <c r="E868" s="41">
        <v>907135.18799999997</v>
      </c>
    </row>
    <row r="869" spans="1:5" x14ac:dyDescent="0.25">
      <c r="A869" s="5">
        <v>40359</v>
      </c>
      <c r="B869" s="41">
        <v>360684.09399999998</v>
      </c>
      <c r="C869" s="41">
        <v>355309.09399999998</v>
      </c>
      <c r="D869" s="41">
        <v>185063.40599999999</v>
      </c>
      <c r="E869" s="41">
        <v>901056.625</v>
      </c>
    </row>
    <row r="870" spans="1:5" x14ac:dyDescent="0.25">
      <c r="A870" s="5">
        <v>40390</v>
      </c>
      <c r="B870" s="41">
        <v>364462</v>
      </c>
      <c r="C870" s="41">
        <v>365186.40600000002</v>
      </c>
      <c r="D870" s="41">
        <v>181674.40599999999</v>
      </c>
      <c r="E870" s="41">
        <v>911322.81299999997</v>
      </c>
    </row>
    <row r="871" spans="1:5" x14ac:dyDescent="0.25">
      <c r="A871" s="5">
        <v>40421</v>
      </c>
      <c r="B871" s="41">
        <v>396145.09399999998</v>
      </c>
      <c r="C871" s="41">
        <v>364769</v>
      </c>
      <c r="D871" s="41">
        <v>174168.09400000001</v>
      </c>
      <c r="E871" s="41">
        <v>935082.18799999997</v>
      </c>
    </row>
    <row r="872" spans="1:5" x14ac:dyDescent="0.25">
      <c r="A872" s="5">
        <v>40451</v>
      </c>
      <c r="B872" s="41">
        <v>407173.90600000002</v>
      </c>
      <c r="C872" s="41">
        <v>370258</v>
      </c>
      <c r="D872" s="41">
        <v>170036</v>
      </c>
      <c r="E872" s="41">
        <v>947467.875</v>
      </c>
    </row>
    <row r="873" spans="1:5" x14ac:dyDescent="0.25">
      <c r="A873" s="5">
        <v>40482</v>
      </c>
      <c r="B873" s="41">
        <v>401799.59399999998</v>
      </c>
      <c r="C873" s="41">
        <v>384408.59399999998</v>
      </c>
      <c r="D873" s="41">
        <v>172734.09400000001</v>
      </c>
      <c r="E873" s="41">
        <v>958942.31299999997</v>
      </c>
    </row>
    <row r="874" spans="1:5" x14ac:dyDescent="0.25">
      <c r="A874" s="5">
        <v>40512</v>
      </c>
      <c r="B874" s="41">
        <v>415942.09399999998</v>
      </c>
      <c r="C874" s="41">
        <v>391277.5</v>
      </c>
      <c r="D874" s="41">
        <v>177804.59400000001</v>
      </c>
      <c r="E874" s="41">
        <v>985024.18799999997</v>
      </c>
    </row>
    <row r="875" spans="1:5" x14ac:dyDescent="0.25">
      <c r="A875" s="5">
        <v>40543</v>
      </c>
      <c r="B875" s="41">
        <v>408656.40600000002</v>
      </c>
      <c r="C875" s="41">
        <v>403085.68800000002</v>
      </c>
      <c r="D875" s="41">
        <v>171297.79699999999</v>
      </c>
      <c r="E875" s="41">
        <v>983039.875</v>
      </c>
    </row>
    <row r="876" spans="1:5" x14ac:dyDescent="0.25">
      <c r="A876" s="5">
        <v>40574</v>
      </c>
      <c r="B876" s="41">
        <v>401158.5</v>
      </c>
      <c r="C876" s="41">
        <v>413043.09399999998</v>
      </c>
      <c r="D876" s="41">
        <v>172915</v>
      </c>
      <c r="E876" s="41">
        <v>987116.625</v>
      </c>
    </row>
    <row r="877" spans="1:5" x14ac:dyDescent="0.25">
      <c r="A877" s="5">
        <v>40602</v>
      </c>
      <c r="B877" s="41">
        <v>408816</v>
      </c>
      <c r="C877" s="41">
        <v>414233.68800000002</v>
      </c>
      <c r="D877" s="41">
        <v>180115.70300000001</v>
      </c>
      <c r="E877" s="41">
        <v>1003165.375</v>
      </c>
    </row>
    <row r="878" spans="1:5" x14ac:dyDescent="0.25">
      <c r="A878" s="5">
        <v>40633</v>
      </c>
      <c r="B878" s="41">
        <v>427035.59399999998</v>
      </c>
      <c r="C878" s="41">
        <v>418120.40600000002</v>
      </c>
      <c r="D878" s="41">
        <v>169399.79699999999</v>
      </c>
      <c r="E878" s="41">
        <v>1014555.813</v>
      </c>
    </row>
    <row r="879" spans="1:5" x14ac:dyDescent="0.25">
      <c r="A879" s="5">
        <v>40663</v>
      </c>
      <c r="B879" s="41">
        <v>436601.18800000002</v>
      </c>
      <c r="C879" s="41">
        <v>425748.5</v>
      </c>
      <c r="D879" s="41">
        <v>168278.5</v>
      </c>
      <c r="E879" s="41">
        <v>1030628.188</v>
      </c>
    </row>
    <row r="880" spans="1:5" x14ac:dyDescent="0.25">
      <c r="A880" s="5">
        <v>40694</v>
      </c>
      <c r="B880" s="41">
        <v>465032.5</v>
      </c>
      <c r="C880" s="41">
        <v>406272</v>
      </c>
      <c r="D880" s="41">
        <v>175674.59400000001</v>
      </c>
      <c r="E880" s="41">
        <v>1046979.125</v>
      </c>
    </row>
    <row r="881" spans="1:5" x14ac:dyDescent="0.25">
      <c r="A881" s="5">
        <v>40724</v>
      </c>
      <c r="B881" s="41">
        <v>480343.18800000002</v>
      </c>
      <c r="C881" s="41">
        <v>407956.31300000002</v>
      </c>
      <c r="D881" s="41">
        <v>175129.79699999999</v>
      </c>
      <c r="E881" s="41">
        <v>1063429.25</v>
      </c>
    </row>
    <row r="882" spans="1:5" x14ac:dyDescent="0.25">
      <c r="A882" s="5">
        <v>40755</v>
      </c>
      <c r="B882" s="41">
        <v>476006.81300000002</v>
      </c>
      <c r="C882" s="41">
        <v>406075.40600000002</v>
      </c>
      <c r="D882" s="41">
        <v>175753.90599999999</v>
      </c>
      <c r="E882" s="41">
        <v>1057836.125</v>
      </c>
    </row>
    <row r="883" spans="1:5" x14ac:dyDescent="0.25">
      <c r="A883" s="5">
        <v>40786</v>
      </c>
      <c r="B883" s="41">
        <v>475093.09399999998</v>
      </c>
      <c r="C883" s="41">
        <v>405742.5</v>
      </c>
      <c r="D883" s="41">
        <v>180221</v>
      </c>
      <c r="E883" s="41">
        <v>1061056.625</v>
      </c>
    </row>
    <row r="884" spans="1:5" x14ac:dyDescent="0.25">
      <c r="A884" s="5">
        <v>40816</v>
      </c>
      <c r="B884" s="41">
        <v>471971.59399999998</v>
      </c>
      <c r="C884" s="41">
        <v>400676</v>
      </c>
      <c r="D884" s="41">
        <v>178628.29699999999</v>
      </c>
      <c r="E884" s="41">
        <v>1051275.875</v>
      </c>
    </row>
    <row r="885" spans="1:5" x14ac:dyDescent="0.25">
      <c r="A885" s="5">
        <v>40847</v>
      </c>
      <c r="B885" s="41">
        <v>458113.09399999998</v>
      </c>
      <c r="C885" s="41">
        <v>409139.81300000002</v>
      </c>
      <c r="D885" s="41">
        <v>181377.29699999999</v>
      </c>
      <c r="E885" s="41">
        <v>1048630.25</v>
      </c>
    </row>
    <row r="886" spans="1:5" x14ac:dyDescent="0.25">
      <c r="A886" s="5">
        <v>40877</v>
      </c>
      <c r="B886" s="41">
        <v>479836.09399999998</v>
      </c>
      <c r="C886" s="41">
        <v>410458.31300000002</v>
      </c>
      <c r="D886" s="41">
        <v>175040.70300000001</v>
      </c>
      <c r="E886" s="41">
        <v>1065335.125</v>
      </c>
    </row>
    <row r="887" spans="1:5" x14ac:dyDescent="0.25">
      <c r="A887" s="5">
        <v>40908</v>
      </c>
      <c r="B887" s="41">
        <v>408378.18800000002</v>
      </c>
      <c r="C887" s="41">
        <v>374509.40600000002</v>
      </c>
      <c r="D887" s="41">
        <v>171087</v>
      </c>
      <c r="E887" s="41">
        <v>953974.625</v>
      </c>
    </row>
    <row r="888" spans="1:5" x14ac:dyDescent="0.25">
      <c r="A888" s="5">
        <v>40939</v>
      </c>
      <c r="B888" s="41">
        <v>414839</v>
      </c>
      <c r="C888" s="41">
        <v>369429.68800000002</v>
      </c>
      <c r="D888" s="41">
        <v>170397</v>
      </c>
      <c r="E888" s="41">
        <v>954665.68799999997</v>
      </c>
    </row>
    <row r="889" spans="1:5" x14ac:dyDescent="0.25">
      <c r="A889" s="5">
        <v>40968</v>
      </c>
      <c r="B889" s="41">
        <v>408756.5</v>
      </c>
      <c r="C889" s="41">
        <v>394302.68800000002</v>
      </c>
      <c r="D889" s="41">
        <v>177486</v>
      </c>
      <c r="E889" s="41">
        <v>980545.18799999997</v>
      </c>
    </row>
    <row r="890" spans="1:5" x14ac:dyDescent="0.25">
      <c r="A890" s="5">
        <v>40999</v>
      </c>
      <c r="B890" s="41">
        <v>439530</v>
      </c>
      <c r="C890" s="41">
        <v>396411.31300000002</v>
      </c>
      <c r="D890" s="41">
        <v>182843.59400000001</v>
      </c>
      <c r="E890" s="41">
        <v>1018784.875</v>
      </c>
    </row>
    <row r="891" spans="1:5" x14ac:dyDescent="0.25">
      <c r="A891" s="5">
        <v>41029</v>
      </c>
      <c r="B891" s="41">
        <v>438291.59399999998</v>
      </c>
      <c r="C891" s="41">
        <v>404899.09399999998</v>
      </c>
      <c r="D891" s="41">
        <v>182340.59400000001</v>
      </c>
      <c r="E891" s="41">
        <v>1025531.313</v>
      </c>
    </row>
    <row r="892" spans="1:5" x14ac:dyDescent="0.25">
      <c r="A892" s="5">
        <v>41060</v>
      </c>
      <c r="B892" s="41">
        <v>416449.18800000002</v>
      </c>
      <c r="C892" s="41">
        <v>403754.18800000002</v>
      </c>
      <c r="D892" s="41">
        <v>182094.29699999999</v>
      </c>
      <c r="E892" s="41">
        <v>1002297.688</v>
      </c>
    </row>
    <row r="893" spans="1:5" x14ac:dyDescent="0.25">
      <c r="A893" s="5">
        <v>41090</v>
      </c>
      <c r="B893" s="41">
        <v>419787.18800000002</v>
      </c>
      <c r="C893" s="41">
        <v>400722.90600000002</v>
      </c>
      <c r="D893" s="41">
        <v>179843.40599999999</v>
      </c>
      <c r="E893" s="41">
        <v>1000353.5</v>
      </c>
    </row>
    <row r="894" spans="1:5" x14ac:dyDescent="0.25">
      <c r="A894" s="5">
        <v>41121</v>
      </c>
      <c r="B894" s="41">
        <v>423125.40600000002</v>
      </c>
      <c r="C894" s="41">
        <v>399057.5</v>
      </c>
      <c r="D894" s="41">
        <v>186086.90599999999</v>
      </c>
      <c r="E894" s="41">
        <v>1008269.813</v>
      </c>
    </row>
    <row r="895" spans="1:5" x14ac:dyDescent="0.25">
      <c r="A895" s="5">
        <v>41152</v>
      </c>
      <c r="B895" s="41">
        <v>430138.59399999998</v>
      </c>
      <c r="C895" s="41">
        <v>406257.90600000002</v>
      </c>
      <c r="D895" s="41">
        <v>187347.40599999999</v>
      </c>
      <c r="E895" s="41">
        <v>1023743.875</v>
      </c>
    </row>
    <row r="896" spans="1:5" x14ac:dyDescent="0.25">
      <c r="A896" s="5">
        <v>41182</v>
      </c>
      <c r="B896" s="41">
        <v>427451.59399999998</v>
      </c>
      <c r="C896" s="41">
        <v>425703.09399999998</v>
      </c>
      <c r="D896" s="41">
        <v>188228.40599999999</v>
      </c>
      <c r="E896" s="41">
        <v>1041383.125</v>
      </c>
    </row>
    <row r="897" spans="1:5" x14ac:dyDescent="0.25">
      <c r="A897" s="5">
        <v>41213</v>
      </c>
      <c r="B897" s="41">
        <v>424525.40600000002</v>
      </c>
      <c r="C897" s="41">
        <v>446434.81300000002</v>
      </c>
      <c r="D897" s="41">
        <v>200859.5</v>
      </c>
      <c r="E897" s="41">
        <v>1071819.75</v>
      </c>
    </row>
    <row r="898" spans="1:5" x14ac:dyDescent="0.25">
      <c r="A898" s="5">
        <v>41243</v>
      </c>
      <c r="B898" s="41">
        <v>431904.31300000002</v>
      </c>
      <c r="C898" s="41">
        <v>448927.18800000002</v>
      </c>
      <c r="D898" s="41">
        <v>202548</v>
      </c>
      <c r="E898" s="41">
        <v>1083379.5</v>
      </c>
    </row>
    <row r="899" spans="1:5" x14ac:dyDescent="0.25">
      <c r="A899" s="5">
        <v>41274</v>
      </c>
      <c r="B899" s="41">
        <v>434685.71899999998</v>
      </c>
      <c r="C899" s="41">
        <v>461219.56300000002</v>
      </c>
      <c r="D899" s="41">
        <v>200649.29699999999</v>
      </c>
      <c r="E899" s="41">
        <v>1096554.625</v>
      </c>
    </row>
    <row r="900" spans="1:5" x14ac:dyDescent="0.25">
      <c r="A900" s="5">
        <v>41305</v>
      </c>
      <c r="B900" s="41">
        <v>452161.90600000002</v>
      </c>
      <c r="C900" s="41">
        <v>450152.18800000002</v>
      </c>
      <c r="D900" s="41">
        <v>202318.625</v>
      </c>
      <c r="E900" s="41">
        <v>1104632.75</v>
      </c>
    </row>
    <row r="901" spans="1:5" x14ac:dyDescent="0.25">
      <c r="A901" s="5">
        <v>41333</v>
      </c>
      <c r="B901" s="41">
        <v>459740.25</v>
      </c>
      <c r="C901" s="41">
        <v>450099.71899999998</v>
      </c>
      <c r="D901" s="41">
        <v>209077.516</v>
      </c>
      <c r="E901" s="41">
        <v>1118917.5</v>
      </c>
    </row>
    <row r="902" spans="1:5" x14ac:dyDescent="0.25">
      <c r="A902" s="5">
        <v>41364</v>
      </c>
      <c r="B902" s="41">
        <v>458226.625</v>
      </c>
      <c r="C902" s="41">
        <v>452920.875</v>
      </c>
      <c r="D902" s="41">
        <v>210044.625</v>
      </c>
      <c r="E902" s="41">
        <v>1121192.125</v>
      </c>
    </row>
    <row r="903" spans="1:5" x14ac:dyDescent="0.25">
      <c r="A903" s="5">
        <v>41394</v>
      </c>
      <c r="B903" s="41">
        <v>454654.84399999998</v>
      </c>
      <c r="C903" s="41">
        <v>454157.34399999998</v>
      </c>
      <c r="D903" s="41">
        <v>210615.29699999999</v>
      </c>
      <c r="E903" s="41">
        <v>1119427.5</v>
      </c>
    </row>
    <row r="904" spans="1:5" x14ac:dyDescent="0.25">
      <c r="A904" s="5">
        <v>41425</v>
      </c>
      <c r="B904" s="41">
        <v>471937.34399999998</v>
      </c>
      <c r="C904" s="41">
        <v>459006.59399999998</v>
      </c>
      <c r="D904" s="41">
        <v>214511.109</v>
      </c>
      <c r="E904" s="41">
        <v>1145455.125</v>
      </c>
    </row>
    <row r="905" spans="1:5" x14ac:dyDescent="0.25">
      <c r="A905" s="5">
        <v>41455</v>
      </c>
      <c r="B905" s="41">
        <v>475718.28100000002</v>
      </c>
      <c r="C905" s="41">
        <v>459257.93800000002</v>
      </c>
      <c r="D905" s="41">
        <v>212833.016</v>
      </c>
      <c r="E905" s="41">
        <v>1147809.25</v>
      </c>
    </row>
    <row r="906" spans="1:5" x14ac:dyDescent="0.25">
      <c r="A906" s="5">
        <v>41486</v>
      </c>
      <c r="B906" s="41">
        <v>489531.93800000002</v>
      </c>
      <c r="C906" s="41">
        <v>463105.375</v>
      </c>
      <c r="D906" s="41">
        <v>211327.125</v>
      </c>
      <c r="E906" s="41">
        <v>1163964.375</v>
      </c>
    </row>
    <row r="907" spans="1:5" x14ac:dyDescent="0.25">
      <c r="A907" s="5">
        <v>41517</v>
      </c>
      <c r="B907" s="41">
        <v>498382</v>
      </c>
      <c r="C907" s="41">
        <v>468405.31300000002</v>
      </c>
      <c r="D907" s="41">
        <v>218055.484</v>
      </c>
      <c r="E907" s="41">
        <v>1184842.75</v>
      </c>
    </row>
    <row r="908" spans="1:5" x14ac:dyDescent="0.25">
      <c r="A908" s="5">
        <v>41547</v>
      </c>
      <c r="B908" s="41">
        <v>509671.18800000002</v>
      </c>
      <c r="C908" s="41">
        <v>476340.5</v>
      </c>
      <c r="D908" s="41">
        <v>222329.54699999999</v>
      </c>
      <c r="E908" s="41">
        <v>1208341.25</v>
      </c>
    </row>
    <row r="909" spans="1:5" x14ac:dyDescent="0.25">
      <c r="A909" s="5">
        <v>41578</v>
      </c>
      <c r="B909" s="41">
        <v>516030.65600000002</v>
      </c>
      <c r="C909" s="41">
        <v>478452.93800000002</v>
      </c>
      <c r="D909" s="41">
        <v>221969.891</v>
      </c>
      <c r="E909" s="41">
        <v>1216453.5</v>
      </c>
    </row>
    <row r="910" spans="1:5" x14ac:dyDescent="0.25">
      <c r="A910" s="5">
        <v>41608</v>
      </c>
      <c r="B910" s="41">
        <v>527094.18799999997</v>
      </c>
      <c r="C910" s="41">
        <v>479980.125</v>
      </c>
      <c r="D910" s="41">
        <v>228113.57800000001</v>
      </c>
      <c r="E910" s="41">
        <v>1235187.875</v>
      </c>
    </row>
    <row r="911" spans="1:5" x14ac:dyDescent="0.25">
      <c r="A911" s="5">
        <v>41639</v>
      </c>
      <c r="B911" s="41">
        <v>545701.68799999997</v>
      </c>
      <c r="C911" s="41">
        <v>463829.03100000002</v>
      </c>
      <c r="D911" s="41">
        <v>231853.92199999999</v>
      </c>
      <c r="E911" s="41">
        <v>1241384.625</v>
      </c>
    </row>
    <row r="912" spans="1:5" x14ac:dyDescent="0.25">
      <c r="A912" s="5">
        <v>41670</v>
      </c>
      <c r="B912" s="41">
        <v>549632.81299999997</v>
      </c>
      <c r="C912" s="41">
        <v>466996.28100000002</v>
      </c>
      <c r="D912" s="41">
        <v>234319.93799999999</v>
      </c>
      <c r="E912" s="41">
        <v>1250949</v>
      </c>
    </row>
    <row r="913" spans="1:5" x14ac:dyDescent="0.25">
      <c r="A913" s="5">
        <v>41698</v>
      </c>
      <c r="B913" s="41">
        <v>548099</v>
      </c>
      <c r="C913" s="41">
        <v>471164.43800000002</v>
      </c>
      <c r="D913" s="41">
        <v>235889.54699999999</v>
      </c>
      <c r="E913" s="41">
        <v>1255153</v>
      </c>
    </row>
    <row r="914" spans="1:5" x14ac:dyDescent="0.25">
      <c r="A914" s="5">
        <v>41729</v>
      </c>
      <c r="B914" s="41">
        <v>550656.56299999997</v>
      </c>
      <c r="C914" s="41">
        <v>471765.75</v>
      </c>
      <c r="D914" s="41">
        <v>230344.141</v>
      </c>
      <c r="E914" s="41">
        <v>1252766.5</v>
      </c>
    </row>
    <row r="915" spans="1:5" x14ac:dyDescent="0.25">
      <c r="A915" s="5">
        <v>41759</v>
      </c>
      <c r="B915" s="41">
        <v>561299.625</v>
      </c>
      <c r="C915" s="41">
        <v>468857.875</v>
      </c>
      <c r="D915" s="41">
        <v>237631.71900000001</v>
      </c>
      <c r="E915" s="41">
        <v>1267789.25</v>
      </c>
    </row>
    <row r="916" spans="1:5" x14ac:dyDescent="0.25">
      <c r="A916" s="5">
        <v>41790</v>
      </c>
      <c r="B916" s="41">
        <v>572317.81299999997</v>
      </c>
      <c r="C916" s="41">
        <v>478741.68800000002</v>
      </c>
      <c r="D916" s="41">
        <v>226152.96900000001</v>
      </c>
      <c r="E916" s="41">
        <v>1277212.5</v>
      </c>
    </row>
    <row r="917" spans="1:5" x14ac:dyDescent="0.25">
      <c r="A917" s="5">
        <v>41820</v>
      </c>
      <c r="B917" s="41">
        <v>573713.81299999997</v>
      </c>
      <c r="C917" s="41">
        <v>486335.65600000002</v>
      </c>
      <c r="D917" s="41">
        <v>227511.93799999999</v>
      </c>
      <c r="E917" s="41">
        <v>1287561.375</v>
      </c>
    </row>
    <row r="918" spans="1:5" x14ac:dyDescent="0.25">
      <c r="A918" s="5">
        <v>41851</v>
      </c>
      <c r="B918" s="41">
        <v>578769.56299999997</v>
      </c>
      <c r="C918" s="41">
        <v>489657.25</v>
      </c>
      <c r="D918" s="41">
        <v>228426.734</v>
      </c>
      <c r="E918" s="41">
        <v>1296853.625</v>
      </c>
    </row>
    <row r="919" spans="1:5" x14ac:dyDescent="0.25">
      <c r="A919" s="5">
        <v>41882</v>
      </c>
      <c r="B919" s="41">
        <v>569641.56299999997</v>
      </c>
      <c r="C919" s="41">
        <v>503353.18800000002</v>
      </c>
      <c r="D919" s="41">
        <v>224013.93799999999</v>
      </c>
      <c r="E919" s="41">
        <v>1297008.75</v>
      </c>
    </row>
    <row r="920" spans="1:5" x14ac:dyDescent="0.25">
      <c r="A920" s="5">
        <v>41912</v>
      </c>
      <c r="B920" s="41">
        <v>565917.18799999997</v>
      </c>
      <c r="C920" s="41">
        <v>502815.125</v>
      </c>
      <c r="D920" s="41">
        <v>221701.766</v>
      </c>
      <c r="E920" s="41">
        <v>1290434.125</v>
      </c>
    </row>
    <row r="921" spans="1:5" x14ac:dyDescent="0.25">
      <c r="A921" s="5">
        <v>41943</v>
      </c>
      <c r="B921" s="41">
        <v>578657.56299999997</v>
      </c>
      <c r="C921" s="41">
        <v>514211.03100000002</v>
      </c>
      <c r="D921" s="41">
        <v>220145.45300000001</v>
      </c>
      <c r="E921" s="41">
        <v>1313014.125</v>
      </c>
    </row>
    <row r="922" spans="1:5" x14ac:dyDescent="0.25">
      <c r="A922" s="5">
        <v>41973</v>
      </c>
      <c r="B922" s="41">
        <v>594779.625</v>
      </c>
      <c r="C922" s="41">
        <v>517815.90600000002</v>
      </c>
      <c r="D922" s="41">
        <v>216804.28099999999</v>
      </c>
      <c r="E922" s="41">
        <v>1329399.75</v>
      </c>
    </row>
    <row r="923" spans="1:5" x14ac:dyDescent="0.25">
      <c r="A923" s="5">
        <v>42004</v>
      </c>
      <c r="B923" s="41">
        <v>595651.68799999997</v>
      </c>
      <c r="C923" s="41">
        <v>523640.5</v>
      </c>
      <c r="D923" s="41">
        <v>218004.90599999999</v>
      </c>
      <c r="E923" s="41">
        <v>1337297.125</v>
      </c>
    </row>
    <row r="924" spans="1:5" x14ac:dyDescent="0.25">
      <c r="A924" s="5">
        <v>42035</v>
      </c>
      <c r="B924" s="41">
        <v>610097.375</v>
      </c>
      <c r="C924" s="41">
        <v>513503.31300000002</v>
      </c>
      <c r="D924" s="41">
        <v>209547.81299999999</v>
      </c>
      <c r="E924" s="41">
        <v>1333148.5</v>
      </c>
    </row>
    <row r="925" spans="1:5" x14ac:dyDescent="0.25">
      <c r="A925" s="5">
        <v>42063</v>
      </c>
      <c r="B925" s="41">
        <v>601514.56299999997</v>
      </c>
      <c r="C925" s="41">
        <v>533373.625</v>
      </c>
      <c r="D925" s="41">
        <v>211258.391</v>
      </c>
      <c r="E925" s="41">
        <v>1346146.625</v>
      </c>
    </row>
    <row r="926" spans="1:5" x14ac:dyDescent="0.25">
      <c r="A926" s="5">
        <v>42094</v>
      </c>
      <c r="B926" s="41">
        <v>610995.43799999997</v>
      </c>
      <c r="C926" s="41">
        <v>542142.25</v>
      </c>
      <c r="D926" s="41">
        <v>212251.07800000001</v>
      </c>
      <c r="E926" s="41">
        <v>1365388.75</v>
      </c>
    </row>
    <row r="927" spans="1:5" x14ac:dyDescent="0.25">
      <c r="A927" s="5">
        <v>42124</v>
      </c>
      <c r="B927" s="41">
        <v>617875.125</v>
      </c>
      <c r="C927" s="41">
        <v>539709.125</v>
      </c>
      <c r="D927" s="41">
        <v>211204.57800000001</v>
      </c>
      <c r="E927" s="41">
        <v>1368788.75</v>
      </c>
    </row>
    <row r="928" spans="1:5" x14ac:dyDescent="0.25">
      <c r="A928" s="5">
        <v>42155</v>
      </c>
      <c r="B928" s="41">
        <v>622335.18799999997</v>
      </c>
      <c r="C928" s="41">
        <v>526602.43799999997</v>
      </c>
      <c r="D928" s="41">
        <v>219321.625</v>
      </c>
      <c r="E928" s="41">
        <v>1368259.25</v>
      </c>
    </row>
    <row r="932" spans="1:5" x14ac:dyDescent="0.25">
      <c r="A932" s="41" t="s">
        <v>445</v>
      </c>
    </row>
    <row r="933" spans="1:5" x14ac:dyDescent="0.25">
      <c r="A933" s="41" t="s">
        <v>455</v>
      </c>
    </row>
    <row r="935" spans="1:5" x14ac:dyDescent="0.25">
      <c r="B935" s="41" t="s">
        <v>94</v>
      </c>
      <c r="C935" s="41" t="s">
        <v>106</v>
      </c>
      <c r="D935" s="41" t="s">
        <v>447</v>
      </c>
      <c r="E935" s="41" t="s">
        <v>448</v>
      </c>
    </row>
    <row r="936" spans="1:5" x14ac:dyDescent="0.25">
      <c r="A936" s="5">
        <v>38352</v>
      </c>
      <c r="B936" s="41" t="s">
        <v>456</v>
      </c>
      <c r="C936" s="41" t="s">
        <v>457</v>
      </c>
      <c r="D936" s="41" t="s">
        <v>458</v>
      </c>
    </row>
    <row r="937" spans="1:5" x14ac:dyDescent="0.25">
      <c r="A937" s="5">
        <v>38383</v>
      </c>
      <c r="B937" s="41" t="s">
        <v>456</v>
      </c>
      <c r="C937" s="41" t="s">
        <v>457</v>
      </c>
      <c r="D937" s="41" t="s">
        <v>458</v>
      </c>
    </row>
    <row r="938" spans="1:5" x14ac:dyDescent="0.25">
      <c r="A938" s="5">
        <v>38411</v>
      </c>
      <c r="B938" s="41" t="s">
        <v>456</v>
      </c>
      <c r="C938" s="41" t="s">
        <v>457</v>
      </c>
      <c r="D938" s="41" t="s">
        <v>458</v>
      </c>
    </row>
    <row r="939" spans="1:5" x14ac:dyDescent="0.25">
      <c r="A939" s="5">
        <v>38442</v>
      </c>
      <c r="B939" s="41" t="s">
        <v>456</v>
      </c>
      <c r="C939" s="41" t="s">
        <v>457</v>
      </c>
      <c r="D939" s="41" t="s">
        <v>458</v>
      </c>
    </row>
    <row r="940" spans="1:5" x14ac:dyDescent="0.25">
      <c r="A940" s="5">
        <v>38472</v>
      </c>
      <c r="B940" s="41" t="s">
        <v>456</v>
      </c>
      <c r="C940" s="41" t="s">
        <v>457</v>
      </c>
      <c r="D940" s="41" t="s">
        <v>458</v>
      </c>
    </row>
    <row r="941" spans="1:5" x14ac:dyDescent="0.25">
      <c r="A941" s="5">
        <v>38503</v>
      </c>
      <c r="B941" s="41" t="s">
        <v>456</v>
      </c>
      <c r="C941" s="41" t="s">
        <v>457</v>
      </c>
      <c r="D941" s="41" t="s">
        <v>458</v>
      </c>
    </row>
    <row r="942" spans="1:5" x14ac:dyDescent="0.25">
      <c r="A942" s="5">
        <v>38533</v>
      </c>
      <c r="B942" s="41" t="s">
        <v>456</v>
      </c>
      <c r="C942" s="41" t="s">
        <v>457</v>
      </c>
      <c r="D942" s="41" t="s">
        <v>458</v>
      </c>
    </row>
    <row r="943" spans="1:5" x14ac:dyDescent="0.25">
      <c r="A943" s="5">
        <v>38564</v>
      </c>
      <c r="B943" s="41" t="s">
        <v>456</v>
      </c>
      <c r="C943" s="41" t="s">
        <v>457</v>
      </c>
      <c r="D943" s="41" t="s">
        <v>458</v>
      </c>
    </row>
    <row r="944" spans="1:5" x14ac:dyDescent="0.25">
      <c r="A944" s="5">
        <v>38595</v>
      </c>
      <c r="B944" s="41" t="s">
        <v>456</v>
      </c>
      <c r="C944" s="41" t="s">
        <v>457</v>
      </c>
      <c r="D944" s="41" t="s">
        <v>458</v>
      </c>
    </row>
    <row r="945" spans="1:4" x14ac:dyDescent="0.25">
      <c r="A945" s="5">
        <v>38625</v>
      </c>
      <c r="B945" s="41" t="s">
        <v>456</v>
      </c>
      <c r="C945" s="41" t="s">
        <v>457</v>
      </c>
      <c r="D945" s="41" t="s">
        <v>458</v>
      </c>
    </row>
    <row r="946" spans="1:4" x14ac:dyDescent="0.25">
      <c r="A946" s="5">
        <v>38656</v>
      </c>
      <c r="B946" s="41" t="s">
        <v>456</v>
      </c>
      <c r="C946" s="41" t="s">
        <v>457</v>
      </c>
      <c r="D946" s="41" t="s">
        <v>459</v>
      </c>
    </row>
    <row r="947" spans="1:4" x14ac:dyDescent="0.25">
      <c r="A947" s="5">
        <v>38686</v>
      </c>
      <c r="B947" s="41" t="s">
        <v>456</v>
      </c>
      <c r="C947" s="41" t="s">
        <v>457</v>
      </c>
      <c r="D947" s="41" t="s">
        <v>458</v>
      </c>
    </row>
    <row r="948" spans="1:4" x14ac:dyDescent="0.25">
      <c r="A948" s="5">
        <v>38717</v>
      </c>
      <c r="B948" s="41" t="s">
        <v>456</v>
      </c>
      <c r="C948" s="41" t="s">
        <v>457</v>
      </c>
      <c r="D948" s="41" t="s">
        <v>458</v>
      </c>
    </row>
    <row r="949" spans="1:4" x14ac:dyDescent="0.25">
      <c r="A949" s="5">
        <v>38748</v>
      </c>
      <c r="B949" s="41" t="s">
        <v>456</v>
      </c>
      <c r="C949" s="41" t="s">
        <v>457</v>
      </c>
      <c r="D949" s="41" t="s">
        <v>458</v>
      </c>
    </row>
    <row r="950" spans="1:4" x14ac:dyDescent="0.25">
      <c r="A950" s="5">
        <v>38776</v>
      </c>
      <c r="B950" s="41" t="s">
        <v>456</v>
      </c>
      <c r="C950" s="41" t="s">
        <v>457</v>
      </c>
      <c r="D950" s="41" t="s">
        <v>458</v>
      </c>
    </row>
    <row r="951" spans="1:4" x14ac:dyDescent="0.25">
      <c r="A951" s="5">
        <v>38807</v>
      </c>
      <c r="B951" s="41" t="s">
        <v>456</v>
      </c>
      <c r="C951" s="41" t="s">
        <v>457</v>
      </c>
      <c r="D951" s="41" t="s">
        <v>458</v>
      </c>
    </row>
    <row r="952" spans="1:4" x14ac:dyDescent="0.25">
      <c r="A952" s="5">
        <v>38837</v>
      </c>
      <c r="B952" s="41" t="s">
        <v>456</v>
      </c>
      <c r="C952" s="41" t="s">
        <v>457</v>
      </c>
      <c r="D952" s="41" t="s">
        <v>458</v>
      </c>
    </row>
    <row r="953" spans="1:4" x14ac:dyDescent="0.25">
      <c r="A953" s="5">
        <v>38868</v>
      </c>
      <c r="B953" s="41" t="s">
        <v>456</v>
      </c>
      <c r="C953" s="41" t="s">
        <v>457</v>
      </c>
      <c r="D953" s="41" t="s">
        <v>458</v>
      </c>
    </row>
    <row r="954" spans="1:4" x14ac:dyDescent="0.25">
      <c r="A954" s="5">
        <v>38898</v>
      </c>
      <c r="B954" s="41" t="s">
        <v>456</v>
      </c>
      <c r="C954" s="41" t="s">
        <v>457</v>
      </c>
      <c r="D954" s="41" t="s">
        <v>458</v>
      </c>
    </row>
    <row r="955" spans="1:4" x14ac:dyDescent="0.25">
      <c r="A955" s="5">
        <v>38929</v>
      </c>
      <c r="B955" s="41" t="s">
        <v>456</v>
      </c>
      <c r="C955" s="41" t="s">
        <v>457</v>
      </c>
      <c r="D955" s="41" t="s">
        <v>458</v>
      </c>
    </row>
    <row r="956" spans="1:4" x14ac:dyDescent="0.25">
      <c r="A956" s="5">
        <v>38960</v>
      </c>
      <c r="B956" s="41" t="s">
        <v>456</v>
      </c>
      <c r="C956" s="41" t="s">
        <v>457</v>
      </c>
      <c r="D956" s="41" t="s">
        <v>458</v>
      </c>
    </row>
    <row r="957" spans="1:4" x14ac:dyDescent="0.25">
      <c r="A957" s="5">
        <v>38990</v>
      </c>
      <c r="B957" s="41" t="s">
        <v>456</v>
      </c>
      <c r="C957" s="41" t="s">
        <v>457</v>
      </c>
      <c r="D957" s="41" t="s">
        <v>458</v>
      </c>
    </row>
    <row r="958" spans="1:4" x14ac:dyDescent="0.25">
      <c r="A958" s="5">
        <v>39021</v>
      </c>
      <c r="B958" s="41" t="s">
        <v>456</v>
      </c>
      <c r="C958" s="41" t="s">
        <v>457</v>
      </c>
      <c r="D958" s="41" t="s">
        <v>458</v>
      </c>
    </row>
    <row r="959" spans="1:4" x14ac:dyDescent="0.25">
      <c r="A959" s="5">
        <v>39051</v>
      </c>
      <c r="B959" s="41" t="s">
        <v>456</v>
      </c>
      <c r="C959" s="41" t="s">
        <v>457</v>
      </c>
      <c r="D959" s="41" t="s">
        <v>458</v>
      </c>
    </row>
    <row r="960" spans="1:4" x14ac:dyDescent="0.25">
      <c r="A960" s="5">
        <v>39082</v>
      </c>
      <c r="B960" s="41" t="s">
        <v>456</v>
      </c>
      <c r="C960" s="41" t="s">
        <v>457</v>
      </c>
      <c r="D960" s="41" t="s">
        <v>459</v>
      </c>
    </row>
    <row r="961" spans="1:4" x14ac:dyDescent="0.25">
      <c r="A961" s="5">
        <v>39113</v>
      </c>
      <c r="B961" s="41" t="s">
        <v>456</v>
      </c>
      <c r="C961" s="41" t="s">
        <v>457</v>
      </c>
      <c r="D961" s="41" t="s">
        <v>459</v>
      </c>
    </row>
    <row r="962" spans="1:4" x14ac:dyDescent="0.25">
      <c r="A962" s="5">
        <v>39141</v>
      </c>
      <c r="B962" s="41" t="s">
        <v>456</v>
      </c>
      <c r="C962" s="41" t="s">
        <v>457</v>
      </c>
      <c r="D962" s="41" t="s">
        <v>459</v>
      </c>
    </row>
    <row r="963" spans="1:4" x14ac:dyDescent="0.25">
      <c r="A963" s="5">
        <v>39172</v>
      </c>
      <c r="B963" s="41" t="s">
        <v>456</v>
      </c>
      <c r="C963" s="41" t="s">
        <v>457</v>
      </c>
      <c r="D963" s="41" t="s">
        <v>459</v>
      </c>
    </row>
    <row r="964" spans="1:4" x14ac:dyDescent="0.25">
      <c r="A964" s="5">
        <v>39202</v>
      </c>
      <c r="B964" s="41" t="s">
        <v>456</v>
      </c>
      <c r="C964" s="41" t="s">
        <v>457</v>
      </c>
      <c r="D964" s="41" t="s">
        <v>459</v>
      </c>
    </row>
    <row r="965" spans="1:4" x14ac:dyDescent="0.25">
      <c r="A965" s="5">
        <v>39233</v>
      </c>
      <c r="B965" s="41" t="s">
        <v>456</v>
      </c>
      <c r="C965" s="41" t="s">
        <v>457</v>
      </c>
      <c r="D965" s="41" t="s">
        <v>459</v>
      </c>
    </row>
    <row r="966" spans="1:4" x14ac:dyDescent="0.25">
      <c r="A966" s="5">
        <v>39263</v>
      </c>
      <c r="B966" s="41" t="s">
        <v>456</v>
      </c>
      <c r="C966" s="41" t="s">
        <v>457</v>
      </c>
      <c r="D966" s="41" t="s">
        <v>459</v>
      </c>
    </row>
    <row r="967" spans="1:4" x14ac:dyDescent="0.25">
      <c r="A967" s="5">
        <v>39294</v>
      </c>
      <c r="B967" s="41" t="s">
        <v>456</v>
      </c>
      <c r="C967" s="41" t="s">
        <v>457</v>
      </c>
      <c r="D967" s="41" t="s">
        <v>459</v>
      </c>
    </row>
    <row r="968" spans="1:4" x14ac:dyDescent="0.25">
      <c r="A968" s="5">
        <v>39325</v>
      </c>
      <c r="B968" s="41" t="s">
        <v>456</v>
      </c>
      <c r="C968" s="41" t="s">
        <v>457</v>
      </c>
      <c r="D968" s="41" t="s">
        <v>459</v>
      </c>
    </row>
    <row r="969" spans="1:4" x14ac:dyDescent="0.25">
      <c r="A969" s="5">
        <v>39355</v>
      </c>
      <c r="B969" s="41" t="s">
        <v>456</v>
      </c>
      <c r="C969" s="41" t="s">
        <v>457</v>
      </c>
      <c r="D969" s="41" t="s">
        <v>459</v>
      </c>
    </row>
    <row r="970" spans="1:4" x14ac:dyDescent="0.25">
      <c r="A970" s="5">
        <v>39386</v>
      </c>
      <c r="B970" s="41" t="s">
        <v>456</v>
      </c>
      <c r="C970" s="41" t="s">
        <v>457</v>
      </c>
      <c r="D970" s="41" t="s">
        <v>459</v>
      </c>
    </row>
    <row r="971" spans="1:4" x14ac:dyDescent="0.25">
      <c r="A971" s="5">
        <v>39416</v>
      </c>
      <c r="B971" s="41" t="s">
        <v>456</v>
      </c>
      <c r="C971" s="41" t="s">
        <v>457</v>
      </c>
      <c r="D971" s="41" t="s">
        <v>459</v>
      </c>
    </row>
    <row r="972" spans="1:4" x14ac:dyDescent="0.25">
      <c r="A972" s="5">
        <v>39447</v>
      </c>
      <c r="B972" s="41" t="s">
        <v>456</v>
      </c>
      <c r="C972" s="41" t="s">
        <v>457</v>
      </c>
      <c r="D972" s="41" t="s">
        <v>459</v>
      </c>
    </row>
    <row r="973" spans="1:4" x14ac:dyDescent="0.25">
      <c r="A973" s="5">
        <v>39478</v>
      </c>
      <c r="B973" s="41" t="s">
        <v>456</v>
      </c>
      <c r="C973" s="41" t="s">
        <v>457</v>
      </c>
      <c r="D973" s="41" t="s">
        <v>459</v>
      </c>
    </row>
    <row r="974" spans="1:4" x14ac:dyDescent="0.25">
      <c r="A974" s="5">
        <v>39507</v>
      </c>
      <c r="B974" s="41" t="s">
        <v>456</v>
      </c>
      <c r="C974" s="41" t="s">
        <v>457</v>
      </c>
      <c r="D974" s="41" t="s">
        <v>459</v>
      </c>
    </row>
    <row r="975" spans="1:4" x14ac:dyDescent="0.25">
      <c r="A975" s="5">
        <v>39538</v>
      </c>
      <c r="B975" s="41" t="s">
        <v>456</v>
      </c>
      <c r="C975" s="41" t="s">
        <v>457</v>
      </c>
      <c r="D975" s="41" t="s">
        <v>459</v>
      </c>
    </row>
    <row r="976" spans="1:4" x14ac:dyDescent="0.25">
      <c r="A976" s="5">
        <v>39568</v>
      </c>
      <c r="B976" s="41" t="s">
        <v>456</v>
      </c>
      <c r="C976" s="41" t="s">
        <v>457</v>
      </c>
      <c r="D976" s="41" t="s">
        <v>459</v>
      </c>
    </row>
    <row r="977" spans="1:4" x14ac:dyDescent="0.25">
      <c r="A977" s="5">
        <v>39599</v>
      </c>
      <c r="B977" s="41" t="s">
        <v>456</v>
      </c>
      <c r="C977" s="41" t="s">
        <v>457</v>
      </c>
      <c r="D977" s="41" t="s">
        <v>459</v>
      </c>
    </row>
    <row r="978" spans="1:4" x14ac:dyDescent="0.25">
      <c r="A978" s="5">
        <v>39629</v>
      </c>
      <c r="B978" s="41" t="s">
        <v>456</v>
      </c>
      <c r="C978" s="41" t="s">
        <v>457</v>
      </c>
      <c r="D978" s="41" t="s">
        <v>459</v>
      </c>
    </row>
    <row r="979" spans="1:4" x14ac:dyDescent="0.25">
      <c r="A979" s="5">
        <v>39660</v>
      </c>
      <c r="B979" s="41" t="s">
        <v>456</v>
      </c>
      <c r="C979" s="41" t="s">
        <v>457</v>
      </c>
      <c r="D979" s="41" t="s">
        <v>459</v>
      </c>
    </row>
    <row r="980" spans="1:4" x14ac:dyDescent="0.25">
      <c r="A980" s="5">
        <v>39691</v>
      </c>
      <c r="B980" s="41" t="s">
        <v>456</v>
      </c>
      <c r="C980" s="41" t="s">
        <v>457</v>
      </c>
      <c r="D980" s="41" t="s">
        <v>459</v>
      </c>
    </row>
    <row r="981" spans="1:4" x14ac:dyDescent="0.25">
      <c r="A981" s="5">
        <v>39721</v>
      </c>
      <c r="B981" s="41" t="s">
        <v>456</v>
      </c>
      <c r="C981" s="41" t="s">
        <v>457</v>
      </c>
      <c r="D981" s="41" t="s">
        <v>459</v>
      </c>
    </row>
    <row r="982" spans="1:4" x14ac:dyDescent="0.25">
      <c r="A982" s="5">
        <v>39752</v>
      </c>
      <c r="B982" s="41" t="s">
        <v>456</v>
      </c>
      <c r="C982" s="41" t="s">
        <v>457</v>
      </c>
      <c r="D982" s="41" t="s">
        <v>458</v>
      </c>
    </row>
    <row r="983" spans="1:4" x14ac:dyDescent="0.25">
      <c r="A983" s="5">
        <v>39782</v>
      </c>
      <c r="B983" s="41" t="s">
        <v>456</v>
      </c>
      <c r="C983" s="41" t="s">
        <v>457</v>
      </c>
      <c r="D983" s="41" t="s">
        <v>458</v>
      </c>
    </row>
    <row r="984" spans="1:4" x14ac:dyDescent="0.25">
      <c r="A984" s="5">
        <v>39813</v>
      </c>
      <c r="B984" s="41" t="s">
        <v>456</v>
      </c>
      <c r="C984" s="41" t="s">
        <v>457</v>
      </c>
      <c r="D984" s="41" t="s">
        <v>458</v>
      </c>
    </row>
    <row r="985" spans="1:4" x14ac:dyDescent="0.25">
      <c r="A985" s="5">
        <v>39844</v>
      </c>
      <c r="B985" s="41" t="s">
        <v>456</v>
      </c>
      <c r="C985" s="41" t="s">
        <v>457</v>
      </c>
      <c r="D985" s="41" t="s">
        <v>458</v>
      </c>
    </row>
    <row r="986" spans="1:4" x14ac:dyDescent="0.25">
      <c r="A986" s="5">
        <v>39872</v>
      </c>
      <c r="B986" s="41" t="s">
        <v>456</v>
      </c>
      <c r="C986" s="41" t="s">
        <v>457</v>
      </c>
      <c r="D986" s="41" t="s">
        <v>458</v>
      </c>
    </row>
    <row r="987" spans="1:4" x14ac:dyDescent="0.25">
      <c r="A987" s="5">
        <v>39903</v>
      </c>
      <c r="B987" s="41" t="s">
        <v>456</v>
      </c>
      <c r="C987" s="41" t="s">
        <v>457</v>
      </c>
      <c r="D987" s="41" t="s">
        <v>458</v>
      </c>
    </row>
    <row r="988" spans="1:4" x14ac:dyDescent="0.25">
      <c r="A988" s="5">
        <v>39933</v>
      </c>
      <c r="B988" s="41" t="s">
        <v>456</v>
      </c>
      <c r="C988" s="41" t="s">
        <v>457</v>
      </c>
      <c r="D988" s="41" t="s">
        <v>458</v>
      </c>
    </row>
    <row r="989" spans="1:4" x14ac:dyDescent="0.25">
      <c r="A989" s="5">
        <v>39964</v>
      </c>
      <c r="B989" s="41" t="s">
        <v>456</v>
      </c>
      <c r="C989" s="41" t="s">
        <v>457</v>
      </c>
      <c r="D989" s="41" t="s">
        <v>458</v>
      </c>
    </row>
    <row r="990" spans="1:4" x14ac:dyDescent="0.25">
      <c r="A990" s="5">
        <v>39994</v>
      </c>
      <c r="B990" s="41" t="s">
        <v>456</v>
      </c>
      <c r="C990" s="41" t="s">
        <v>457</v>
      </c>
      <c r="D990" s="41" t="s">
        <v>458</v>
      </c>
    </row>
    <row r="991" spans="1:4" x14ac:dyDescent="0.25">
      <c r="A991" s="5">
        <v>40025</v>
      </c>
      <c r="B991" s="41" t="s">
        <v>456</v>
      </c>
      <c r="C991" s="41" t="s">
        <v>457</v>
      </c>
      <c r="D991" s="41" t="s">
        <v>458</v>
      </c>
    </row>
    <row r="992" spans="1:4" x14ac:dyDescent="0.25">
      <c r="A992" s="5">
        <v>40056</v>
      </c>
      <c r="B992" s="41" t="s">
        <v>456</v>
      </c>
      <c r="C992" s="41" t="s">
        <v>457</v>
      </c>
      <c r="D992" s="41" t="s">
        <v>458</v>
      </c>
    </row>
    <row r="993" spans="1:4" x14ac:dyDescent="0.25">
      <c r="A993" s="5">
        <v>40086</v>
      </c>
      <c r="B993" s="41" t="s">
        <v>456</v>
      </c>
      <c r="C993" s="41" t="s">
        <v>457</v>
      </c>
      <c r="D993" s="41" t="s">
        <v>458</v>
      </c>
    </row>
    <row r="994" spans="1:4" x14ac:dyDescent="0.25">
      <c r="A994" s="5">
        <v>40117</v>
      </c>
      <c r="B994" s="41" t="s">
        <v>456</v>
      </c>
      <c r="C994" s="41" t="s">
        <v>457</v>
      </c>
      <c r="D994" s="41" t="s">
        <v>458</v>
      </c>
    </row>
    <row r="995" spans="1:4" x14ac:dyDescent="0.25">
      <c r="A995" s="5">
        <v>40147</v>
      </c>
      <c r="B995" s="41" t="s">
        <v>456</v>
      </c>
      <c r="C995" s="41" t="s">
        <v>457</v>
      </c>
      <c r="D995" s="41" t="s">
        <v>458</v>
      </c>
    </row>
    <row r="996" spans="1:4" x14ac:dyDescent="0.25">
      <c r="A996" s="5">
        <v>40178</v>
      </c>
      <c r="B996" s="41" t="s">
        <v>456</v>
      </c>
      <c r="C996" s="41" t="s">
        <v>457</v>
      </c>
      <c r="D996" s="41" t="s">
        <v>458</v>
      </c>
    </row>
    <row r="997" spans="1:4" x14ac:dyDescent="0.25">
      <c r="A997" s="5">
        <v>40209</v>
      </c>
      <c r="B997" s="41" t="s">
        <v>456</v>
      </c>
      <c r="C997" s="41" t="s">
        <v>457</v>
      </c>
      <c r="D997" s="41" t="s">
        <v>458</v>
      </c>
    </row>
    <row r="998" spans="1:4" x14ac:dyDescent="0.25">
      <c r="A998" s="5">
        <v>40237</v>
      </c>
      <c r="B998" s="41" t="s">
        <v>456</v>
      </c>
      <c r="C998" s="41" t="s">
        <v>457</v>
      </c>
      <c r="D998" s="41" t="s">
        <v>458</v>
      </c>
    </row>
    <row r="999" spans="1:4" x14ac:dyDescent="0.25">
      <c r="A999" s="5">
        <v>40268</v>
      </c>
      <c r="B999" s="41" t="s">
        <v>456</v>
      </c>
      <c r="C999" s="41" t="s">
        <v>457</v>
      </c>
      <c r="D999" s="41" t="s">
        <v>458</v>
      </c>
    </row>
    <row r="1000" spans="1:4" x14ac:dyDescent="0.25">
      <c r="A1000" s="5">
        <v>40298</v>
      </c>
      <c r="B1000" s="41" t="s">
        <v>456</v>
      </c>
      <c r="C1000" s="41" t="s">
        <v>457</v>
      </c>
      <c r="D1000" s="41" t="s">
        <v>458</v>
      </c>
    </row>
    <row r="1001" spans="1:4" x14ac:dyDescent="0.25">
      <c r="A1001" s="5">
        <v>40329</v>
      </c>
      <c r="B1001" s="41" t="s">
        <v>456</v>
      </c>
      <c r="C1001" s="41" t="s">
        <v>457</v>
      </c>
      <c r="D1001" s="41" t="s">
        <v>458</v>
      </c>
    </row>
    <row r="1002" spans="1:4" x14ac:dyDescent="0.25">
      <c r="A1002" s="5">
        <v>40359</v>
      </c>
      <c r="B1002" s="41" t="s">
        <v>456</v>
      </c>
      <c r="C1002" s="41" t="s">
        <v>457</v>
      </c>
      <c r="D1002" s="41" t="s">
        <v>458</v>
      </c>
    </row>
    <row r="1003" spans="1:4" x14ac:dyDescent="0.25">
      <c r="A1003" s="5">
        <v>40390</v>
      </c>
      <c r="B1003" s="41" t="s">
        <v>456</v>
      </c>
      <c r="C1003" s="41" t="s">
        <v>457</v>
      </c>
      <c r="D1003" s="41" t="s">
        <v>458</v>
      </c>
    </row>
    <row r="1004" spans="1:4" x14ac:dyDescent="0.25">
      <c r="A1004" s="5">
        <v>40421</v>
      </c>
      <c r="B1004" s="41" t="s">
        <v>456</v>
      </c>
      <c r="C1004" s="41" t="s">
        <v>457</v>
      </c>
      <c r="D1004" s="41" t="s">
        <v>458</v>
      </c>
    </row>
    <row r="1005" spans="1:4" x14ac:dyDescent="0.25">
      <c r="A1005" s="5">
        <v>40451</v>
      </c>
      <c r="B1005" s="41" t="s">
        <v>456</v>
      </c>
      <c r="C1005" s="41" t="s">
        <v>457</v>
      </c>
      <c r="D1005" s="41" t="s">
        <v>458</v>
      </c>
    </row>
    <row r="1006" spans="1:4" x14ac:dyDescent="0.25">
      <c r="A1006" s="5">
        <v>40482</v>
      </c>
      <c r="B1006" s="41" t="s">
        <v>456</v>
      </c>
      <c r="C1006" s="41" t="s">
        <v>457</v>
      </c>
      <c r="D1006" s="41" t="s">
        <v>458</v>
      </c>
    </row>
    <row r="1007" spans="1:4" x14ac:dyDescent="0.25">
      <c r="A1007" s="5">
        <v>40512</v>
      </c>
      <c r="B1007" s="41" t="s">
        <v>456</v>
      </c>
      <c r="C1007" s="41" t="s">
        <v>457</v>
      </c>
      <c r="D1007" s="41" t="s">
        <v>458</v>
      </c>
    </row>
    <row r="1008" spans="1:4" x14ac:dyDescent="0.25">
      <c r="A1008" s="5">
        <v>40543</v>
      </c>
      <c r="B1008" s="41" t="s">
        <v>456</v>
      </c>
      <c r="C1008" s="41" t="s">
        <v>457</v>
      </c>
      <c r="D1008" s="41" t="s">
        <v>458</v>
      </c>
    </row>
    <row r="1009" spans="1:4" x14ac:dyDescent="0.25">
      <c r="A1009" s="5">
        <v>40574</v>
      </c>
      <c r="B1009" s="41" t="s">
        <v>456</v>
      </c>
      <c r="C1009" s="41" t="s">
        <v>457</v>
      </c>
      <c r="D1009" s="41" t="s">
        <v>458</v>
      </c>
    </row>
    <row r="1010" spans="1:4" x14ac:dyDescent="0.25">
      <c r="A1010" s="5">
        <v>40602</v>
      </c>
      <c r="B1010" s="41" t="s">
        <v>456</v>
      </c>
      <c r="C1010" s="41" t="s">
        <v>457</v>
      </c>
      <c r="D1010" s="41" t="s">
        <v>458</v>
      </c>
    </row>
    <row r="1011" spans="1:4" x14ac:dyDescent="0.25">
      <c r="A1011" s="5">
        <v>40633</v>
      </c>
      <c r="B1011" s="41" t="s">
        <v>456</v>
      </c>
      <c r="C1011" s="41" t="s">
        <v>457</v>
      </c>
      <c r="D1011" s="41" t="s">
        <v>458</v>
      </c>
    </row>
    <row r="1012" spans="1:4" x14ac:dyDescent="0.25">
      <c r="A1012" s="5">
        <v>40663</v>
      </c>
      <c r="B1012" s="41" t="s">
        <v>456</v>
      </c>
      <c r="C1012" s="41" t="s">
        <v>457</v>
      </c>
      <c r="D1012" s="41" t="s">
        <v>458</v>
      </c>
    </row>
    <row r="1013" spans="1:4" x14ac:dyDescent="0.25">
      <c r="A1013" s="5">
        <v>40694</v>
      </c>
      <c r="B1013" s="41" t="s">
        <v>456</v>
      </c>
      <c r="C1013" s="41" t="s">
        <v>457</v>
      </c>
      <c r="D1013" s="41" t="s">
        <v>458</v>
      </c>
    </row>
    <row r="1014" spans="1:4" x14ac:dyDescent="0.25">
      <c r="A1014" s="5">
        <v>40724</v>
      </c>
      <c r="B1014" s="41" t="s">
        <v>456</v>
      </c>
      <c r="C1014" s="41" t="s">
        <v>457</v>
      </c>
      <c r="D1014" s="41" t="s">
        <v>458</v>
      </c>
    </row>
    <row r="1015" spans="1:4" x14ac:dyDescent="0.25">
      <c r="A1015" s="5">
        <v>40755</v>
      </c>
      <c r="B1015" s="41" t="s">
        <v>456</v>
      </c>
      <c r="C1015" s="41" t="s">
        <v>457</v>
      </c>
      <c r="D1015" s="41" t="s">
        <v>458</v>
      </c>
    </row>
    <row r="1016" spans="1:4" x14ac:dyDescent="0.25">
      <c r="A1016" s="5">
        <v>40786</v>
      </c>
      <c r="B1016" s="41" t="s">
        <v>456</v>
      </c>
      <c r="C1016" s="41" t="s">
        <v>457</v>
      </c>
      <c r="D1016" s="41" t="s">
        <v>458</v>
      </c>
    </row>
    <row r="1017" spans="1:4" x14ac:dyDescent="0.25">
      <c r="A1017" s="5">
        <v>40816</v>
      </c>
      <c r="B1017" s="41" t="s">
        <v>456</v>
      </c>
      <c r="C1017" s="41" t="s">
        <v>457</v>
      </c>
      <c r="D1017" s="41" t="s">
        <v>458</v>
      </c>
    </row>
    <row r="1018" spans="1:4" x14ac:dyDescent="0.25">
      <c r="A1018" s="5">
        <v>40847</v>
      </c>
      <c r="B1018" s="41" t="s">
        <v>456</v>
      </c>
      <c r="C1018" s="41" t="s">
        <v>457</v>
      </c>
      <c r="D1018" s="41" t="s">
        <v>458</v>
      </c>
    </row>
    <row r="1019" spans="1:4" x14ac:dyDescent="0.25">
      <c r="A1019" s="5">
        <v>40877</v>
      </c>
      <c r="B1019" s="41" t="s">
        <v>456</v>
      </c>
      <c r="C1019" s="41" t="s">
        <v>457</v>
      </c>
      <c r="D1019" s="41" t="s">
        <v>458</v>
      </c>
    </row>
    <row r="1020" spans="1:4" x14ac:dyDescent="0.25">
      <c r="A1020" s="5">
        <v>40908</v>
      </c>
      <c r="B1020" s="41" t="s">
        <v>456</v>
      </c>
      <c r="C1020" s="41" t="s">
        <v>457</v>
      </c>
      <c r="D1020" s="41" t="s">
        <v>458</v>
      </c>
    </row>
    <row r="1021" spans="1:4" x14ac:dyDescent="0.25">
      <c r="A1021" s="5">
        <v>40939</v>
      </c>
      <c r="B1021" s="41" t="s">
        <v>456</v>
      </c>
      <c r="C1021" s="41" t="s">
        <v>457</v>
      </c>
      <c r="D1021" s="41" t="s">
        <v>458</v>
      </c>
    </row>
    <row r="1022" spans="1:4" x14ac:dyDescent="0.25">
      <c r="A1022" s="5">
        <v>40968</v>
      </c>
      <c r="B1022" s="41" t="s">
        <v>456</v>
      </c>
      <c r="C1022" s="41" t="s">
        <v>457</v>
      </c>
      <c r="D1022" s="41" t="s">
        <v>458</v>
      </c>
    </row>
    <row r="1023" spans="1:4" x14ac:dyDescent="0.25">
      <c r="A1023" s="5">
        <v>40999</v>
      </c>
      <c r="B1023" s="41" t="s">
        <v>456</v>
      </c>
      <c r="C1023" s="41" t="s">
        <v>457</v>
      </c>
      <c r="D1023" s="41" t="s">
        <v>458</v>
      </c>
    </row>
    <row r="1024" spans="1:4" x14ac:dyDescent="0.25">
      <c r="A1024" s="5">
        <v>41029</v>
      </c>
      <c r="B1024" s="41" t="s">
        <v>456</v>
      </c>
      <c r="C1024" s="41" t="s">
        <v>457</v>
      </c>
      <c r="D1024" s="41" t="s">
        <v>458</v>
      </c>
    </row>
    <row r="1025" spans="1:4" x14ac:dyDescent="0.25">
      <c r="A1025" s="5">
        <v>41060</v>
      </c>
      <c r="B1025" s="41" t="s">
        <v>456</v>
      </c>
      <c r="C1025" s="41" t="s">
        <v>457</v>
      </c>
      <c r="D1025" s="41" t="s">
        <v>458</v>
      </c>
    </row>
    <row r="1026" spans="1:4" x14ac:dyDescent="0.25">
      <c r="A1026" s="5">
        <v>41090</v>
      </c>
      <c r="B1026" s="41" t="s">
        <v>456</v>
      </c>
      <c r="C1026" s="41" t="s">
        <v>457</v>
      </c>
      <c r="D1026" s="41" t="s">
        <v>458</v>
      </c>
    </row>
    <row r="1027" spans="1:4" x14ac:dyDescent="0.25">
      <c r="A1027" s="5">
        <v>41121</v>
      </c>
      <c r="B1027" s="41" t="s">
        <v>456</v>
      </c>
      <c r="C1027" s="41" t="s">
        <v>457</v>
      </c>
      <c r="D1027" s="41" t="s">
        <v>458</v>
      </c>
    </row>
    <row r="1028" spans="1:4" x14ac:dyDescent="0.25">
      <c r="A1028" s="5">
        <v>41152</v>
      </c>
      <c r="B1028" s="41" t="s">
        <v>456</v>
      </c>
      <c r="C1028" s="41" t="s">
        <v>457</v>
      </c>
      <c r="D1028" s="41" t="s">
        <v>458</v>
      </c>
    </row>
    <row r="1029" spans="1:4" x14ac:dyDescent="0.25">
      <c r="A1029" s="5">
        <v>41182</v>
      </c>
      <c r="B1029" s="41" t="s">
        <v>456</v>
      </c>
      <c r="C1029" s="41" t="s">
        <v>457</v>
      </c>
      <c r="D1029" s="41" t="s">
        <v>458</v>
      </c>
    </row>
    <row r="1030" spans="1:4" x14ac:dyDescent="0.25">
      <c r="A1030" s="5">
        <v>41213</v>
      </c>
      <c r="B1030" s="41" t="s">
        <v>456</v>
      </c>
      <c r="C1030" s="41" t="s">
        <v>457</v>
      </c>
      <c r="D1030" s="41" t="s">
        <v>458</v>
      </c>
    </row>
    <row r="1031" spans="1:4" x14ac:dyDescent="0.25">
      <c r="A1031" s="5">
        <v>41243</v>
      </c>
      <c r="B1031" s="41" t="s">
        <v>456</v>
      </c>
      <c r="C1031" s="41" t="s">
        <v>457</v>
      </c>
      <c r="D1031" s="41" t="s">
        <v>458</v>
      </c>
    </row>
    <row r="1032" spans="1:4" x14ac:dyDescent="0.25">
      <c r="A1032" s="5">
        <v>41274</v>
      </c>
      <c r="B1032" s="41" t="s">
        <v>456</v>
      </c>
      <c r="C1032" s="41" t="s">
        <v>457</v>
      </c>
      <c r="D1032" s="41" t="s">
        <v>458</v>
      </c>
    </row>
    <row r="1033" spans="1:4" x14ac:dyDescent="0.25">
      <c r="A1033" s="5">
        <v>41305</v>
      </c>
      <c r="B1033" s="41" t="s">
        <v>456</v>
      </c>
      <c r="C1033" s="41" t="s">
        <v>457</v>
      </c>
      <c r="D1033" s="41" t="s">
        <v>458</v>
      </c>
    </row>
    <row r="1034" spans="1:4" x14ac:dyDescent="0.25">
      <c r="A1034" s="5">
        <v>41333</v>
      </c>
      <c r="B1034" s="41" t="s">
        <v>456</v>
      </c>
      <c r="C1034" s="41" t="s">
        <v>457</v>
      </c>
      <c r="D1034" s="41" t="s">
        <v>459</v>
      </c>
    </row>
    <row r="1035" spans="1:4" x14ac:dyDescent="0.25">
      <c r="A1035" s="5">
        <v>41364</v>
      </c>
      <c r="B1035" s="41" t="s">
        <v>456</v>
      </c>
      <c r="C1035" s="41" t="s">
        <v>457</v>
      </c>
      <c r="D1035" s="41" t="s">
        <v>459</v>
      </c>
    </row>
    <row r="1036" spans="1:4" x14ac:dyDescent="0.25">
      <c r="A1036" s="5">
        <v>41394</v>
      </c>
      <c r="B1036" s="41" t="s">
        <v>456</v>
      </c>
      <c r="C1036" s="41" t="s">
        <v>457</v>
      </c>
      <c r="D1036" s="41" t="s">
        <v>458</v>
      </c>
    </row>
    <row r="1037" spans="1:4" x14ac:dyDescent="0.25">
      <c r="A1037" s="5">
        <v>41425</v>
      </c>
      <c r="B1037" s="41" t="s">
        <v>456</v>
      </c>
      <c r="C1037" s="41" t="s">
        <v>457</v>
      </c>
      <c r="D1037" s="41" t="s">
        <v>458</v>
      </c>
    </row>
    <row r="1038" spans="1:4" x14ac:dyDescent="0.25">
      <c r="A1038" s="5">
        <v>41455</v>
      </c>
      <c r="B1038" s="41" t="s">
        <v>456</v>
      </c>
      <c r="C1038" s="41" t="s">
        <v>457</v>
      </c>
      <c r="D1038" s="41" t="s">
        <v>458</v>
      </c>
    </row>
    <row r="1039" spans="1:4" x14ac:dyDescent="0.25">
      <c r="A1039" s="5">
        <v>41486</v>
      </c>
      <c r="B1039" s="41" t="s">
        <v>456</v>
      </c>
      <c r="C1039" s="41" t="s">
        <v>457</v>
      </c>
      <c r="D1039" s="41" t="s">
        <v>458</v>
      </c>
    </row>
    <row r="1040" spans="1:4" x14ac:dyDescent="0.25">
      <c r="A1040" s="5">
        <v>41517</v>
      </c>
      <c r="B1040" s="41" t="s">
        <v>456</v>
      </c>
      <c r="C1040" s="41" t="s">
        <v>457</v>
      </c>
      <c r="D1040" s="41" t="s">
        <v>459</v>
      </c>
    </row>
    <row r="1041" spans="1:4" x14ac:dyDescent="0.25">
      <c r="A1041" s="5">
        <v>41547</v>
      </c>
      <c r="B1041" s="41" t="s">
        <v>456</v>
      </c>
      <c r="C1041" s="41" t="s">
        <v>457</v>
      </c>
      <c r="D1041" s="41" t="s">
        <v>459</v>
      </c>
    </row>
    <row r="1042" spans="1:4" x14ac:dyDescent="0.25">
      <c r="A1042" s="5">
        <v>41578</v>
      </c>
      <c r="B1042" s="41" t="s">
        <v>456</v>
      </c>
      <c r="C1042" s="41" t="s">
        <v>457</v>
      </c>
      <c r="D1042" s="41" t="s">
        <v>459</v>
      </c>
    </row>
    <row r="1043" spans="1:4" x14ac:dyDescent="0.25">
      <c r="A1043" s="5">
        <v>41608</v>
      </c>
      <c r="B1043" s="41" t="s">
        <v>456</v>
      </c>
      <c r="C1043" s="41" t="s">
        <v>457</v>
      </c>
      <c r="D1043" s="41" t="s">
        <v>459</v>
      </c>
    </row>
    <row r="1044" spans="1:4" x14ac:dyDescent="0.25">
      <c r="A1044" s="5">
        <v>41639</v>
      </c>
      <c r="B1044" s="41" t="s">
        <v>456</v>
      </c>
      <c r="C1044" s="41" t="s">
        <v>457</v>
      </c>
      <c r="D1044" s="41" t="s">
        <v>459</v>
      </c>
    </row>
    <row r="1045" spans="1:4" x14ac:dyDescent="0.25">
      <c r="A1045" s="5">
        <v>41670</v>
      </c>
      <c r="B1045" s="41" t="s">
        <v>456</v>
      </c>
      <c r="C1045" s="41" t="s">
        <v>457</v>
      </c>
      <c r="D1045" s="41" t="s">
        <v>459</v>
      </c>
    </row>
    <row r="1046" spans="1:4" x14ac:dyDescent="0.25">
      <c r="A1046" s="5">
        <v>41698</v>
      </c>
      <c r="B1046" s="41" t="s">
        <v>456</v>
      </c>
      <c r="C1046" s="41" t="s">
        <v>457</v>
      </c>
      <c r="D1046" s="41" t="s">
        <v>459</v>
      </c>
    </row>
    <row r="1047" spans="1:4" x14ac:dyDescent="0.25">
      <c r="A1047" s="5">
        <v>41729</v>
      </c>
      <c r="B1047" s="41" t="s">
        <v>456</v>
      </c>
      <c r="C1047" s="41" t="s">
        <v>457</v>
      </c>
      <c r="D1047" s="41" t="s">
        <v>459</v>
      </c>
    </row>
    <row r="1048" spans="1:4" x14ac:dyDescent="0.25">
      <c r="A1048" s="5">
        <v>41759</v>
      </c>
      <c r="B1048" s="41" t="s">
        <v>456</v>
      </c>
      <c r="C1048" s="41" t="s">
        <v>457</v>
      </c>
      <c r="D1048" s="41" t="s">
        <v>458</v>
      </c>
    </row>
    <row r="1049" spans="1:4" x14ac:dyDescent="0.25">
      <c r="A1049" s="5">
        <v>41790</v>
      </c>
      <c r="B1049" s="41" t="s">
        <v>456</v>
      </c>
      <c r="C1049" s="41" t="s">
        <v>457</v>
      </c>
      <c r="D1049" s="41" t="s">
        <v>458</v>
      </c>
    </row>
    <row r="1050" spans="1:4" x14ac:dyDescent="0.25">
      <c r="A1050" s="5">
        <v>41820</v>
      </c>
      <c r="B1050" s="41" t="s">
        <v>456</v>
      </c>
      <c r="C1050" s="41" t="s">
        <v>457</v>
      </c>
      <c r="D1050" s="41" t="s">
        <v>458</v>
      </c>
    </row>
    <row r="1051" spans="1:4" x14ac:dyDescent="0.25">
      <c r="A1051" s="5">
        <v>41851</v>
      </c>
      <c r="B1051" s="41" t="s">
        <v>456</v>
      </c>
      <c r="C1051" s="41" t="s">
        <v>457</v>
      </c>
      <c r="D1051" s="41" t="s">
        <v>459</v>
      </c>
    </row>
    <row r="1052" spans="1:4" x14ac:dyDescent="0.25">
      <c r="A1052" s="5">
        <v>41882</v>
      </c>
      <c r="B1052" s="41" t="s">
        <v>456</v>
      </c>
      <c r="C1052" s="41" t="s">
        <v>457</v>
      </c>
      <c r="D1052" s="41" t="s">
        <v>458</v>
      </c>
    </row>
    <row r="1053" spans="1:4" x14ac:dyDescent="0.25">
      <c r="A1053" s="5">
        <v>41912</v>
      </c>
      <c r="B1053" s="41" t="s">
        <v>456</v>
      </c>
      <c r="C1053" s="41" t="s">
        <v>457</v>
      </c>
      <c r="D1053" s="41" t="s">
        <v>459</v>
      </c>
    </row>
    <row r="1054" spans="1:4" x14ac:dyDescent="0.25">
      <c r="A1054" s="5">
        <v>41943</v>
      </c>
      <c r="B1054" s="41" t="s">
        <v>456</v>
      </c>
      <c r="C1054" s="41" t="s">
        <v>457</v>
      </c>
      <c r="D1054" s="41" t="s">
        <v>459</v>
      </c>
    </row>
    <row r="1055" spans="1:4" x14ac:dyDescent="0.25">
      <c r="A1055" s="5">
        <v>41973</v>
      </c>
      <c r="B1055" s="41" t="s">
        <v>456</v>
      </c>
      <c r="C1055" s="41" t="s">
        <v>457</v>
      </c>
      <c r="D1055" s="41" t="s">
        <v>459</v>
      </c>
    </row>
    <row r="1056" spans="1:4" x14ac:dyDescent="0.25">
      <c r="A1056" s="5">
        <v>42004</v>
      </c>
      <c r="B1056" s="41" t="s">
        <v>456</v>
      </c>
      <c r="C1056" s="41" t="s">
        <v>457</v>
      </c>
      <c r="D1056" s="41" t="s">
        <v>459</v>
      </c>
    </row>
    <row r="1057" spans="1:5" x14ac:dyDescent="0.25">
      <c r="A1057" s="5">
        <v>42035</v>
      </c>
      <c r="B1057" s="41" t="s">
        <v>456</v>
      </c>
      <c r="C1057" s="41" t="s">
        <v>457</v>
      </c>
      <c r="D1057" s="41" t="s">
        <v>459</v>
      </c>
    </row>
    <row r="1058" spans="1:5" x14ac:dyDescent="0.25">
      <c r="A1058" s="5">
        <v>42063</v>
      </c>
      <c r="B1058" s="41" t="s">
        <v>456</v>
      </c>
      <c r="C1058" s="41" t="s">
        <v>457</v>
      </c>
      <c r="D1058" s="41" t="s">
        <v>459</v>
      </c>
    </row>
    <row r="1059" spans="1:5" x14ac:dyDescent="0.25">
      <c r="A1059" s="5">
        <v>42094</v>
      </c>
      <c r="B1059" s="41" t="s">
        <v>456</v>
      </c>
      <c r="C1059" s="41" t="s">
        <v>457</v>
      </c>
      <c r="D1059" s="41" t="s">
        <v>459</v>
      </c>
    </row>
    <row r="1060" spans="1:5" x14ac:dyDescent="0.25">
      <c r="A1060" s="5">
        <v>42124</v>
      </c>
      <c r="B1060" s="41" t="s">
        <v>456</v>
      </c>
      <c r="C1060" s="41" t="s">
        <v>457</v>
      </c>
      <c r="D1060" s="41" t="s">
        <v>458</v>
      </c>
    </row>
    <row r="1061" spans="1:5" x14ac:dyDescent="0.25">
      <c r="A1061" s="5">
        <v>42155</v>
      </c>
      <c r="B1061" s="41" t="s">
        <v>456</v>
      </c>
      <c r="C1061" s="41" t="s">
        <v>457</v>
      </c>
      <c r="D1061" s="41" t="s">
        <v>458</v>
      </c>
    </row>
    <row r="1065" spans="1:5" x14ac:dyDescent="0.25">
      <c r="A1065" s="41" t="s">
        <v>445</v>
      </c>
    </row>
    <row r="1066" spans="1:5" x14ac:dyDescent="0.25">
      <c r="A1066" s="41" t="s">
        <v>460</v>
      </c>
    </row>
    <row r="1068" spans="1:5" x14ac:dyDescent="0.25">
      <c r="B1068" s="41" t="s">
        <v>94</v>
      </c>
      <c r="C1068" s="41" t="s">
        <v>106</v>
      </c>
      <c r="D1068" s="41" t="s">
        <v>447</v>
      </c>
      <c r="E1068" s="41" t="s">
        <v>448</v>
      </c>
    </row>
    <row r="1069" spans="1:5" x14ac:dyDescent="0.25">
      <c r="A1069" s="5">
        <v>38352</v>
      </c>
      <c r="B1069" s="41">
        <v>692</v>
      </c>
      <c r="C1069" s="41">
        <v>869</v>
      </c>
      <c r="D1069" s="41">
        <v>374</v>
      </c>
      <c r="E1069" s="41">
        <v>1935</v>
      </c>
    </row>
    <row r="1070" spans="1:5" x14ac:dyDescent="0.25">
      <c r="A1070" s="5">
        <v>38383</v>
      </c>
      <c r="B1070" s="41">
        <v>683</v>
      </c>
      <c r="C1070" s="41">
        <v>875</v>
      </c>
      <c r="D1070" s="41">
        <v>376</v>
      </c>
      <c r="E1070" s="41">
        <v>1934</v>
      </c>
    </row>
    <row r="1071" spans="1:5" x14ac:dyDescent="0.25">
      <c r="A1071" s="5">
        <v>38411</v>
      </c>
      <c r="B1071" s="41">
        <v>691</v>
      </c>
      <c r="C1071" s="41">
        <v>870</v>
      </c>
      <c r="D1071" s="41">
        <v>372</v>
      </c>
      <c r="E1071" s="41">
        <v>1933</v>
      </c>
    </row>
    <row r="1072" spans="1:5" x14ac:dyDescent="0.25">
      <c r="A1072" s="5">
        <v>38442</v>
      </c>
      <c r="B1072" s="41">
        <v>704</v>
      </c>
      <c r="C1072" s="41">
        <v>866</v>
      </c>
      <c r="D1072" s="41">
        <v>379</v>
      </c>
      <c r="E1072" s="41">
        <v>1949</v>
      </c>
    </row>
    <row r="1073" spans="1:5" x14ac:dyDescent="0.25">
      <c r="A1073" s="5">
        <v>38472</v>
      </c>
      <c r="B1073" s="41">
        <v>717</v>
      </c>
      <c r="C1073" s="41">
        <v>863</v>
      </c>
      <c r="D1073" s="41">
        <v>380</v>
      </c>
      <c r="E1073" s="41">
        <v>1960</v>
      </c>
    </row>
    <row r="1074" spans="1:5" x14ac:dyDescent="0.25">
      <c r="A1074" s="5">
        <v>38503</v>
      </c>
      <c r="B1074" s="41">
        <v>739</v>
      </c>
      <c r="C1074" s="41">
        <v>868</v>
      </c>
      <c r="D1074" s="41">
        <v>382</v>
      </c>
      <c r="E1074" s="41">
        <v>1989</v>
      </c>
    </row>
    <row r="1075" spans="1:5" x14ac:dyDescent="0.25">
      <c r="A1075" s="5">
        <v>38533</v>
      </c>
      <c r="B1075" s="41">
        <v>730</v>
      </c>
      <c r="C1075" s="41">
        <v>864</v>
      </c>
      <c r="D1075" s="41">
        <v>381</v>
      </c>
      <c r="E1075" s="41">
        <v>1975</v>
      </c>
    </row>
    <row r="1076" spans="1:5" x14ac:dyDescent="0.25">
      <c r="A1076" s="5">
        <v>38564</v>
      </c>
      <c r="B1076" s="41">
        <v>719</v>
      </c>
      <c r="C1076" s="41">
        <v>853</v>
      </c>
      <c r="D1076" s="41">
        <v>379</v>
      </c>
      <c r="E1076" s="41">
        <v>1951</v>
      </c>
    </row>
    <row r="1077" spans="1:5" x14ac:dyDescent="0.25">
      <c r="A1077" s="5">
        <v>38595</v>
      </c>
      <c r="B1077" s="41">
        <v>756</v>
      </c>
      <c r="C1077" s="41">
        <v>818</v>
      </c>
      <c r="D1077" s="41">
        <v>393</v>
      </c>
      <c r="E1077" s="41">
        <v>1967</v>
      </c>
    </row>
    <row r="1078" spans="1:5" x14ac:dyDescent="0.25">
      <c r="A1078" s="5">
        <v>38625</v>
      </c>
      <c r="B1078" s="41">
        <v>744</v>
      </c>
      <c r="C1078" s="41">
        <v>810</v>
      </c>
      <c r="D1078" s="41">
        <v>374</v>
      </c>
      <c r="E1078" s="41">
        <v>1928</v>
      </c>
    </row>
    <row r="1079" spans="1:5" x14ac:dyDescent="0.25">
      <c r="A1079" s="5">
        <v>38656</v>
      </c>
      <c r="B1079" s="41">
        <v>745</v>
      </c>
      <c r="C1079" s="41">
        <v>797</v>
      </c>
      <c r="D1079" s="41">
        <v>369</v>
      </c>
      <c r="E1079" s="41">
        <v>1911</v>
      </c>
    </row>
    <row r="1080" spans="1:5" x14ac:dyDescent="0.25">
      <c r="A1080" s="5">
        <v>38686</v>
      </c>
      <c r="B1080" s="41">
        <v>705</v>
      </c>
      <c r="C1080" s="41">
        <v>814</v>
      </c>
      <c r="D1080" s="41">
        <v>365</v>
      </c>
      <c r="E1080" s="41">
        <v>1884</v>
      </c>
    </row>
    <row r="1081" spans="1:5" x14ac:dyDescent="0.25">
      <c r="A1081" s="5">
        <v>38717</v>
      </c>
      <c r="B1081" s="41">
        <v>678</v>
      </c>
      <c r="C1081" s="41">
        <v>852</v>
      </c>
      <c r="D1081" s="41">
        <v>356</v>
      </c>
      <c r="E1081" s="41">
        <v>1886</v>
      </c>
    </row>
    <row r="1082" spans="1:5" x14ac:dyDescent="0.25">
      <c r="A1082" s="5">
        <v>38748</v>
      </c>
      <c r="B1082" s="41">
        <v>660</v>
      </c>
      <c r="C1082" s="41">
        <v>858</v>
      </c>
      <c r="D1082" s="41">
        <v>343</v>
      </c>
      <c r="E1082" s="41">
        <v>1861</v>
      </c>
    </row>
    <row r="1083" spans="1:5" x14ac:dyDescent="0.25">
      <c r="A1083" s="5">
        <v>38776</v>
      </c>
      <c r="B1083" s="41">
        <v>643</v>
      </c>
      <c r="C1083" s="41">
        <v>850</v>
      </c>
      <c r="D1083" s="41">
        <v>346</v>
      </c>
      <c r="E1083" s="41">
        <v>1839</v>
      </c>
    </row>
    <row r="1084" spans="1:5" x14ac:dyDescent="0.25">
      <c r="A1084" s="5">
        <v>38807</v>
      </c>
      <c r="B1084" s="41">
        <v>642</v>
      </c>
      <c r="C1084" s="41">
        <v>837</v>
      </c>
      <c r="D1084" s="41">
        <v>350</v>
      </c>
      <c r="E1084" s="41">
        <v>1829</v>
      </c>
    </row>
    <row r="1085" spans="1:5" x14ac:dyDescent="0.25">
      <c r="A1085" s="5">
        <v>38837</v>
      </c>
      <c r="B1085" s="41">
        <v>657</v>
      </c>
      <c r="C1085" s="41">
        <v>838</v>
      </c>
      <c r="D1085" s="41">
        <v>355</v>
      </c>
      <c r="E1085" s="41">
        <v>1850</v>
      </c>
    </row>
    <row r="1086" spans="1:5" x14ac:dyDescent="0.25">
      <c r="A1086" s="5">
        <v>38868</v>
      </c>
      <c r="B1086" s="41">
        <v>657</v>
      </c>
      <c r="C1086" s="41">
        <v>826</v>
      </c>
      <c r="D1086" s="41">
        <v>360</v>
      </c>
      <c r="E1086" s="41">
        <v>1843</v>
      </c>
    </row>
    <row r="1087" spans="1:5" x14ac:dyDescent="0.25">
      <c r="A1087" s="5">
        <v>38898</v>
      </c>
      <c r="B1087" s="41">
        <v>667</v>
      </c>
      <c r="C1087" s="41">
        <v>823</v>
      </c>
      <c r="D1087" s="41">
        <v>332</v>
      </c>
      <c r="E1087" s="41">
        <v>1822</v>
      </c>
    </row>
    <row r="1088" spans="1:5" x14ac:dyDescent="0.25">
      <c r="A1088" s="5">
        <v>38929</v>
      </c>
      <c r="B1088" s="41">
        <v>649</v>
      </c>
      <c r="C1088" s="41">
        <v>847</v>
      </c>
      <c r="D1088" s="41">
        <v>329</v>
      </c>
      <c r="E1088" s="41">
        <v>1825</v>
      </c>
    </row>
    <row r="1089" spans="1:5" x14ac:dyDescent="0.25">
      <c r="A1089" s="5">
        <v>38960</v>
      </c>
      <c r="B1089" s="41">
        <v>657</v>
      </c>
      <c r="C1089" s="41">
        <v>830</v>
      </c>
      <c r="D1089" s="41">
        <v>335</v>
      </c>
      <c r="E1089" s="41">
        <v>1822</v>
      </c>
    </row>
    <row r="1090" spans="1:5" x14ac:dyDescent="0.25">
      <c r="A1090" s="5">
        <v>38990</v>
      </c>
      <c r="B1090" s="41">
        <v>652</v>
      </c>
      <c r="C1090" s="41">
        <v>848</v>
      </c>
      <c r="D1090" s="41">
        <v>322</v>
      </c>
      <c r="E1090" s="41">
        <v>1822</v>
      </c>
    </row>
    <row r="1091" spans="1:5" x14ac:dyDescent="0.25">
      <c r="A1091" s="5">
        <v>39021</v>
      </c>
      <c r="B1091" s="41">
        <v>650</v>
      </c>
      <c r="C1091" s="41">
        <v>849</v>
      </c>
      <c r="D1091" s="41">
        <v>321</v>
      </c>
      <c r="E1091" s="41">
        <v>1820</v>
      </c>
    </row>
    <row r="1092" spans="1:5" x14ac:dyDescent="0.25">
      <c r="A1092" s="5">
        <v>39051</v>
      </c>
      <c r="B1092" s="41">
        <v>636</v>
      </c>
      <c r="C1092" s="41">
        <v>859</v>
      </c>
      <c r="D1092" s="41">
        <v>347</v>
      </c>
      <c r="E1092" s="41">
        <v>1842</v>
      </c>
    </row>
    <row r="1093" spans="1:5" x14ac:dyDescent="0.25">
      <c r="A1093" s="5">
        <v>39082</v>
      </c>
      <c r="B1093" s="41">
        <v>643</v>
      </c>
      <c r="C1093" s="41">
        <v>834</v>
      </c>
      <c r="D1093" s="41">
        <v>362</v>
      </c>
      <c r="E1093" s="41">
        <v>1839</v>
      </c>
    </row>
    <row r="1094" spans="1:5" x14ac:dyDescent="0.25">
      <c r="A1094" s="5">
        <v>39113</v>
      </c>
      <c r="B1094" s="41">
        <v>636</v>
      </c>
      <c r="C1094" s="41">
        <v>833</v>
      </c>
      <c r="D1094" s="41">
        <v>360</v>
      </c>
      <c r="E1094" s="41">
        <v>1829</v>
      </c>
    </row>
    <row r="1095" spans="1:5" x14ac:dyDescent="0.25">
      <c r="A1095" s="5">
        <v>39141</v>
      </c>
      <c r="B1095" s="41">
        <v>633</v>
      </c>
      <c r="C1095" s="41">
        <v>821</v>
      </c>
      <c r="D1095" s="41">
        <v>368</v>
      </c>
      <c r="E1095" s="41">
        <v>1822</v>
      </c>
    </row>
    <row r="1096" spans="1:5" x14ac:dyDescent="0.25">
      <c r="A1096" s="5">
        <v>39172</v>
      </c>
      <c r="B1096" s="41">
        <v>666</v>
      </c>
      <c r="C1096" s="41">
        <v>779</v>
      </c>
      <c r="D1096" s="41">
        <v>365</v>
      </c>
      <c r="E1096" s="41">
        <v>1810</v>
      </c>
    </row>
    <row r="1097" spans="1:5" x14ac:dyDescent="0.25">
      <c r="A1097" s="5">
        <v>39202</v>
      </c>
      <c r="B1097" s="41">
        <v>651</v>
      </c>
      <c r="C1097" s="41">
        <v>770</v>
      </c>
      <c r="D1097" s="41">
        <v>375</v>
      </c>
      <c r="E1097" s="41">
        <v>1796</v>
      </c>
    </row>
    <row r="1098" spans="1:5" x14ac:dyDescent="0.25">
      <c r="A1098" s="5">
        <v>39233</v>
      </c>
      <c r="B1098" s="41">
        <v>664</v>
      </c>
      <c r="C1098" s="41">
        <v>773</v>
      </c>
      <c r="D1098" s="41">
        <v>382</v>
      </c>
      <c r="E1098" s="41">
        <v>1819</v>
      </c>
    </row>
    <row r="1099" spans="1:5" x14ac:dyDescent="0.25">
      <c r="A1099" s="5">
        <v>39263</v>
      </c>
      <c r="B1099" s="41">
        <v>659</v>
      </c>
      <c r="C1099" s="41">
        <v>749</v>
      </c>
      <c r="D1099" s="41">
        <v>386</v>
      </c>
      <c r="E1099" s="41">
        <v>1794</v>
      </c>
    </row>
    <row r="1100" spans="1:5" x14ac:dyDescent="0.25">
      <c r="A1100" s="5">
        <v>39294</v>
      </c>
      <c r="B1100" s="41">
        <v>661</v>
      </c>
      <c r="C1100" s="41">
        <v>740</v>
      </c>
      <c r="D1100" s="41">
        <v>383</v>
      </c>
      <c r="E1100" s="41">
        <v>1784</v>
      </c>
    </row>
    <row r="1101" spans="1:5" x14ac:dyDescent="0.25">
      <c r="A1101" s="5">
        <v>39325</v>
      </c>
      <c r="B1101" s="41">
        <v>661</v>
      </c>
      <c r="C1101" s="41">
        <v>717</v>
      </c>
      <c r="D1101" s="41">
        <v>380</v>
      </c>
      <c r="E1101" s="41">
        <v>1758</v>
      </c>
    </row>
    <row r="1102" spans="1:5" x14ac:dyDescent="0.25">
      <c r="A1102" s="5">
        <v>39355</v>
      </c>
      <c r="B1102" s="41">
        <v>667</v>
      </c>
      <c r="C1102" s="41">
        <v>709</v>
      </c>
      <c r="D1102" s="41">
        <v>378</v>
      </c>
      <c r="E1102" s="41">
        <v>1754</v>
      </c>
    </row>
    <row r="1103" spans="1:5" x14ac:dyDescent="0.25">
      <c r="A1103" s="5">
        <v>39386</v>
      </c>
      <c r="B1103" s="41">
        <v>649</v>
      </c>
      <c r="C1103" s="41">
        <v>709</v>
      </c>
      <c r="D1103" s="41">
        <v>383</v>
      </c>
      <c r="E1103" s="41">
        <v>1741</v>
      </c>
    </row>
    <row r="1104" spans="1:5" x14ac:dyDescent="0.25">
      <c r="A1104" s="5">
        <v>39416</v>
      </c>
      <c r="B1104" s="41">
        <v>621</v>
      </c>
      <c r="C1104" s="41">
        <v>704</v>
      </c>
      <c r="D1104" s="41">
        <v>400</v>
      </c>
      <c r="E1104" s="41">
        <v>1725</v>
      </c>
    </row>
    <row r="1105" spans="1:5" x14ac:dyDescent="0.25">
      <c r="A1105" s="5">
        <v>39447</v>
      </c>
      <c r="B1105" s="41">
        <v>631</v>
      </c>
      <c r="C1105" s="41">
        <v>711</v>
      </c>
      <c r="D1105" s="41">
        <v>423</v>
      </c>
      <c r="E1105" s="41">
        <v>1765</v>
      </c>
    </row>
    <row r="1106" spans="1:5" x14ac:dyDescent="0.25">
      <c r="A1106" s="5">
        <v>39478</v>
      </c>
      <c r="B1106" s="41">
        <v>599</v>
      </c>
      <c r="C1106" s="41">
        <v>716</v>
      </c>
      <c r="D1106" s="41">
        <v>429</v>
      </c>
      <c r="E1106" s="41">
        <v>1744</v>
      </c>
    </row>
    <row r="1107" spans="1:5" x14ac:dyDescent="0.25">
      <c r="A1107" s="5">
        <v>39507</v>
      </c>
      <c r="B1107" s="41">
        <v>577</v>
      </c>
      <c r="C1107" s="41">
        <v>714</v>
      </c>
      <c r="D1107" s="41">
        <v>414</v>
      </c>
      <c r="E1107" s="41">
        <v>1705</v>
      </c>
    </row>
    <row r="1108" spans="1:5" x14ac:dyDescent="0.25">
      <c r="A1108" s="5">
        <v>39538</v>
      </c>
      <c r="B1108" s="41">
        <v>617</v>
      </c>
      <c r="C1108" s="41">
        <v>668</v>
      </c>
      <c r="D1108" s="41">
        <v>399</v>
      </c>
      <c r="E1108" s="41">
        <v>1684</v>
      </c>
    </row>
    <row r="1109" spans="1:5" x14ac:dyDescent="0.25">
      <c r="A1109" s="5">
        <v>39568</v>
      </c>
      <c r="B1109" s="41">
        <v>601</v>
      </c>
      <c r="C1109" s="41">
        <v>686</v>
      </c>
      <c r="D1109" s="41">
        <v>394</v>
      </c>
      <c r="E1109" s="41">
        <v>1681</v>
      </c>
    </row>
    <row r="1110" spans="1:5" x14ac:dyDescent="0.25">
      <c r="A1110" s="5">
        <v>39599</v>
      </c>
      <c r="B1110" s="41">
        <v>652</v>
      </c>
      <c r="C1110" s="41">
        <v>662</v>
      </c>
      <c r="D1110" s="41">
        <v>408</v>
      </c>
      <c r="E1110" s="41">
        <v>1722</v>
      </c>
    </row>
    <row r="1111" spans="1:5" x14ac:dyDescent="0.25">
      <c r="A1111" s="5">
        <v>39629</v>
      </c>
      <c r="B1111" s="41">
        <v>679</v>
      </c>
      <c r="C1111" s="41">
        <v>669</v>
      </c>
      <c r="D1111" s="41">
        <v>411</v>
      </c>
      <c r="E1111" s="41">
        <v>1759</v>
      </c>
    </row>
    <row r="1112" spans="1:5" x14ac:dyDescent="0.25">
      <c r="A1112" s="5">
        <v>39660</v>
      </c>
      <c r="B1112" s="41">
        <v>667</v>
      </c>
      <c r="C1112" s="41">
        <v>677</v>
      </c>
      <c r="D1112" s="41">
        <v>413</v>
      </c>
      <c r="E1112" s="41">
        <v>1757</v>
      </c>
    </row>
    <row r="1113" spans="1:5" x14ac:dyDescent="0.25">
      <c r="A1113" s="5">
        <v>39691</v>
      </c>
      <c r="B1113" s="41">
        <v>664</v>
      </c>
      <c r="C1113" s="41">
        <v>645</v>
      </c>
      <c r="D1113" s="41">
        <v>435</v>
      </c>
      <c r="E1113" s="41">
        <v>1744</v>
      </c>
    </row>
    <row r="1114" spans="1:5" x14ac:dyDescent="0.25">
      <c r="A1114" s="5">
        <v>39721</v>
      </c>
      <c r="B1114" s="41">
        <v>659</v>
      </c>
      <c r="C1114" s="41">
        <v>638</v>
      </c>
      <c r="D1114" s="41">
        <v>446</v>
      </c>
      <c r="E1114" s="41">
        <v>1743</v>
      </c>
    </row>
    <row r="1115" spans="1:5" x14ac:dyDescent="0.25">
      <c r="A1115" s="5">
        <v>39752</v>
      </c>
      <c r="B1115" s="41">
        <v>657</v>
      </c>
      <c r="C1115" s="41">
        <v>637</v>
      </c>
      <c r="D1115" s="41">
        <v>468</v>
      </c>
      <c r="E1115" s="41">
        <v>1762</v>
      </c>
    </row>
    <row r="1116" spans="1:5" x14ac:dyDescent="0.25">
      <c r="A1116" s="5">
        <v>39782</v>
      </c>
      <c r="B1116" s="41">
        <v>646</v>
      </c>
      <c r="C1116" s="41">
        <v>612</v>
      </c>
      <c r="D1116" s="41">
        <v>498</v>
      </c>
      <c r="E1116" s="41">
        <v>1756</v>
      </c>
    </row>
    <row r="1117" spans="1:5" x14ac:dyDescent="0.25">
      <c r="A1117" s="5">
        <v>39813</v>
      </c>
      <c r="B1117" s="41">
        <v>624</v>
      </c>
      <c r="C1117" s="41">
        <v>593</v>
      </c>
      <c r="D1117" s="41">
        <v>504</v>
      </c>
      <c r="E1117" s="41">
        <v>1721</v>
      </c>
    </row>
    <row r="1118" spans="1:5" x14ac:dyDescent="0.25">
      <c r="A1118" s="5">
        <v>39844</v>
      </c>
      <c r="B1118" s="41">
        <v>644</v>
      </c>
      <c r="C1118" s="41">
        <v>570</v>
      </c>
      <c r="D1118" s="41">
        <v>503</v>
      </c>
      <c r="E1118" s="41">
        <v>1717</v>
      </c>
    </row>
    <row r="1119" spans="1:5" x14ac:dyDescent="0.25">
      <c r="A1119" s="5">
        <v>39872</v>
      </c>
      <c r="B1119" s="41">
        <v>629</v>
      </c>
      <c r="C1119" s="41">
        <v>565</v>
      </c>
      <c r="D1119" s="41">
        <v>536</v>
      </c>
      <c r="E1119" s="41">
        <v>1730</v>
      </c>
    </row>
    <row r="1120" spans="1:5" x14ac:dyDescent="0.25">
      <c r="A1120" s="5">
        <v>39903</v>
      </c>
      <c r="B1120" s="41">
        <v>638</v>
      </c>
      <c r="C1120" s="41">
        <v>558</v>
      </c>
      <c r="D1120" s="41">
        <v>574</v>
      </c>
      <c r="E1120" s="41">
        <v>1770</v>
      </c>
    </row>
    <row r="1121" spans="1:5" x14ac:dyDescent="0.25">
      <c r="A1121" s="5">
        <v>39933</v>
      </c>
      <c r="B1121" s="41">
        <v>716</v>
      </c>
      <c r="C1121" s="41">
        <v>539</v>
      </c>
      <c r="D1121" s="41">
        <v>546</v>
      </c>
      <c r="E1121" s="41">
        <v>1801</v>
      </c>
    </row>
    <row r="1122" spans="1:5" x14ac:dyDescent="0.25">
      <c r="A1122" s="5">
        <v>39964</v>
      </c>
      <c r="B1122" s="41">
        <v>749</v>
      </c>
      <c r="C1122" s="41">
        <v>539</v>
      </c>
      <c r="D1122" s="41">
        <v>561</v>
      </c>
      <c r="E1122" s="41">
        <v>1849</v>
      </c>
    </row>
    <row r="1123" spans="1:5" x14ac:dyDescent="0.25">
      <c r="A1123" s="5">
        <v>39994</v>
      </c>
      <c r="B1123" s="41">
        <v>750</v>
      </c>
      <c r="C1123" s="41">
        <v>559</v>
      </c>
      <c r="D1123" s="41">
        <v>542</v>
      </c>
      <c r="E1123" s="41">
        <v>1851</v>
      </c>
    </row>
    <row r="1124" spans="1:5" x14ac:dyDescent="0.25">
      <c r="A1124" s="5">
        <v>40025</v>
      </c>
      <c r="B1124" s="41">
        <v>727</v>
      </c>
      <c r="C1124" s="41">
        <v>565</v>
      </c>
      <c r="D1124" s="41">
        <v>552</v>
      </c>
      <c r="E1124" s="41">
        <v>1844</v>
      </c>
    </row>
    <row r="1125" spans="1:5" x14ac:dyDescent="0.25">
      <c r="A1125" s="5">
        <v>40056</v>
      </c>
      <c r="B1125" s="41">
        <v>744</v>
      </c>
      <c r="C1125" s="41">
        <v>574</v>
      </c>
      <c r="D1125" s="41">
        <v>550</v>
      </c>
      <c r="E1125" s="41">
        <v>1868</v>
      </c>
    </row>
    <row r="1126" spans="1:5" x14ac:dyDescent="0.25">
      <c r="A1126" s="5">
        <v>40086</v>
      </c>
      <c r="B1126" s="41">
        <v>747</v>
      </c>
      <c r="C1126" s="41">
        <v>586</v>
      </c>
      <c r="D1126" s="41">
        <v>542</v>
      </c>
      <c r="E1126" s="41">
        <v>1875</v>
      </c>
    </row>
    <row r="1127" spans="1:5" x14ac:dyDescent="0.25">
      <c r="A1127" s="5">
        <v>40117</v>
      </c>
      <c r="B1127" s="41">
        <v>751</v>
      </c>
      <c r="C1127" s="41">
        <v>606</v>
      </c>
      <c r="D1127" s="41">
        <v>527</v>
      </c>
      <c r="E1127" s="41">
        <v>1884</v>
      </c>
    </row>
    <row r="1128" spans="1:5" x14ac:dyDescent="0.25">
      <c r="A1128" s="5">
        <v>40147</v>
      </c>
      <c r="B1128" s="41">
        <v>758</v>
      </c>
      <c r="C1128" s="41">
        <v>619</v>
      </c>
      <c r="D1128" s="41">
        <v>513</v>
      </c>
      <c r="E1128" s="41">
        <v>1890</v>
      </c>
    </row>
    <row r="1129" spans="1:5" x14ac:dyDescent="0.25">
      <c r="A1129" s="5">
        <v>40178</v>
      </c>
      <c r="B1129" s="41">
        <v>774</v>
      </c>
      <c r="C1129" s="41">
        <v>634</v>
      </c>
      <c r="D1129" s="41">
        <v>503</v>
      </c>
      <c r="E1129" s="41">
        <v>1911</v>
      </c>
    </row>
    <row r="1130" spans="1:5" x14ac:dyDescent="0.25">
      <c r="A1130" s="5">
        <v>40209</v>
      </c>
      <c r="B1130" s="41">
        <v>800</v>
      </c>
      <c r="C1130" s="41">
        <v>635</v>
      </c>
      <c r="D1130" s="41">
        <v>502</v>
      </c>
      <c r="E1130" s="41">
        <v>1937</v>
      </c>
    </row>
    <row r="1131" spans="1:5" x14ac:dyDescent="0.25">
      <c r="A1131" s="5">
        <v>40237</v>
      </c>
      <c r="B1131" s="41">
        <v>798</v>
      </c>
      <c r="C1131" s="41">
        <v>672</v>
      </c>
      <c r="D1131" s="41">
        <v>466</v>
      </c>
      <c r="E1131" s="41">
        <v>1936</v>
      </c>
    </row>
    <row r="1132" spans="1:5" x14ac:dyDescent="0.25">
      <c r="A1132" s="5">
        <v>40268</v>
      </c>
      <c r="B1132" s="41">
        <v>783</v>
      </c>
      <c r="C1132" s="41">
        <v>721</v>
      </c>
      <c r="D1132" s="41">
        <v>461</v>
      </c>
      <c r="E1132" s="41">
        <v>1965</v>
      </c>
    </row>
    <row r="1133" spans="1:5" x14ac:dyDescent="0.25">
      <c r="A1133" s="5">
        <v>40298</v>
      </c>
      <c r="B1133" s="41">
        <v>794</v>
      </c>
      <c r="C1133" s="41">
        <v>754</v>
      </c>
      <c r="D1133" s="41">
        <v>456</v>
      </c>
      <c r="E1133" s="41">
        <v>2004</v>
      </c>
    </row>
    <row r="1134" spans="1:5" x14ac:dyDescent="0.25">
      <c r="A1134" s="5">
        <v>40329</v>
      </c>
      <c r="B1134" s="41">
        <v>804</v>
      </c>
      <c r="C1134" s="41">
        <v>766</v>
      </c>
      <c r="D1134" s="41">
        <v>452</v>
      </c>
      <c r="E1134" s="41">
        <v>2022</v>
      </c>
    </row>
    <row r="1135" spans="1:5" x14ac:dyDescent="0.25">
      <c r="A1135" s="5">
        <v>40359</v>
      </c>
      <c r="B1135" s="41">
        <v>794</v>
      </c>
      <c r="C1135" s="41">
        <v>767</v>
      </c>
      <c r="D1135" s="41">
        <v>442</v>
      </c>
      <c r="E1135" s="41">
        <v>2003</v>
      </c>
    </row>
    <row r="1136" spans="1:5" x14ac:dyDescent="0.25">
      <c r="A1136" s="5">
        <v>40390</v>
      </c>
      <c r="B1136" s="41">
        <v>800</v>
      </c>
      <c r="C1136" s="41">
        <v>781</v>
      </c>
      <c r="D1136" s="41">
        <v>436</v>
      </c>
      <c r="E1136" s="41">
        <v>2017</v>
      </c>
    </row>
    <row r="1137" spans="1:5" x14ac:dyDescent="0.25">
      <c r="A1137" s="5">
        <v>40421</v>
      </c>
      <c r="B1137" s="41">
        <v>825</v>
      </c>
      <c r="C1137" s="41">
        <v>804</v>
      </c>
      <c r="D1137" s="41">
        <v>420</v>
      </c>
      <c r="E1137" s="41">
        <v>2049</v>
      </c>
    </row>
    <row r="1138" spans="1:5" x14ac:dyDescent="0.25">
      <c r="A1138" s="5">
        <v>40451</v>
      </c>
      <c r="B1138" s="41">
        <v>840</v>
      </c>
      <c r="C1138" s="41">
        <v>815</v>
      </c>
      <c r="D1138" s="41">
        <v>411</v>
      </c>
      <c r="E1138" s="41">
        <v>2066</v>
      </c>
    </row>
    <row r="1139" spans="1:5" x14ac:dyDescent="0.25">
      <c r="A1139" s="5">
        <v>40482</v>
      </c>
      <c r="B1139" s="41">
        <v>835</v>
      </c>
      <c r="C1139" s="41">
        <v>836</v>
      </c>
      <c r="D1139" s="41">
        <v>416</v>
      </c>
      <c r="E1139" s="41">
        <v>2087</v>
      </c>
    </row>
    <row r="1140" spans="1:5" x14ac:dyDescent="0.25">
      <c r="A1140" s="5">
        <v>40512</v>
      </c>
      <c r="B1140" s="41">
        <v>866</v>
      </c>
      <c r="C1140" s="41">
        <v>849</v>
      </c>
      <c r="D1140" s="41">
        <v>422</v>
      </c>
      <c r="E1140" s="41">
        <v>2137</v>
      </c>
    </row>
    <row r="1141" spans="1:5" x14ac:dyDescent="0.25">
      <c r="A1141" s="5">
        <v>40543</v>
      </c>
      <c r="B1141" s="41">
        <v>833</v>
      </c>
      <c r="C1141" s="41">
        <v>865</v>
      </c>
      <c r="D1141" s="41">
        <v>416</v>
      </c>
      <c r="E1141" s="41">
        <v>2114</v>
      </c>
    </row>
    <row r="1142" spans="1:5" x14ac:dyDescent="0.25">
      <c r="A1142" s="5">
        <v>40574</v>
      </c>
      <c r="B1142" s="41">
        <v>833</v>
      </c>
      <c r="C1142" s="41">
        <v>883</v>
      </c>
      <c r="D1142" s="41">
        <v>427</v>
      </c>
      <c r="E1142" s="41">
        <v>2143</v>
      </c>
    </row>
    <row r="1143" spans="1:5" x14ac:dyDescent="0.25">
      <c r="A1143" s="5">
        <v>40602</v>
      </c>
      <c r="B1143" s="41">
        <v>848</v>
      </c>
      <c r="C1143" s="41">
        <v>876</v>
      </c>
      <c r="D1143" s="41">
        <v>440</v>
      </c>
      <c r="E1143" s="41">
        <v>2164</v>
      </c>
    </row>
    <row r="1144" spans="1:5" x14ac:dyDescent="0.25">
      <c r="A1144" s="5">
        <v>40633</v>
      </c>
      <c r="B1144" s="41">
        <v>885</v>
      </c>
      <c r="C1144" s="41">
        <v>893</v>
      </c>
      <c r="D1144" s="41">
        <v>410</v>
      </c>
      <c r="E1144" s="41">
        <v>2188</v>
      </c>
    </row>
    <row r="1145" spans="1:5" x14ac:dyDescent="0.25">
      <c r="A1145" s="5">
        <v>40663</v>
      </c>
      <c r="B1145" s="41">
        <v>899</v>
      </c>
      <c r="C1145" s="41">
        <v>912</v>
      </c>
      <c r="D1145" s="41">
        <v>408</v>
      </c>
      <c r="E1145" s="41">
        <v>2219</v>
      </c>
    </row>
    <row r="1146" spans="1:5" x14ac:dyDescent="0.25">
      <c r="A1146" s="5">
        <v>40694</v>
      </c>
      <c r="B1146" s="41">
        <v>923</v>
      </c>
      <c r="C1146" s="41">
        <v>898</v>
      </c>
      <c r="D1146" s="41">
        <v>421</v>
      </c>
      <c r="E1146" s="41">
        <v>2242</v>
      </c>
    </row>
    <row r="1147" spans="1:5" x14ac:dyDescent="0.25">
      <c r="A1147" s="5">
        <v>40724</v>
      </c>
      <c r="B1147" s="41">
        <v>942</v>
      </c>
      <c r="C1147" s="41">
        <v>904</v>
      </c>
      <c r="D1147" s="41">
        <v>413</v>
      </c>
      <c r="E1147" s="41">
        <v>2259</v>
      </c>
    </row>
    <row r="1148" spans="1:5" x14ac:dyDescent="0.25">
      <c r="A1148" s="5">
        <v>40755</v>
      </c>
      <c r="B1148" s="41">
        <v>938</v>
      </c>
      <c r="C1148" s="41">
        <v>898</v>
      </c>
      <c r="D1148" s="41">
        <v>417</v>
      </c>
      <c r="E1148" s="41">
        <v>2253</v>
      </c>
    </row>
    <row r="1149" spans="1:5" x14ac:dyDescent="0.25">
      <c r="A1149" s="5">
        <v>40786</v>
      </c>
      <c r="B1149" s="41">
        <v>933</v>
      </c>
      <c r="C1149" s="41">
        <v>896</v>
      </c>
      <c r="D1149" s="41">
        <v>421</v>
      </c>
      <c r="E1149" s="41">
        <v>2250</v>
      </c>
    </row>
    <row r="1150" spans="1:5" x14ac:dyDescent="0.25">
      <c r="A1150" s="5">
        <v>40816</v>
      </c>
      <c r="B1150" s="41">
        <v>922</v>
      </c>
      <c r="C1150" s="41">
        <v>890</v>
      </c>
      <c r="D1150" s="41">
        <v>418</v>
      </c>
      <c r="E1150" s="41">
        <v>2230</v>
      </c>
    </row>
    <row r="1151" spans="1:5" x14ac:dyDescent="0.25">
      <c r="A1151" s="5">
        <v>40847</v>
      </c>
      <c r="B1151" s="41">
        <v>904</v>
      </c>
      <c r="C1151" s="41">
        <v>890</v>
      </c>
      <c r="D1151" s="41">
        <v>418</v>
      </c>
      <c r="E1151" s="41">
        <v>2212</v>
      </c>
    </row>
    <row r="1152" spans="1:5" x14ac:dyDescent="0.25">
      <c r="A1152" s="5">
        <v>40877</v>
      </c>
      <c r="B1152" s="41">
        <v>928</v>
      </c>
      <c r="C1152" s="41">
        <v>891</v>
      </c>
      <c r="D1152" s="41">
        <v>400</v>
      </c>
      <c r="E1152" s="41">
        <v>2219</v>
      </c>
    </row>
    <row r="1153" spans="1:5" x14ac:dyDescent="0.25">
      <c r="A1153" s="5">
        <v>40908</v>
      </c>
      <c r="B1153" s="41">
        <v>798</v>
      </c>
      <c r="C1153" s="41">
        <v>812</v>
      </c>
      <c r="D1153" s="41">
        <v>393</v>
      </c>
      <c r="E1153" s="41">
        <v>2003</v>
      </c>
    </row>
    <row r="1154" spans="1:5" x14ac:dyDescent="0.25">
      <c r="A1154" s="5">
        <v>40939</v>
      </c>
      <c r="B1154" s="41">
        <v>811</v>
      </c>
      <c r="C1154" s="41">
        <v>806</v>
      </c>
      <c r="D1154" s="41">
        <v>390</v>
      </c>
      <c r="E1154" s="41">
        <v>2007</v>
      </c>
    </row>
    <row r="1155" spans="1:5" x14ac:dyDescent="0.25">
      <c r="A1155" s="5">
        <v>40968</v>
      </c>
      <c r="B1155" s="41">
        <v>808</v>
      </c>
      <c r="C1155" s="41">
        <v>832</v>
      </c>
      <c r="D1155" s="41">
        <v>397</v>
      </c>
      <c r="E1155" s="41">
        <v>2037</v>
      </c>
    </row>
    <row r="1156" spans="1:5" x14ac:dyDescent="0.25">
      <c r="A1156" s="5">
        <v>40999</v>
      </c>
      <c r="B1156" s="41">
        <v>857</v>
      </c>
      <c r="C1156" s="41">
        <v>834</v>
      </c>
      <c r="D1156" s="41">
        <v>400</v>
      </c>
      <c r="E1156" s="41">
        <v>2091</v>
      </c>
    </row>
    <row r="1157" spans="1:5" x14ac:dyDescent="0.25">
      <c r="A1157" s="5">
        <v>41029</v>
      </c>
      <c r="B1157" s="41">
        <v>851</v>
      </c>
      <c r="C1157" s="41">
        <v>849</v>
      </c>
      <c r="D1157" s="41">
        <v>397</v>
      </c>
      <c r="E1157" s="41">
        <v>2097</v>
      </c>
    </row>
    <row r="1158" spans="1:5" x14ac:dyDescent="0.25">
      <c r="A1158" s="5">
        <v>41060</v>
      </c>
      <c r="B1158" s="41">
        <v>822</v>
      </c>
      <c r="C1158" s="41">
        <v>846</v>
      </c>
      <c r="D1158" s="41">
        <v>397</v>
      </c>
      <c r="E1158" s="41">
        <v>2065</v>
      </c>
    </row>
    <row r="1159" spans="1:5" x14ac:dyDescent="0.25">
      <c r="A1159" s="5">
        <v>41090</v>
      </c>
      <c r="B1159" s="41">
        <v>817</v>
      </c>
      <c r="C1159" s="41">
        <v>840</v>
      </c>
      <c r="D1159" s="41">
        <v>398</v>
      </c>
      <c r="E1159" s="41">
        <v>2055</v>
      </c>
    </row>
    <row r="1160" spans="1:5" x14ac:dyDescent="0.25">
      <c r="A1160" s="5">
        <v>41121</v>
      </c>
      <c r="B1160" s="41">
        <v>820</v>
      </c>
      <c r="C1160" s="41">
        <v>833</v>
      </c>
      <c r="D1160" s="41">
        <v>410</v>
      </c>
      <c r="E1160" s="41">
        <v>2063</v>
      </c>
    </row>
    <row r="1161" spans="1:5" x14ac:dyDescent="0.25">
      <c r="A1161" s="5">
        <v>41152</v>
      </c>
      <c r="B1161" s="41">
        <v>815</v>
      </c>
      <c r="C1161" s="41">
        <v>834</v>
      </c>
      <c r="D1161" s="41">
        <v>416</v>
      </c>
      <c r="E1161" s="41">
        <v>2065</v>
      </c>
    </row>
    <row r="1162" spans="1:5" x14ac:dyDescent="0.25">
      <c r="A1162" s="5">
        <v>41182</v>
      </c>
      <c r="B1162" s="41">
        <v>811</v>
      </c>
      <c r="C1162" s="41">
        <v>845</v>
      </c>
      <c r="D1162" s="41">
        <v>421</v>
      </c>
      <c r="E1162" s="41">
        <v>2077</v>
      </c>
    </row>
    <row r="1163" spans="1:5" x14ac:dyDescent="0.25">
      <c r="A1163" s="5">
        <v>41213</v>
      </c>
      <c r="B1163" s="41">
        <v>799</v>
      </c>
      <c r="C1163" s="41">
        <v>872</v>
      </c>
      <c r="D1163" s="41">
        <v>438</v>
      </c>
      <c r="E1163" s="41">
        <v>2109</v>
      </c>
    </row>
    <row r="1164" spans="1:5" x14ac:dyDescent="0.25">
      <c r="A1164" s="5">
        <v>41243</v>
      </c>
      <c r="B1164" s="41">
        <v>801</v>
      </c>
      <c r="C1164" s="41">
        <v>881</v>
      </c>
      <c r="D1164" s="41">
        <v>441</v>
      </c>
      <c r="E1164" s="41">
        <v>2123</v>
      </c>
    </row>
    <row r="1165" spans="1:5" x14ac:dyDescent="0.25">
      <c r="A1165" s="5">
        <v>41274</v>
      </c>
      <c r="B1165" s="41">
        <v>780</v>
      </c>
      <c r="C1165" s="41">
        <v>894</v>
      </c>
      <c r="D1165" s="41">
        <v>438</v>
      </c>
      <c r="E1165" s="41">
        <v>2112</v>
      </c>
    </row>
    <row r="1166" spans="1:5" x14ac:dyDescent="0.25">
      <c r="A1166" s="5">
        <v>41305</v>
      </c>
      <c r="B1166" s="41">
        <v>799</v>
      </c>
      <c r="C1166" s="41">
        <v>883</v>
      </c>
      <c r="D1166" s="41">
        <v>439</v>
      </c>
      <c r="E1166" s="41">
        <v>2121</v>
      </c>
    </row>
    <row r="1167" spans="1:5" x14ac:dyDescent="0.25">
      <c r="A1167" s="5">
        <v>41333</v>
      </c>
      <c r="B1167" s="41">
        <v>811</v>
      </c>
      <c r="C1167" s="41">
        <v>876</v>
      </c>
      <c r="D1167" s="41">
        <v>451</v>
      </c>
      <c r="E1167" s="41">
        <v>2138</v>
      </c>
    </row>
    <row r="1168" spans="1:5" x14ac:dyDescent="0.25">
      <c r="A1168" s="5">
        <v>41364</v>
      </c>
      <c r="B1168" s="41">
        <v>794</v>
      </c>
      <c r="C1168" s="41">
        <v>875</v>
      </c>
      <c r="D1168" s="41">
        <v>459</v>
      </c>
      <c r="E1168" s="41">
        <v>2128</v>
      </c>
    </row>
    <row r="1169" spans="1:5" x14ac:dyDescent="0.25">
      <c r="A1169" s="5">
        <v>41394</v>
      </c>
      <c r="B1169" s="41">
        <v>780</v>
      </c>
      <c r="C1169" s="41">
        <v>867</v>
      </c>
      <c r="D1169" s="41">
        <v>455</v>
      </c>
      <c r="E1169" s="41">
        <v>2102</v>
      </c>
    </row>
    <row r="1170" spans="1:5" x14ac:dyDescent="0.25">
      <c r="A1170" s="5">
        <v>41425</v>
      </c>
      <c r="B1170" s="41">
        <v>800</v>
      </c>
      <c r="C1170" s="41">
        <v>882</v>
      </c>
      <c r="D1170" s="41">
        <v>465</v>
      </c>
      <c r="E1170" s="41">
        <v>2147</v>
      </c>
    </row>
    <row r="1171" spans="1:5" x14ac:dyDescent="0.25">
      <c r="A1171" s="5">
        <v>41455</v>
      </c>
      <c r="B1171" s="41">
        <v>796</v>
      </c>
      <c r="C1171" s="41">
        <v>893</v>
      </c>
      <c r="D1171" s="41">
        <v>454</v>
      </c>
      <c r="E1171" s="41">
        <v>2143</v>
      </c>
    </row>
    <row r="1172" spans="1:5" x14ac:dyDescent="0.25">
      <c r="A1172" s="5">
        <v>41486</v>
      </c>
      <c r="B1172" s="41">
        <v>812</v>
      </c>
      <c r="C1172" s="41">
        <v>889</v>
      </c>
      <c r="D1172" s="41">
        <v>455</v>
      </c>
      <c r="E1172" s="41">
        <v>2156</v>
      </c>
    </row>
    <row r="1173" spans="1:5" x14ac:dyDescent="0.25">
      <c r="A1173" s="5">
        <v>41517</v>
      </c>
      <c r="B1173" s="41">
        <v>826</v>
      </c>
      <c r="C1173" s="41">
        <v>904</v>
      </c>
      <c r="D1173" s="41">
        <v>463</v>
      </c>
      <c r="E1173" s="41">
        <v>2193</v>
      </c>
    </row>
    <row r="1174" spans="1:5" x14ac:dyDescent="0.25">
      <c r="A1174" s="5">
        <v>41547</v>
      </c>
      <c r="B1174" s="41">
        <v>839</v>
      </c>
      <c r="C1174" s="41">
        <v>903</v>
      </c>
      <c r="D1174" s="41">
        <v>466</v>
      </c>
      <c r="E1174" s="41">
        <v>2208</v>
      </c>
    </row>
    <row r="1175" spans="1:5" x14ac:dyDescent="0.25">
      <c r="A1175" s="5">
        <v>41578</v>
      </c>
      <c r="B1175" s="41">
        <v>850</v>
      </c>
      <c r="C1175" s="41">
        <v>906</v>
      </c>
      <c r="D1175" s="41">
        <v>460</v>
      </c>
      <c r="E1175" s="41">
        <v>2216</v>
      </c>
    </row>
    <row r="1176" spans="1:5" x14ac:dyDescent="0.25">
      <c r="A1176" s="5">
        <v>41608</v>
      </c>
      <c r="B1176" s="41">
        <v>864</v>
      </c>
      <c r="C1176" s="41">
        <v>903</v>
      </c>
      <c r="D1176" s="41">
        <v>468</v>
      </c>
      <c r="E1176" s="41">
        <v>2235</v>
      </c>
    </row>
    <row r="1177" spans="1:5" x14ac:dyDescent="0.25">
      <c r="A1177" s="5">
        <v>41639</v>
      </c>
      <c r="B1177" s="41">
        <v>874</v>
      </c>
      <c r="C1177" s="41">
        <v>885</v>
      </c>
      <c r="D1177" s="41">
        <v>475</v>
      </c>
      <c r="E1177" s="41">
        <v>2234</v>
      </c>
    </row>
    <row r="1178" spans="1:5" x14ac:dyDescent="0.25">
      <c r="A1178" s="5">
        <v>41670</v>
      </c>
      <c r="B1178" s="41">
        <v>876</v>
      </c>
      <c r="C1178" s="41">
        <v>880</v>
      </c>
      <c r="D1178" s="41">
        <v>481</v>
      </c>
      <c r="E1178" s="41">
        <v>2237</v>
      </c>
    </row>
    <row r="1179" spans="1:5" x14ac:dyDescent="0.25">
      <c r="A1179" s="5">
        <v>41698</v>
      </c>
      <c r="B1179" s="41">
        <v>875</v>
      </c>
      <c r="C1179" s="41">
        <v>887</v>
      </c>
      <c r="D1179" s="41">
        <v>485</v>
      </c>
      <c r="E1179" s="41">
        <v>2247</v>
      </c>
    </row>
    <row r="1180" spans="1:5" x14ac:dyDescent="0.25">
      <c r="A1180" s="5">
        <v>41729</v>
      </c>
      <c r="B1180" s="41">
        <v>878</v>
      </c>
      <c r="C1180" s="41">
        <v>882</v>
      </c>
      <c r="D1180" s="41">
        <v>473</v>
      </c>
      <c r="E1180" s="41">
        <v>2233</v>
      </c>
    </row>
    <row r="1181" spans="1:5" x14ac:dyDescent="0.25">
      <c r="A1181" s="5">
        <v>41759</v>
      </c>
      <c r="B1181" s="41">
        <v>890</v>
      </c>
      <c r="C1181" s="41">
        <v>871</v>
      </c>
      <c r="D1181" s="41">
        <v>476</v>
      </c>
      <c r="E1181" s="41">
        <v>2237</v>
      </c>
    </row>
    <row r="1182" spans="1:5" x14ac:dyDescent="0.25">
      <c r="A1182" s="5">
        <v>41790</v>
      </c>
      <c r="B1182" s="41">
        <v>900</v>
      </c>
      <c r="C1182" s="41">
        <v>880</v>
      </c>
      <c r="D1182" s="41">
        <v>464</v>
      </c>
      <c r="E1182" s="41">
        <v>2244</v>
      </c>
    </row>
    <row r="1183" spans="1:5" x14ac:dyDescent="0.25">
      <c r="A1183" s="5">
        <v>41820</v>
      </c>
      <c r="B1183" s="41">
        <v>901</v>
      </c>
      <c r="C1183" s="41">
        <v>892</v>
      </c>
      <c r="D1183" s="41">
        <v>462</v>
      </c>
      <c r="E1183" s="41">
        <v>2255</v>
      </c>
    </row>
    <row r="1184" spans="1:5" x14ac:dyDescent="0.25">
      <c r="A1184" s="5">
        <v>41851</v>
      </c>
      <c r="B1184" s="41">
        <v>905</v>
      </c>
      <c r="C1184" s="41">
        <v>892</v>
      </c>
      <c r="D1184" s="41">
        <v>466</v>
      </c>
      <c r="E1184" s="41">
        <v>2263</v>
      </c>
    </row>
    <row r="1185" spans="1:5" x14ac:dyDescent="0.25">
      <c r="A1185" s="5">
        <v>41882</v>
      </c>
      <c r="B1185" s="41">
        <v>900</v>
      </c>
      <c r="C1185" s="41">
        <v>906</v>
      </c>
      <c r="D1185" s="41">
        <v>462</v>
      </c>
      <c r="E1185" s="41">
        <v>2268</v>
      </c>
    </row>
    <row r="1186" spans="1:5" x14ac:dyDescent="0.25">
      <c r="A1186" s="5">
        <v>41912</v>
      </c>
      <c r="B1186" s="41">
        <v>904</v>
      </c>
      <c r="C1186" s="41">
        <v>904</v>
      </c>
      <c r="D1186" s="41">
        <v>459</v>
      </c>
      <c r="E1186" s="41">
        <v>2267</v>
      </c>
    </row>
    <row r="1187" spans="1:5" x14ac:dyDescent="0.25">
      <c r="A1187" s="5">
        <v>41943</v>
      </c>
      <c r="B1187" s="41">
        <v>918</v>
      </c>
      <c r="C1187" s="41">
        <v>916</v>
      </c>
      <c r="D1187" s="41">
        <v>451</v>
      </c>
      <c r="E1187" s="41">
        <v>2285</v>
      </c>
    </row>
    <row r="1188" spans="1:5" x14ac:dyDescent="0.25">
      <c r="A1188" s="5">
        <v>41973</v>
      </c>
      <c r="B1188" s="41">
        <v>951</v>
      </c>
      <c r="C1188" s="41">
        <v>912</v>
      </c>
      <c r="D1188" s="41">
        <v>445</v>
      </c>
      <c r="E1188" s="41">
        <v>2308</v>
      </c>
    </row>
    <row r="1189" spans="1:5" x14ac:dyDescent="0.25">
      <c r="A1189" s="5">
        <v>42004</v>
      </c>
      <c r="B1189" s="41">
        <v>950</v>
      </c>
      <c r="C1189" s="41">
        <v>922</v>
      </c>
      <c r="D1189" s="41">
        <v>442</v>
      </c>
      <c r="E1189" s="41">
        <v>2314</v>
      </c>
    </row>
    <row r="1190" spans="1:5" x14ac:dyDescent="0.25">
      <c r="A1190" s="5">
        <v>42035</v>
      </c>
      <c r="B1190" s="41">
        <v>964</v>
      </c>
      <c r="C1190" s="41">
        <v>910</v>
      </c>
      <c r="D1190" s="41">
        <v>438</v>
      </c>
      <c r="E1190" s="41">
        <v>2312</v>
      </c>
    </row>
    <row r="1191" spans="1:5" x14ac:dyDescent="0.25">
      <c r="A1191" s="5">
        <v>42063</v>
      </c>
      <c r="B1191" s="41">
        <v>956</v>
      </c>
      <c r="C1191" s="41">
        <v>929</v>
      </c>
      <c r="D1191" s="41">
        <v>440</v>
      </c>
      <c r="E1191" s="41">
        <v>2325</v>
      </c>
    </row>
    <row r="1192" spans="1:5" x14ac:dyDescent="0.25">
      <c r="A1192" s="5">
        <v>42094</v>
      </c>
      <c r="B1192" s="41">
        <v>968</v>
      </c>
      <c r="C1192" s="41">
        <v>921</v>
      </c>
      <c r="D1192" s="41">
        <v>446</v>
      </c>
      <c r="E1192" s="41">
        <v>2335</v>
      </c>
    </row>
    <row r="1193" spans="1:5" x14ac:dyDescent="0.25">
      <c r="A1193" s="5">
        <v>42124</v>
      </c>
      <c r="B1193" s="41">
        <v>972</v>
      </c>
      <c r="C1193" s="41">
        <v>905</v>
      </c>
      <c r="D1193" s="41">
        <v>449</v>
      </c>
      <c r="E1193" s="41">
        <v>2326</v>
      </c>
    </row>
    <row r="1194" spans="1:5" x14ac:dyDescent="0.25">
      <c r="A1194" s="5">
        <v>42155</v>
      </c>
      <c r="B1194" s="41">
        <v>975</v>
      </c>
      <c r="C1194" s="41">
        <v>880</v>
      </c>
      <c r="D1194" s="41">
        <v>468</v>
      </c>
      <c r="E1194" s="41">
        <v>2323</v>
      </c>
    </row>
    <row r="1198" spans="1:5" x14ac:dyDescent="0.25">
      <c r="A1198" s="41" t="s">
        <v>445</v>
      </c>
    </row>
    <row r="1199" spans="1:5" x14ac:dyDescent="0.25">
      <c r="A1199" s="41" t="s">
        <v>461</v>
      </c>
    </row>
    <row r="1201" spans="1:5" x14ac:dyDescent="0.25">
      <c r="B1201" s="41" t="s">
        <v>94</v>
      </c>
      <c r="C1201" s="41" t="s">
        <v>106</v>
      </c>
      <c r="D1201" s="41" t="s">
        <v>447</v>
      </c>
      <c r="E1201" s="41" t="s">
        <v>448</v>
      </c>
    </row>
    <row r="1202" spans="1:5" x14ac:dyDescent="0.25">
      <c r="A1202" s="5">
        <v>38352</v>
      </c>
      <c r="B1202" s="41">
        <v>6.17</v>
      </c>
      <c r="C1202" s="41">
        <v>7.46</v>
      </c>
      <c r="D1202" s="41">
        <v>10.46</v>
      </c>
      <c r="E1202" s="41">
        <v>7.43</v>
      </c>
    </row>
    <row r="1203" spans="1:5" x14ac:dyDescent="0.25">
      <c r="A1203" s="5">
        <v>38383</v>
      </c>
      <c r="B1203" s="41">
        <v>6.24</v>
      </c>
      <c r="C1203" s="41">
        <v>7.65</v>
      </c>
      <c r="D1203" s="41">
        <v>10.95</v>
      </c>
      <c r="E1203" s="41">
        <v>7.61</v>
      </c>
    </row>
    <row r="1204" spans="1:5" x14ac:dyDescent="0.25">
      <c r="A1204" s="5">
        <v>38411</v>
      </c>
      <c r="B1204" s="41">
        <v>6.17</v>
      </c>
      <c r="C1204" s="41">
        <v>7.5</v>
      </c>
      <c r="D1204" s="41">
        <v>10.69</v>
      </c>
      <c r="E1204" s="41">
        <v>7.47</v>
      </c>
    </row>
    <row r="1205" spans="1:5" x14ac:dyDescent="0.25">
      <c r="A1205" s="5">
        <v>38442</v>
      </c>
      <c r="B1205" s="41">
        <v>6.85</v>
      </c>
      <c r="C1205" s="41">
        <v>8.08</v>
      </c>
      <c r="D1205" s="41">
        <v>11.8</v>
      </c>
      <c r="E1205" s="41">
        <v>8.15</v>
      </c>
    </row>
    <row r="1206" spans="1:5" x14ac:dyDescent="0.25">
      <c r="A1206" s="5">
        <v>38472</v>
      </c>
      <c r="B1206" s="41">
        <v>6.93</v>
      </c>
      <c r="C1206" s="41">
        <v>8.4499999999999993</v>
      </c>
      <c r="D1206" s="41">
        <v>13</v>
      </c>
      <c r="E1206" s="41">
        <v>8.5</v>
      </c>
    </row>
    <row r="1207" spans="1:5" x14ac:dyDescent="0.25">
      <c r="A1207" s="5">
        <v>38503</v>
      </c>
      <c r="B1207" s="41">
        <v>7.02</v>
      </c>
      <c r="C1207" s="41">
        <v>8.24</v>
      </c>
      <c r="D1207" s="41">
        <v>12.45</v>
      </c>
      <c r="E1207" s="41">
        <v>8.2899999999999991</v>
      </c>
    </row>
    <row r="1208" spans="1:5" x14ac:dyDescent="0.25">
      <c r="A1208" s="5">
        <v>38533</v>
      </c>
      <c r="B1208" s="41">
        <v>6.81</v>
      </c>
      <c r="C1208" s="41">
        <v>7.93</v>
      </c>
      <c r="D1208" s="41">
        <v>12.38</v>
      </c>
      <c r="E1208" s="41">
        <v>8.0500000000000007</v>
      </c>
    </row>
    <row r="1209" spans="1:5" x14ac:dyDescent="0.25">
      <c r="A1209" s="5">
        <v>38564</v>
      </c>
      <c r="B1209" s="41">
        <v>6.69</v>
      </c>
      <c r="C1209" s="41">
        <v>7.76</v>
      </c>
      <c r="D1209" s="41">
        <v>12.03</v>
      </c>
      <c r="E1209" s="41">
        <v>7.89</v>
      </c>
    </row>
    <row r="1210" spans="1:5" x14ac:dyDescent="0.25">
      <c r="A1210" s="5">
        <v>38595</v>
      </c>
      <c r="B1210" s="41">
        <v>6.86</v>
      </c>
      <c r="C1210" s="41">
        <v>7.77</v>
      </c>
      <c r="D1210" s="41">
        <v>12</v>
      </c>
      <c r="E1210" s="41">
        <v>7.98</v>
      </c>
    </row>
    <row r="1211" spans="1:5" x14ac:dyDescent="0.25">
      <c r="A1211" s="5">
        <v>38625</v>
      </c>
      <c r="B1211" s="41">
        <v>7.17</v>
      </c>
      <c r="C1211" s="41">
        <v>7.96</v>
      </c>
      <c r="D1211" s="41">
        <v>11.83</v>
      </c>
      <c r="E1211" s="41">
        <v>8.16</v>
      </c>
    </row>
    <row r="1212" spans="1:5" x14ac:dyDescent="0.25">
      <c r="A1212" s="5">
        <v>38656</v>
      </c>
      <c r="B1212" s="41">
        <v>7.39</v>
      </c>
      <c r="C1212" s="41">
        <v>8.24</v>
      </c>
      <c r="D1212" s="41">
        <v>12.31</v>
      </c>
      <c r="E1212" s="41">
        <v>8.44</v>
      </c>
    </row>
    <row r="1213" spans="1:5" x14ac:dyDescent="0.25">
      <c r="A1213" s="5">
        <v>38686</v>
      </c>
      <c r="B1213" s="41">
        <v>7.39</v>
      </c>
      <c r="C1213" s="41">
        <v>8.33</v>
      </c>
      <c r="D1213" s="41">
        <v>12.36</v>
      </c>
      <c r="E1213" s="41">
        <v>8.5</v>
      </c>
    </row>
    <row r="1214" spans="1:5" x14ac:dyDescent="0.25">
      <c r="A1214" s="5">
        <v>38717</v>
      </c>
      <c r="B1214" s="41">
        <v>7.6</v>
      </c>
      <c r="C1214" s="41">
        <v>8.26</v>
      </c>
      <c r="D1214" s="41">
        <v>11.75</v>
      </c>
      <c r="E1214" s="41">
        <v>8.44</v>
      </c>
    </row>
    <row r="1215" spans="1:5" x14ac:dyDescent="0.25">
      <c r="A1215" s="5">
        <v>38748</v>
      </c>
      <c r="B1215" s="41">
        <v>7.28</v>
      </c>
      <c r="C1215" s="41">
        <v>8.1999999999999993</v>
      </c>
      <c r="D1215" s="41">
        <v>11.64</v>
      </c>
      <c r="E1215" s="41">
        <v>8.26</v>
      </c>
    </row>
    <row r="1216" spans="1:5" x14ac:dyDescent="0.25">
      <c r="A1216" s="5">
        <v>38776</v>
      </c>
      <c r="B1216" s="41">
        <v>7.45</v>
      </c>
      <c r="C1216" s="41">
        <v>8.14</v>
      </c>
      <c r="D1216" s="41">
        <v>11.39</v>
      </c>
      <c r="E1216" s="41">
        <v>8.2899999999999991</v>
      </c>
    </row>
    <row r="1217" spans="1:5" x14ac:dyDescent="0.25">
      <c r="A1217" s="5">
        <v>38807</v>
      </c>
      <c r="B1217" s="41">
        <v>7.49</v>
      </c>
      <c r="C1217" s="41">
        <v>8.1199999999999992</v>
      </c>
      <c r="D1217" s="41">
        <v>11.28</v>
      </c>
      <c r="E1217" s="41">
        <v>8.2899999999999991</v>
      </c>
    </row>
    <row r="1218" spans="1:5" x14ac:dyDescent="0.25">
      <c r="A1218" s="5">
        <v>38837</v>
      </c>
      <c r="B1218" s="41">
        <v>7.57</v>
      </c>
      <c r="C1218" s="41">
        <v>8.1300000000000008</v>
      </c>
      <c r="D1218" s="41">
        <v>10.95</v>
      </c>
      <c r="E1218" s="41">
        <v>8.3000000000000007</v>
      </c>
    </row>
    <row r="1219" spans="1:5" x14ac:dyDescent="0.25">
      <c r="A1219" s="5">
        <v>38868</v>
      </c>
      <c r="B1219" s="41">
        <v>7.76</v>
      </c>
      <c r="C1219" s="41">
        <v>8.27</v>
      </c>
      <c r="D1219" s="41">
        <v>11</v>
      </c>
      <c r="E1219" s="41">
        <v>8.4499999999999993</v>
      </c>
    </row>
    <row r="1220" spans="1:5" x14ac:dyDescent="0.25">
      <c r="A1220" s="5">
        <v>38898</v>
      </c>
      <c r="B1220" s="41">
        <v>7.92</v>
      </c>
      <c r="C1220" s="41">
        <v>8.5299999999999994</v>
      </c>
      <c r="D1220" s="41">
        <v>11.72</v>
      </c>
      <c r="E1220" s="41">
        <v>8.68</v>
      </c>
    </row>
    <row r="1221" spans="1:5" x14ac:dyDescent="0.25">
      <c r="A1221" s="5">
        <v>38929</v>
      </c>
      <c r="B1221" s="41">
        <v>7.69</v>
      </c>
      <c r="C1221" s="41">
        <v>8.61</v>
      </c>
      <c r="D1221" s="41">
        <v>11.65</v>
      </c>
      <c r="E1221" s="41">
        <v>8.6199999999999992</v>
      </c>
    </row>
    <row r="1222" spans="1:5" x14ac:dyDescent="0.25">
      <c r="A1222" s="5">
        <v>38960</v>
      </c>
      <c r="B1222" s="41">
        <v>7.44</v>
      </c>
      <c r="C1222" s="41">
        <v>8.5</v>
      </c>
      <c r="D1222" s="41">
        <v>11.6</v>
      </c>
      <c r="E1222" s="41">
        <v>8.4499999999999993</v>
      </c>
    </row>
    <row r="1223" spans="1:5" x14ac:dyDescent="0.25">
      <c r="A1223" s="5">
        <v>38990</v>
      </c>
      <c r="B1223" s="41">
        <v>7.21</v>
      </c>
      <c r="C1223" s="41">
        <v>8.3800000000000008</v>
      </c>
      <c r="D1223" s="41">
        <v>11.49</v>
      </c>
      <c r="E1223" s="41">
        <v>8.32</v>
      </c>
    </row>
    <row r="1224" spans="1:5" x14ac:dyDescent="0.25">
      <c r="A1224" s="5">
        <v>39021</v>
      </c>
      <c r="B1224" s="41">
        <v>7.1</v>
      </c>
      <c r="C1224" s="41">
        <v>8.26</v>
      </c>
      <c r="D1224" s="41">
        <v>10.96</v>
      </c>
      <c r="E1224" s="41">
        <v>8.17</v>
      </c>
    </row>
    <row r="1225" spans="1:5" x14ac:dyDescent="0.25">
      <c r="A1225" s="5">
        <v>39051</v>
      </c>
      <c r="B1225" s="41">
        <v>6.86</v>
      </c>
      <c r="C1225" s="41">
        <v>8.0500000000000007</v>
      </c>
      <c r="D1225" s="41">
        <v>10.57</v>
      </c>
      <c r="E1225" s="41">
        <v>7.96</v>
      </c>
    </row>
    <row r="1226" spans="1:5" x14ac:dyDescent="0.25">
      <c r="A1226" s="5">
        <v>39082</v>
      </c>
      <c r="B1226" s="41">
        <v>6.89</v>
      </c>
      <c r="C1226" s="41">
        <v>7.97</v>
      </c>
      <c r="D1226" s="41">
        <v>10.29</v>
      </c>
      <c r="E1226" s="41">
        <v>7.92</v>
      </c>
    </row>
    <row r="1227" spans="1:5" x14ac:dyDescent="0.25">
      <c r="A1227" s="5">
        <v>39113</v>
      </c>
      <c r="B1227" s="41">
        <v>6.93</v>
      </c>
      <c r="C1227" s="41">
        <v>7.9</v>
      </c>
      <c r="D1227" s="41">
        <v>9.93</v>
      </c>
      <c r="E1227" s="41">
        <v>7.85</v>
      </c>
    </row>
    <row r="1228" spans="1:5" x14ac:dyDescent="0.25">
      <c r="A1228" s="5">
        <v>39141</v>
      </c>
      <c r="B1228" s="41">
        <v>6.79</v>
      </c>
      <c r="C1228" s="41">
        <v>7.74</v>
      </c>
      <c r="D1228" s="41">
        <v>9.64</v>
      </c>
      <c r="E1228" s="41">
        <v>7.69</v>
      </c>
    </row>
    <row r="1229" spans="1:5" x14ac:dyDescent="0.25">
      <c r="A1229" s="5">
        <v>39172</v>
      </c>
      <c r="B1229" s="41">
        <v>6.89</v>
      </c>
      <c r="C1229" s="41">
        <v>7.9</v>
      </c>
      <c r="D1229" s="41">
        <v>9.81</v>
      </c>
      <c r="E1229" s="41">
        <v>7.8</v>
      </c>
    </row>
    <row r="1230" spans="1:5" x14ac:dyDescent="0.25">
      <c r="A1230" s="5">
        <v>39202</v>
      </c>
      <c r="B1230" s="41">
        <v>6.79</v>
      </c>
      <c r="C1230" s="41">
        <v>7.75</v>
      </c>
      <c r="D1230" s="41">
        <v>9.61</v>
      </c>
      <c r="E1230" s="41">
        <v>7.68</v>
      </c>
    </row>
    <row r="1231" spans="1:5" x14ac:dyDescent="0.25">
      <c r="A1231" s="5">
        <v>39233</v>
      </c>
      <c r="B1231" s="41">
        <v>6.86</v>
      </c>
      <c r="C1231" s="41">
        <v>7.73</v>
      </c>
      <c r="D1231" s="41">
        <v>9.51</v>
      </c>
      <c r="E1231" s="41">
        <v>7.68</v>
      </c>
    </row>
    <row r="1232" spans="1:5" x14ac:dyDescent="0.25">
      <c r="A1232" s="5">
        <v>39263</v>
      </c>
      <c r="B1232" s="41">
        <v>7.32</v>
      </c>
      <c r="C1232" s="41">
        <v>8.1999999999999993</v>
      </c>
      <c r="D1232" s="41">
        <v>10.06</v>
      </c>
      <c r="E1232" s="41">
        <v>8.18</v>
      </c>
    </row>
    <row r="1233" spans="1:5" x14ac:dyDescent="0.25">
      <c r="A1233" s="5">
        <v>39294</v>
      </c>
      <c r="B1233" s="41">
        <v>7.93</v>
      </c>
      <c r="C1233" s="41">
        <v>9.07</v>
      </c>
      <c r="D1233" s="41">
        <v>11.45</v>
      </c>
      <c r="E1233" s="41">
        <v>9.02</v>
      </c>
    </row>
    <row r="1234" spans="1:5" x14ac:dyDescent="0.25">
      <c r="A1234" s="5">
        <v>39325</v>
      </c>
      <c r="B1234" s="41">
        <v>8.06</v>
      </c>
      <c r="C1234" s="41">
        <v>9.0399999999999991</v>
      </c>
      <c r="D1234" s="41">
        <v>11.64</v>
      </c>
      <c r="E1234" s="41">
        <v>9.08</v>
      </c>
    </row>
    <row r="1235" spans="1:5" x14ac:dyDescent="0.25">
      <c r="A1235" s="5">
        <v>39355</v>
      </c>
      <c r="B1235" s="41">
        <v>7.68</v>
      </c>
      <c r="C1235" s="41">
        <v>8.66</v>
      </c>
      <c r="D1235" s="41">
        <v>11.26</v>
      </c>
      <c r="E1235" s="41">
        <v>8.6999999999999993</v>
      </c>
    </row>
    <row r="1236" spans="1:5" x14ac:dyDescent="0.25">
      <c r="A1236" s="5">
        <v>39386</v>
      </c>
      <c r="B1236" s="41">
        <v>7.78</v>
      </c>
      <c r="C1236" s="41">
        <v>8.69</v>
      </c>
      <c r="D1236" s="41">
        <v>11.16</v>
      </c>
      <c r="E1236" s="41">
        <v>8.7799999999999994</v>
      </c>
    </row>
    <row r="1237" spans="1:5" x14ac:dyDescent="0.25">
      <c r="A1237" s="5">
        <v>39416</v>
      </c>
      <c r="B1237" s="41">
        <v>8.2200000000000006</v>
      </c>
      <c r="C1237" s="41">
        <v>9.31</v>
      </c>
      <c r="D1237" s="41">
        <v>12.49</v>
      </c>
      <c r="E1237" s="41">
        <v>9.4700000000000006</v>
      </c>
    </row>
    <row r="1238" spans="1:5" x14ac:dyDescent="0.25">
      <c r="A1238" s="5">
        <v>39447</v>
      </c>
      <c r="B1238" s="41">
        <v>8.33</v>
      </c>
      <c r="C1238" s="41">
        <v>9.4600000000000009</v>
      </c>
      <c r="D1238" s="41">
        <v>12.82</v>
      </c>
      <c r="E1238" s="41">
        <v>9.67</v>
      </c>
    </row>
    <row r="1239" spans="1:5" x14ac:dyDescent="0.25">
      <c r="A1239" s="5">
        <v>39478</v>
      </c>
      <c r="B1239" s="41">
        <v>8.26</v>
      </c>
      <c r="C1239" s="41">
        <v>9.86</v>
      </c>
      <c r="D1239" s="41">
        <v>14.07</v>
      </c>
      <c r="E1239" s="41">
        <v>10.07</v>
      </c>
    </row>
    <row r="1240" spans="1:5" x14ac:dyDescent="0.25">
      <c r="A1240" s="5">
        <v>39507</v>
      </c>
      <c r="B1240" s="41">
        <v>8.23</v>
      </c>
      <c r="C1240" s="41">
        <v>10.72</v>
      </c>
      <c r="D1240" s="41">
        <v>14.5</v>
      </c>
      <c r="E1240" s="41">
        <v>10.53</v>
      </c>
    </row>
    <row r="1241" spans="1:5" x14ac:dyDescent="0.25">
      <c r="A1241" s="5">
        <v>39538</v>
      </c>
      <c r="B1241" s="41">
        <v>8.66</v>
      </c>
      <c r="C1241" s="41">
        <v>11.16</v>
      </c>
      <c r="D1241" s="41">
        <v>15.35</v>
      </c>
      <c r="E1241" s="41">
        <v>10.92</v>
      </c>
    </row>
    <row r="1242" spans="1:5" x14ac:dyDescent="0.25">
      <c r="A1242" s="5">
        <v>39568</v>
      </c>
      <c r="B1242" s="41">
        <v>7.82</v>
      </c>
      <c r="C1242" s="41">
        <v>10.42</v>
      </c>
      <c r="D1242" s="41">
        <v>14.13</v>
      </c>
      <c r="E1242" s="41">
        <v>10.14</v>
      </c>
    </row>
    <row r="1243" spans="1:5" x14ac:dyDescent="0.25">
      <c r="A1243" s="5">
        <v>39599</v>
      </c>
      <c r="B1243" s="41">
        <v>8.11</v>
      </c>
      <c r="C1243" s="41">
        <v>10.09</v>
      </c>
      <c r="D1243" s="41">
        <v>14.7</v>
      </c>
      <c r="E1243" s="41">
        <v>10.15</v>
      </c>
    </row>
    <row r="1244" spans="1:5" x14ac:dyDescent="0.25">
      <c r="A1244" s="5">
        <v>39629</v>
      </c>
      <c r="B1244" s="41">
        <v>8.5399999999999991</v>
      </c>
      <c r="C1244" s="41">
        <v>11.27</v>
      </c>
      <c r="D1244" s="41">
        <v>15.13</v>
      </c>
      <c r="E1244" s="41">
        <v>10.87</v>
      </c>
    </row>
    <row r="1245" spans="1:5" x14ac:dyDescent="0.25">
      <c r="A1245" s="5">
        <v>39660</v>
      </c>
      <c r="B1245" s="41">
        <v>8.85</v>
      </c>
      <c r="C1245" s="41">
        <v>11.91</v>
      </c>
      <c r="D1245" s="41">
        <v>15.99</v>
      </c>
      <c r="E1245" s="41">
        <v>11.42</v>
      </c>
    </row>
    <row r="1246" spans="1:5" x14ac:dyDescent="0.25">
      <c r="A1246" s="5">
        <v>39691</v>
      </c>
      <c r="B1246" s="41">
        <v>8.82</v>
      </c>
      <c r="C1246" s="41">
        <v>11.8</v>
      </c>
      <c r="D1246" s="41">
        <v>16.850000000000001</v>
      </c>
      <c r="E1246" s="41">
        <v>11.58</v>
      </c>
    </row>
    <row r="1247" spans="1:5" x14ac:dyDescent="0.25">
      <c r="A1247" s="5">
        <v>39721</v>
      </c>
      <c r="B1247" s="41">
        <v>10.36</v>
      </c>
      <c r="C1247" s="41">
        <v>14.64</v>
      </c>
      <c r="D1247" s="41">
        <v>20.239999999999998</v>
      </c>
      <c r="E1247" s="41">
        <v>13.93</v>
      </c>
    </row>
    <row r="1248" spans="1:5" x14ac:dyDescent="0.25">
      <c r="A1248" s="5">
        <v>39752</v>
      </c>
      <c r="B1248" s="41">
        <v>14.67</v>
      </c>
      <c r="C1248" s="41">
        <v>18.8</v>
      </c>
      <c r="D1248" s="41">
        <v>29.5</v>
      </c>
      <c r="E1248" s="41">
        <v>18.96</v>
      </c>
    </row>
    <row r="1249" spans="1:5" x14ac:dyDescent="0.25">
      <c r="A1249" s="5">
        <v>39782</v>
      </c>
      <c r="B1249" s="41">
        <v>15.74</v>
      </c>
      <c r="C1249" s="41">
        <v>20.57</v>
      </c>
      <c r="D1249" s="41">
        <v>37.9</v>
      </c>
      <c r="E1249" s="41">
        <v>21.71</v>
      </c>
    </row>
    <row r="1250" spans="1:5" x14ac:dyDescent="0.25">
      <c r="A1250" s="5">
        <v>39813</v>
      </c>
      <c r="B1250" s="41">
        <v>14.35</v>
      </c>
      <c r="C1250" s="41">
        <v>18.149999999999999</v>
      </c>
      <c r="D1250" s="41">
        <v>31</v>
      </c>
      <c r="E1250" s="41">
        <v>19.54</v>
      </c>
    </row>
    <row r="1251" spans="1:5" x14ac:dyDescent="0.25">
      <c r="A1251" s="5">
        <v>39844</v>
      </c>
      <c r="B1251" s="41">
        <v>12.99</v>
      </c>
      <c r="C1251" s="41">
        <v>16.48</v>
      </c>
      <c r="D1251" s="41">
        <v>31.83</v>
      </c>
      <c r="E1251" s="41">
        <v>18.170000000000002</v>
      </c>
    </row>
    <row r="1252" spans="1:5" x14ac:dyDescent="0.25">
      <c r="A1252" s="5">
        <v>39872</v>
      </c>
      <c r="B1252" s="41">
        <v>12.92</v>
      </c>
      <c r="C1252" s="41">
        <v>17.46</v>
      </c>
      <c r="D1252" s="41">
        <v>36.25</v>
      </c>
      <c r="E1252" s="41">
        <v>19.5</v>
      </c>
    </row>
    <row r="1253" spans="1:5" x14ac:dyDescent="0.25">
      <c r="A1253" s="5">
        <v>39903</v>
      </c>
      <c r="B1253" s="41">
        <v>12.57</v>
      </c>
      <c r="C1253" s="41">
        <v>16.95</v>
      </c>
      <c r="D1253" s="41">
        <v>32.15</v>
      </c>
      <c r="E1253" s="41">
        <v>18.690000000000001</v>
      </c>
    </row>
    <row r="1254" spans="1:5" x14ac:dyDescent="0.25">
      <c r="A1254" s="5">
        <v>39933</v>
      </c>
      <c r="B1254" s="41">
        <v>11.38</v>
      </c>
      <c r="C1254" s="41">
        <v>14.06</v>
      </c>
      <c r="D1254" s="41">
        <v>24.77</v>
      </c>
      <c r="E1254" s="41">
        <v>15.6</v>
      </c>
    </row>
    <row r="1255" spans="1:5" x14ac:dyDescent="0.25">
      <c r="A1255" s="5">
        <v>39964</v>
      </c>
      <c r="B1255" s="41">
        <v>10.44</v>
      </c>
      <c r="C1255" s="41">
        <v>12.68</v>
      </c>
      <c r="D1255" s="41">
        <v>21.13</v>
      </c>
      <c r="E1255" s="41">
        <v>14</v>
      </c>
    </row>
    <row r="1256" spans="1:5" x14ac:dyDescent="0.25">
      <c r="A1256" s="5">
        <v>39994</v>
      </c>
      <c r="B1256" s="41">
        <v>10.19</v>
      </c>
      <c r="C1256" s="41">
        <v>11.93</v>
      </c>
      <c r="D1256" s="41">
        <v>18.63</v>
      </c>
      <c r="E1256" s="41">
        <v>13.08</v>
      </c>
    </row>
    <row r="1257" spans="1:5" x14ac:dyDescent="0.25">
      <c r="A1257" s="5">
        <v>40025</v>
      </c>
      <c r="B1257" s="41">
        <v>8.9499999999999993</v>
      </c>
      <c r="C1257" s="41">
        <v>10.83</v>
      </c>
      <c r="D1257" s="41">
        <v>16.440000000000001</v>
      </c>
      <c r="E1257" s="41">
        <v>11.76</v>
      </c>
    </row>
    <row r="1258" spans="1:5" x14ac:dyDescent="0.25">
      <c r="A1258" s="5">
        <v>40056</v>
      </c>
      <c r="B1258" s="41">
        <v>8.67</v>
      </c>
      <c r="C1258" s="41">
        <v>10.48</v>
      </c>
      <c r="D1258" s="41">
        <v>16.61</v>
      </c>
      <c r="E1258" s="41">
        <v>11.5</v>
      </c>
    </row>
    <row r="1259" spans="1:5" x14ac:dyDescent="0.25">
      <c r="A1259" s="5">
        <v>40086</v>
      </c>
      <c r="B1259" s="41">
        <v>7.87</v>
      </c>
      <c r="C1259" s="41">
        <v>9.44</v>
      </c>
      <c r="D1259" s="41">
        <v>14.48</v>
      </c>
      <c r="E1259" s="41">
        <v>10.29</v>
      </c>
    </row>
    <row r="1260" spans="1:5" x14ac:dyDescent="0.25">
      <c r="A1260" s="5">
        <v>40117</v>
      </c>
      <c r="B1260" s="41">
        <v>7.79</v>
      </c>
      <c r="C1260" s="41">
        <v>9.06</v>
      </c>
      <c r="D1260" s="41">
        <v>14.14</v>
      </c>
      <c r="E1260" s="41">
        <v>10.02</v>
      </c>
    </row>
    <row r="1261" spans="1:5" x14ac:dyDescent="0.25">
      <c r="A1261" s="5">
        <v>40147</v>
      </c>
      <c r="B1261" s="41">
        <v>7.71</v>
      </c>
      <c r="C1261" s="41">
        <v>8.99</v>
      </c>
      <c r="D1261" s="41">
        <v>13.41</v>
      </c>
      <c r="E1261" s="41">
        <v>9.7799999999999994</v>
      </c>
    </row>
    <row r="1262" spans="1:5" x14ac:dyDescent="0.25">
      <c r="A1262" s="5">
        <v>40178</v>
      </c>
      <c r="B1262" s="41">
        <v>7.35</v>
      </c>
      <c r="C1262" s="41">
        <v>8.67</v>
      </c>
      <c r="D1262" s="41">
        <v>12.39</v>
      </c>
      <c r="E1262" s="41">
        <v>9.1999999999999993</v>
      </c>
    </row>
    <row r="1263" spans="1:5" x14ac:dyDescent="0.25">
      <c r="A1263" s="5">
        <v>40209</v>
      </c>
      <c r="B1263" s="41">
        <v>7.38</v>
      </c>
      <c r="C1263" s="41">
        <v>8.61</v>
      </c>
      <c r="D1263" s="41">
        <v>11.97</v>
      </c>
      <c r="E1263" s="41">
        <v>9.0399999999999991</v>
      </c>
    </row>
    <row r="1264" spans="1:5" x14ac:dyDescent="0.25">
      <c r="A1264" s="5">
        <v>40237</v>
      </c>
      <c r="B1264" s="41">
        <v>7.36</v>
      </c>
      <c r="C1264" s="41">
        <v>8.8000000000000007</v>
      </c>
      <c r="D1264" s="41">
        <v>12.69</v>
      </c>
      <c r="E1264" s="41">
        <v>9.19</v>
      </c>
    </row>
    <row r="1265" spans="1:5" x14ac:dyDescent="0.25">
      <c r="A1265" s="5">
        <v>40268</v>
      </c>
      <c r="B1265" s="41">
        <v>6.88</v>
      </c>
      <c r="C1265" s="41">
        <v>8.31</v>
      </c>
      <c r="D1265" s="41">
        <v>11.85</v>
      </c>
      <c r="E1265" s="41">
        <v>8.6</v>
      </c>
    </row>
    <row r="1266" spans="1:5" x14ac:dyDescent="0.25">
      <c r="A1266" s="5">
        <v>40298</v>
      </c>
      <c r="B1266" s="41">
        <v>6.75</v>
      </c>
      <c r="C1266" s="41">
        <v>8.09</v>
      </c>
      <c r="D1266" s="41">
        <v>11.1</v>
      </c>
      <c r="E1266" s="41">
        <v>8.2899999999999991</v>
      </c>
    </row>
    <row r="1267" spans="1:5" x14ac:dyDescent="0.25">
      <c r="A1267" s="5">
        <v>40329</v>
      </c>
      <c r="B1267" s="41">
        <v>7.49</v>
      </c>
      <c r="C1267" s="41">
        <v>9.1</v>
      </c>
      <c r="D1267" s="41">
        <v>12.72</v>
      </c>
      <c r="E1267" s="41">
        <v>9.2899999999999991</v>
      </c>
    </row>
    <row r="1268" spans="1:5" x14ac:dyDescent="0.25">
      <c r="A1268" s="5">
        <v>40359</v>
      </c>
      <c r="B1268" s="41">
        <v>7.32</v>
      </c>
      <c r="C1268" s="41">
        <v>8.9499999999999993</v>
      </c>
      <c r="D1268" s="41">
        <v>12.94</v>
      </c>
      <c r="E1268" s="41">
        <v>9.18</v>
      </c>
    </row>
    <row r="1269" spans="1:5" x14ac:dyDescent="0.25">
      <c r="A1269" s="5">
        <v>40390</v>
      </c>
      <c r="B1269" s="41">
        <v>6.78</v>
      </c>
      <c r="C1269" s="41">
        <v>8.33</v>
      </c>
      <c r="D1269" s="41">
        <v>12.24</v>
      </c>
      <c r="E1269" s="41">
        <v>8.5399999999999991</v>
      </c>
    </row>
    <row r="1270" spans="1:5" x14ac:dyDescent="0.25">
      <c r="A1270" s="5">
        <v>40421</v>
      </c>
      <c r="B1270" s="41">
        <v>6.69</v>
      </c>
      <c r="C1270" s="41">
        <v>8.6</v>
      </c>
      <c r="D1270" s="41">
        <v>12.78</v>
      </c>
      <c r="E1270" s="41">
        <v>8.6</v>
      </c>
    </row>
    <row r="1271" spans="1:5" x14ac:dyDescent="0.25">
      <c r="A1271" s="5">
        <v>40451</v>
      </c>
      <c r="B1271" s="41">
        <v>6.28</v>
      </c>
      <c r="C1271" s="41">
        <v>8.1999999999999993</v>
      </c>
      <c r="D1271" s="41">
        <v>12.01</v>
      </c>
      <c r="E1271" s="41">
        <v>8.09</v>
      </c>
    </row>
    <row r="1272" spans="1:5" x14ac:dyDescent="0.25">
      <c r="A1272" s="5">
        <v>40482</v>
      </c>
      <c r="B1272" s="41">
        <v>6.06</v>
      </c>
      <c r="C1272" s="41">
        <v>7.83</v>
      </c>
      <c r="D1272" s="41">
        <v>11.29</v>
      </c>
      <c r="E1272" s="41">
        <v>7.75</v>
      </c>
    </row>
    <row r="1273" spans="1:5" x14ac:dyDescent="0.25">
      <c r="A1273" s="5">
        <v>40512</v>
      </c>
      <c r="B1273" s="41">
        <v>6.49</v>
      </c>
      <c r="C1273" s="41">
        <v>8.1300000000000008</v>
      </c>
      <c r="D1273" s="41">
        <v>11.71</v>
      </c>
      <c r="E1273" s="41">
        <v>8.1300000000000008</v>
      </c>
    </row>
    <row r="1274" spans="1:5" x14ac:dyDescent="0.25">
      <c r="A1274" s="5">
        <v>40543</v>
      </c>
      <c r="B1274" s="41">
        <v>6.33</v>
      </c>
      <c r="C1274" s="41">
        <v>7.96</v>
      </c>
      <c r="D1274" s="41">
        <v>10.87</v>
      </c>
      <c r="E1274" s="41">
        <v>7.85</v>
      </c>
    </row>
    <row r="1275" spans="1:5" x14ac:dyDescent="0.25">
      <c r="A1275" s="5">
        <v>40574</v>
      </c>
      <c r="B1275" s="41">
        <v>6.08</v>
      </c>
      <c r="C1275" s="41">
        <v>7.63</v>
      </c>
      <c r="D1275" s="41">
        <v>10.34</v>
      </c>
      <c r="E1275" s="41">
        <v>7.53</v>
      </c>
    </row>
    <row r="1276" spans="1:5" x14ac:dyDescent="0.25">
      <c r="A1276" s="5">
        <v>40602</v>
      </c>
      <c r="B1276" s="41">
        <v>6.01</v>
      </c>
      <c r="C1276" s="41">
        <v>7.49</v>
      </c>
      <c r="D1276" s="41">
        <v>10.06</v>
      </c>
      <c r="E1276" s="41">
        <v>7.4</v>
      </c>
    </row>
    <row r="1277" spans="1:5" x14ac:dyDescent="0.25">
      <c r="A1277" s="5">
        <v>40633</v>
      </c>
      <c r="B1277" s="41">
        <v>6.07</v>
      </c>
      <c r="C1277" s="41">
        <v>7.56</v>
      </c>
      <c r="D1277" s="41">
        <v>10.42</v>
      </c>
      <c r="E1277" s="41">
        <v>7.45</v>
      </c>
    </row>
    <row r="1278" spans="1:5" x14ac:dyDescent="0.25">
      <c r="A1278" s="5">
        <v>40663</v>
      </c>
      <c r="B1278" s="41">
        <v>5.94</v>
      </c>
      <c r="C1278" s="41">
        <v>7.43</v>
      </c>
      <c r="D1278" s="41">
        <v>10.16</v>
      </c>
      <c r="E1278" s="41">
        <v>7.28</v>
      </c>
    </row>
    <row r="1279" spans="1:5" x14ac:dyDescent="0.25">
      <c r="A1279" s="5">
        <v>40694</v>
      </c>
      <c r="B1279" s="41">
        <v>5.94</v>
      </c>
      <c r="C1279" s="41">
        <v>7.59</v>
      </c>
      <c r="D1279" s="41">
        <v>10.16</v>
      </c>
      <c r="E1279" s="41">
        <v>7.37</v>
      </c>
    </row>
    <row r="1280" spans="1:5" x14ac:dyDescent="0.25">
      <c r="A1280" s="5">
        <v>40724</v>
      </c>
      <c r="B1280" s="41">
        <v>6.23</v>
      </c>
      <c r="C1280" s="41">
        <v>7.93</v>
      </c>
      <c r="D1280" s="41">
        <v>10.68</v>
      </c>
      <c r="E1280" s="41">
        <v>7.65</v>
      </c>
    </row>
    <row r="1281" spans="1:5" x14ac:dyDescent="0.25">
      <c r="A1281" s="5">
        <v>40755</v>
      </c>
      <c r="B1281" s="41">
        <v>6.06</v>
      </c>
      <c r="C1281" s="41">
        <v>7.83</v>
      </c>
      <c r="D1281" s="41">
        <v>10.71</v>
      </c>
      <c r="E1281" s="41">
        <v>7.54</v>
      </c>
    </row>
    <row r="1282" spans="1:5" x14ac:dyDescent="0.25">
      <c r="A1282" s="5">
        <v>40786</v>
      </c>
      <c r="B1282" s="41">
        <v>6.83</v>
      </c>
      <c r="C1282" s="41">
        <v>8.84</v>
      </c>
      <c r="D1282" s="41">
        <v>12.89</v>
      </c>
      <c r="E1282" s="41">
        <v>8.6300000000000008</v>
      </c>
    </row>
    <row r="1283" spans="1:5" x14ac:dyDescent="0.25">
      <c r="A1283" s="5">
        <v>40816</v>
      </c>
      <c r="B1283" s="41">
        <v>7.55</v>
      </c>
      <c r="C1283" s="41">
        <v>9.74</v>
      </c>
      <c r="D1283" s="41">
        <v>15.01</v>
      </c>
      <c r="E1283" s="41">
        <v>9.6199999999999992</v>
      </c>
    </row>
    <row r="1284" spans="1:5" x14ac:dyDescent="0.25">
      <c r="A1284" s="5">
        <v>40847</v>
      </c>
      <c r="B1284" s="41">
        <v>6.61</v>
      </c>
      <c r="C1284" s="41">
        <v>8.59</v>
      </c>
      <c r="D1284" s="41">
        <v>13.12</v>
      </c>
      <c r="E1284" s="41">
        <v>8.51</v>
      </c>
    </row>
    <row r="1285" spans="1:5" x14ac:dyDescent="0.25">
      <c r="A1285" s="5">
        <v>40877</v>
      </c>
      <c r="B1285" s="41">
        <v>7.05</v>
      </c>
      <c r="C1285" s="41">
        <v>9.1999999999999993</v>
      </c>
      <c r="D1285" s="41">
        <v>14.58</v>
      </c>
      <c r="E1285" s="41">
        <v>9.09</v>
      </c>
    </row>
    <row r="1286" spans="1:5" x14ac:dyDescent="0.25">
      <c r="A1286" s="5">
        <v>40908</v>
      </c>
      <c r="B1286" s="41">
        <v>6.4</v>
      </c>
      <c r="C1286" s="41">
        <v>8.6</v>
      </c>
      <c r="D1286" s="41">
        <v>13.75</v>
      </c>
      <c r="E1286" s="41">
        <v>8.5399999999999991</v>
      </c>
    </row>
    <row r="1287" spans="1:5" x14ac:dyDescent="0.25">
      <c r="A1287" s="5">
        <v>40939</v>
      </c>
      <c r="B1287" s="41">
        <v>5.96</v>
      </c>
      <c r="C1287" s="41">
        <v>8.08</v>
      </c>
      <c r="D1287" s="41">
        <v>12.69</v>
      </c>
      <c r="E1287" s="41">
        <v>7.93</v>
      </c>
    </row>
    <row r="1288" spans="1:5" x14ac:dyDescent="0.25">
      <c r="A1288" s="5">
        <v>40968</v>
      </c>
      <c r="B1288" s="41">
        <v>5.67</v>
      </c>
      <c r="C1288" s="41">
        <v>7.6</v>
      </c>
      <c r="D1288" s="41">
        <v>12.01</v>
      </c>
      <c r="E1288" s="41">
        <v>7.56</v>
      </c>
    </row>
    <row r="1289" spans="1:5" x14ac:dyDescent="0.25">
      <c r="A1289" s="5">
        <v>40999</v>
      </c>
      <c r="B1289" s="41">
        <v>5.86</v>
      </c>
      <c r="C1289" s="41">
        <v>7.69</v>
      </c>
      <c r="D1289" s="41">
        <v>12.15</v>
      </c>
      <c r="E1289" s="41">
        <v>7.69</v>
      </c>
    </row>
    <row r="1290" spans="1:5" x14ac:dyDescent="0.25">
      <c r="A1290" s="5">
        <v>41029</v>
      </c>
      <c r="B1290" s="41">
        <v>5.74</v>
      </c>
      <c r="C1290" s="41">
        <v>7.59</v>
      </c>
      <c r="D1290" s="41">
        <v>11.96</v>
      </c>
      <c r="E1290" s="41">
        <v>7.56</v>
      </c>
    </row>
    <row r="1291" spans="1:5" x14ac:dyDescent="0.25">
      <c r="A1291" s="5">
        <v>41060</v>
      </c>
      <c r="B1291" s="41">
        <v>6.19</v>
      </c>
      <c r="C1291" s="41">
        <v>8.01</v>
      </c>
      <c r="D1291" s="41">
        <v>12.91</v>
      </c>
      <c r="E1291" s="41">
        <v>8.1300000000000008</v>
      </c>
    </row>
    <row r="1292" spans="1:5" x14ac:dyDescent="0.25">
      <c r="A1292" s="5">
        <v>41090</v>
      </c>
      <c r="B1292" s="41">
        <v>5.92</v>
      </c>
      <c r="C1292" s="41">
        <v>7.72</v>
      </c>
      <c r="D1292" s="41">
        <v>12.46</v>
      </c>
      <c r="E1292" s="41">
        <v>7.84</v>
      </c>
    </row>
    <row r="1293" spans="1:5" x14ac:dyDescent="0.25">
      <c r="A1293" s="5">
        <v>41121</v>
      </c>
      <c r="B1293" s="41">
        <v>5.62</v>
      </c>
      <c r="C1293" s="41">
        <v>7.42</v>
      </c>
      <c r="D1293" s="41">
        <v>12.24</v>
      </c>
      <c r="E1293" s="41">
        <v>7.53</v>
      </c>
    </row>
    <row r="1294" spans="1:5" x14ac:dyDescent="0.25">
      <c r="A1294" s="5">
        <v>41152</v>
      </c>
      <c r="B1294" s="41">
        <v>5.52</v>
      </c>
      <c r="C1294" s="41">
        <v>7.22</v>
      </c>
      <c r="D1294" s="41">
        <v>12</v>
      </c>
      <c r="E1294" s="41">
        <v>7.35</v>
      </c>
    </row>
    <row r="1295" spans="1:5" x14ac:dyDescent="0.25">
      <c r="A1295" s="5">
        <v>41182</v>
      </c>
      <c r="B1295" s="41">
        <v>5.38</v>
      </c>
      <c r="C1295" s="41">
        <v>7.02</v>
      </c>
      <c r="D1295" s="41">
        <v>11.59</v>
      </c>
      <c r="E1295" s="41">
        <v>7.15</v>
      </c>
    </row>
    <row r="1296" spans="1:5" x14ac:dyDescent="0.25">
      <c r="A1296" s="5">
        <v>41213</v>
      </c>
      <c r="B1296" s="41">
        <v>5.27</v>
      </c>
      <c r="C1296" s="41">
        <v>6.9</v>
      </c>
      <c r="D1296" s="41">
        <v>11.46</v>
      </c>
      <c r="E1296" s="41">
        <v>7.07</v>
      </c>
    </row>
    <row r="1297" spans="1:5" x14ac:dyDescent="0.25">
      <c r="A1297" s="5">
        <v>41243</v>
      </c>
      <c r="B1297" s="41">
        <v>5.23</v>
      </c>
      <c r="C1297" s="41">
        <v>6.83</v>
      </c>
      <c r="D1297" s="41">
        <v>11.45</v>
      </c>
      <c r="E1297" s="41">
        <v>7.02</v>
      </c>
    </row>
    <row r="1298" spans="1:5" x14ac:dyDescent="0.25">
      <c r="A1298" s="5">
        <v>41274</v>
      </c>
      <c r="B1298" s="41">
        <v>5.12</v>
      </c>
      <c r="C1298" s="41">
        <v>6.66</v>
      </c>
      <c r="D1298" s="41">
        <v>10.97</v>
      </c>
      <c r="E1298" s="41">
        <v>6.75</v>
      </c>
    </row>
    <row r="1299" spans="1:5" x14ac:dyDescent="0.25">
      <c r="A1299" s="5">
        <v>41305</v>
      </c>
      <c r="B1299" s="41">
        <v>4.9800000000000004</v>
      </c>
      <c r="C1299" s="41">
        <v>6.6</v>
      </c>
      <c r="D1299" s="41">
        <v>10.37</v>
      </c>
      <c r="E1299" s="41">
        <v>6.56</v>
      </c>
    </row>
    <row r="1300" spans="1:5" x14ac:dyDescent="0.25">
      <c r="A1300" s="5">
        <v>41333</v>
      </c>
      <c r="B1300" s="41">
        <v>4.95</v>
      </c>
      <c r="C1300" s="41">
        <v>6.59</v>
      </c>
      <c r="D1300" s="41">
        <v>10.4</v>
      </c>
      <c r="E1300" s="41">
        <v>6.55</v>
      </c>
    </row>
    <row r="1301" spans="1:5" x14ac:dyDescent="0.25">
      <c r="A1301" s="5">
        <v>41364</v>
      </c>
      <c r="B1301" s="41">
        <v>4.93</v>
      </c>
      <c r="C1301" s="41">
        <v>6.45</v>
      </c>
      <c r="D1301" s="41">
        <v>10.11</v>
      </c>
      <c r="E1301" s="41">
        <v>6.45</v>
      </c>
    </row>
    <row r="1302" spans="1:5" x14ac:dyDescent="0.25">
      <c r="A1302" s="5">
        <v>41394</v>
      </c>
      <c r="B1302" s="41">
        <v>4.67</v>
      </c>
      <c r="C1302" s="41">
        <v>6.18</v>
      </c>
      <c r="D1302" s="41">
        <v>9.65</v>
      </c>
      <c r="E1302" s="41">
        <v>6.16</v>
      </c>
    </row>
    <row r="1303" spans="1:5" x14ac:dyDescent="0.25">
      <c r="A1303" s="5">
        <v>41425</v>
      </c>
      <c r="B1303" s="41">
        <v>4.91</v>
      </c>
      <c r="C1303" s="41">
        <v>6.38</v>
      </c>
      <c r="D1303" s="41">
        <v>9.77</v>
      </c>
      <c r="E1303" s="41">
        <v>6.35</v>
      </c>
    </row>
    <row r="1304" spans="1:5" x14ac:dyDescent="0.25">
      <c r="A1304" s="5">
        <v>41455</v>
      </c>
      <c r="B1304" s="41">
        <v>5.53</v>
      </c>
      <c r="C1304" s="41">
        <v>7</v>
      </c>
      <c r="D1304" s="41">
        <v>10.59</v>
      </c>
      <c r="E1304" s="41">
        <v>7</v>
      </c>
    </row>
    <row r="1305" spans="1:5" x14ac:dyDescent="0.25">
      <c r="A1305" s="5">
        <v>41486</v>
      </c>
      <c r="B1305" s="41">
        <v>5.29</v>
      </c>
      <c r="C1305" s="41">
        <v>6.66</v>
      </c>
      <c r="D1305" s="41">
        <v>10.06</v>
      </c>
      <c r="E1305" s="41">
        <v>6.65</v>
      </c>
    </row>
    <row r="1306" spans="1:5" x14ac:dyDescent="0.25">
      <c r="A1306" s="5">
        <v>41517</v>
      </c>
      <c r="B1306" s="41">
        <v>5.49</v>
      </c>
      <c r="C1306" s="41">
        <v>6.86</v>
      </c>
      <c r="D1306" s="41">
        <v>10.26</v>
      </c>
      <c r="E1306" s="41">
        <v>6.86</v>
      </c>
    </row>
    <row r="1307" spans="1:5" x14ac:dyDescent="0.25">
      <c r="A1307" s="5">
        <v>41547</v>
      </c>
      <c r="B1307" s="41">
        <v>5.39</v>
      </c>
      <c r="C1307" s="41">
        <v>6.76</v>
      </c>
      <c r="D1307" s="41">
        <v>10.34</v>
      </c>
      <c r="E1307" s="41">
        <v>6.79</v>
      </c>
    </row>
    <row r="1308" spans="1:5" x14ac:dyDescent="0.25">
      <c r="A1308" s="5">
        <v>41578</v>
      </c>
      <c r="B1308" s="41">
        <v>5.01</v>
      </c>
      <c r="C1308" s="41">
        <v>6.35</v>
      </c>
      <c r="D1308" s="41">
        <v>9.85</v>
      </c>
      <c r="E1308" s="41">
        <v>6.37</v>
      </c>
    </row>
    <row r="1309" spans="1:5" x14ac:dyDescent="0.25">
      <c r="A1309" s="5">
        <v>41608</v>
      </c>
      <c r="B1309" s="41">
        <v>5.07</v>
      </c>
      <c r="C1309" s="41">
        <v>6.32</v>
      </c>
      <c r="D1309" s="41">
        <v>9.7899999999999991</v>
      </c>
      <c r="E1309" s="41">
        <v>6.38</v>
      </c>
    </row>
    <row r="1310" spans="1:5" x14ac:dyDescent="0.25">
      <c r="A1310" s="5">
        <v>41639</v>
      </c>
      <c r="B1310" s="41">
        <v>5.04</v>
      </c>
      <c r="C1310" s="41">
        <v>6.4</v>
      </c>
      <c r="D1310" s="41">
        <v>9.76</v>
      </c>
      <c r="E1310" s="41">
        <v>6.39</v>
      </c>
    </row>
    <row r="1311" spans="1:5" x14ac:dyDescent="0.25">
      <c r="A1311" s="5">
        <v>41670</v>
      </c>
      <c r="B1311" s="41">
        <v>5.01</v>
      </c>
      <c r="C1311" s="41">
        <v>6.35</v>
      </c>
      <c r="D1311" s="41">
        <v>9.85</v>
      </c>
      <c r="E1311" s="41">
        <v>6.37</v>
      </c>
    </row>
    <row r="1312" spans="1:5" x14ac:dyDescent="0.25">
      <c r="A1312" s="5">
        <v>41698</v>
      </c>
      <c r="B1312" s="41">
        <v>4.74</v>
      </c>
      <c r="C1312" s="41">
        <v>6.1</v>
      </c>
      <c r="D1312" s="41">
        <v>9.58</v>
      </c>
      <c r="E1312" s="41">
        <v>6.11</v>
      </c>
    </row>
    <row r="1313" spans="1:5" x14ac:dyDescent="0.25">
      <c r="A1313" s="5">
        <v>41729</v>
      </c>
      <c r="B1313" s="41">
        <v>4.7699999999999996</v>
      </c>
      <c r="C1313" s="41">
        <v>6.12</v>
      </c>
      <c r="D1313" s="41">
        <v>9.8699999999999992</v>
      </c>
      <c r="E1313" s="41">
        <v>6.16</v>
      </c>
    </row>
    <row r="1314" spans="1:5" x14ac:dyDescent="0.25">
      <c r="A1314" s="5">
        <v>41759</v>
      </c>
      <c r="B1314" s="41">
        <v>4.7</v>
      </c>
      <c r="C1314" s="41">
        <v>6.03</v>
      </c>
      <c r="D1314" s="41">
        <v>9.4</v>
      </c>
      <c r="E1314" s="41">
        <v>6.03</v>
      </c>
    </row>
    <row r="1315" spans="1:5" x14ac:dyDescent="0.25">
      <c r="A1315" s="5">
        <v>41790</v>
      </c>
      <c r="B1315" s="41">
        <v>4.63</v>
      </c>
      <c r="C1315" s="41">
        <v>5.91</v>
      </c>
      <c r="D1315" s="41">
        <v>8.99</v>
      </c>
      <c r="E1315" s="41">
        <v>5.85</v>
      </c>
    </row>
    <row r="1316" spans="1:5" x14ac:dyDescent="0.25">
      <c r="A1316" s="5">
        <v>41820</v>
      </c>
      <c r="B1316" s="41">
        <v>4.59</v>
      </c>
      <c r="C1316" s="41">
        <v>5.84</v>
      </c>
      <c r="D1316" s="41">
        <v>8.8000000000000007</v>
      </c>
      <c r="E1316" s="41">
        <v>5.77</v>
      </c>
    </row>
    <row r="1317" spans="1:5" x14ac:dyDescent="0.25">
      <c r="A1317" s="5">
        <v>41851</v>
      </c>
      <c r="B1317" s="41">
        <v>4.97</v>
      </c>
      <c r="C1317" s="41">
        <v>6.23</v>
      </c>
      <c r="D1317" s="41">
        <v>9.33</v>
      </c>
      <c r="E1317" s="41">
        <v>6.18</v>
      </c>
    </row>
    <row r="1318" spans="1:5" x14ac:dyDescent="0.25">
      <c r="A1318" s="5">
        <v>41882</v>
      </c>
      <c r="B1318" s="41">
        <v>4.6900000000000004</v>
      </c>
      <c r="C1318" s="41">
        <v>6.04</v>
      </c>
      <c r="D1318" s="41">
        <v>9.31</v>
      </c>
      <c r="E1318" s="41">
        <v>5.96</v>
      </c>
    </row>
    <row r="1319" spans="1:5" x14ac:dyDescent="0.25">
      <c r="A1319" s="5">
        <v>41912</v>
      </c>
      <c r="B1319" s="41">
        <v>5.14</v>
      </c>
      <c r="C1319" s="41">
        <v>6.55</v>
      </c>
      <c r="D1319" s="41">
        <v>9.9499999999999993</v>
      </c>
      <c r="E1319" s="41">
        <v>6.47</v>
      </c>
    </row>
    <row r="1320" spans="1:5" x14ac:dyDescent="0.25">
      <c r="A1320" s="5">
        <v>41943</v>
      </c>
      <c r="B1320" s="41">
        <v>4.84</v>
      </c>
      <c r="C1320" s="41">
        <v>6.45</v>
      </c>
      <c r="D1320" s="41">
        <v>10.23</v>
      </c>
      <c r="E1320" s="41">
        <v>6.3</v>
      </c>
    </row>
    <row r="1321" spans="1:5" x14ac:dyDescent="0.25">
      <c r="A1321" s="5">
        <v>41973</v>
      </c>
      <c r="B1321" s="41">
        <v>5.03</v>
      </c>
      <c r="C1321" s="41">
        <v>6.76</v>
      </c>
      <c r="D1321" s="41">
        <v>10.7</v>
      </c>
      <c r="E1321" s="41">
        <v>6.55</v>
      </c>
    </row>
    <row r="1322" spans="1:5" x14ac:dyDescent="0.25">
      <c r="A1322" s="5">
        <v>42004</v>
      </c>
      <c r="B1322" s="41">
        <v>5.2</v>
      </c>
      <c r="C1322" s="41">
        <v>7.3</v>
      </c>
      <c r="D1322" s="41">
        <v>11.55</v>
      </c>
      <c r="E1322" s="41">
        <v>6.95</v>
      </c>
    </row>
    <row r="1323" spans="1:5" x14ac:dyDescent="0.25">
      <c r="A1323" s="5">
        <v>42035</v>
      </c>
      <c r="B1323" s="41">
        <v>5.08</v>
      </c>
      <c r="C1323" s="41">
        <v>7.29</v>
      </c>
      <c r="D1323" s="41">
        <v>11.21</v>
      </c>
      <c r="E1323" s="41">
        <v>6.79</v>
      </c>
    </row>
    <row r="1324" spans="1:5" x14ac:dyDescent="0.25">
      <c r="A1324" s="5">
        <v>42063</v>
      </c>
      <c r="B1324" s="41">
        <v>4.79</v>
      </c>
      <c r="C1324" s="41">
        <v>6.81</v>
      </c>
      <c r="D1324" s="41">
        <v>10.54</v>
      </c>
      <c r="E1324" s="41">
        <v>6.4</v>
      </c>
    </row>
    <row r="1325" spans="1:5" x14ac:dyDescent="0.25">
      <c r="A1325" s="5">
        <v>42094</v>
      </c>
      <c r="B1325" s="41">
        <v>4.99</v>
      </c>
      <c r="C1325" s="41">
        <v>6.97</v>
      </c>
      <c r="D1325" s="41">
        <v>11.15</v>
      </c>
      <c r="E1325" s="41">
        <v>6.63</v>
      </c>
    </row>
    <row r="1326" spans="1:5" x14ac:dyDescent="0.25">
      <c r="A1326" s="5">
        <v>42124</v>
      </c>
      <c r="B1326" s="41">
        <v>4.87</v>
      </c>
      <c r="C1326" s="41">
        <v>6.73</v>
      </c>
      <c r="D1326" s="41">
        <v>11.02</v>
      </c>
      <c r="E1326" s="41">
        <v>6.45</v>
      </c>
    </row>
    <row r="1327" spans="1:5" x14ac:dyDescent="0.25">
      <c r="A1327" s="5">
        <v>42155</v>
      </c>
      <c r="B1327" s="41">
        <v>4.92</v>
      </c>
      <c r="C1327" s="41">
        <v>6.66</v>
      </c>
      <c r="D1327" s="41">
        <v>11.24</v>
      </c>
      <c r="E1327" s="41">
        <v>6.49</v>
      </c>
    </row>
    <row r="1331" spans="1:5" x14ac:dyDescent="0.25">
      <c r="A1331" s="41" t="s">
        <v>445</v>
      </c>
    </row>
    <row r="1332" spans="1:5" x14ac:dyDescent="0.25">
      <c r="A1332" s="41" t="s">
        <v>462</v>
      </c>
    </row>
    <row r="1334" spans="1:5" x14ac:dyDescent="0.25">
      <c r="B1334" s="41" t="s">
        <v>94</v>
      </c>
      <c r="C1334" s="41" t="s">
        <v>106</v>
      </c>
      <c r="D1334" s="41" t="s">
        <v>447</v>
      </c>
      <c r="E1334" s="41" t="s">
        <v>448</v>
      </c>
    </row>
    <row r="1335" spans="1:5" x14ac:dyDescent="0.25">
      <c r="A1335" s="5">
        <v>38352</v>
      </c>
      <c r="B1335" s="41">
        <v>5.75</v>
      </c>
      <c r="C1335" s="41">
        <v>5.16</v>
      </c>
      <c r="D1335" s="41">
        <v>4.7300000000000004</v>
      </c>
      <c r="E1335" s="41">
        <v>5.32</v>
      </c>
    </row>
    <row r="1336" spans="1:5" x14ac:dyDescent="0.25">
      <c r="A1336" s="5">
        <v>38383</v>
      </c>
      <c r="B1336" s="41">
        <v>5.73</v>
      </c>
      <c r="C1336" s="41">
        <v>5.13</v>
      </c>
      <c r="D1336" s="41">
        <v>4.72</v>
      </c>
      <c r="E1336" s="41">
        <v>5.3</v>
      </c>
    </row>
    <row r="1337" spans="1:5" x14ac:dyDescent="0.25">
      <c r="A1337" s="5">
        <v>38411</v>
      </c>
      <c r="B1337" s="41">
        <v>5.76</v>
      </c>
      <c r="C1337" s="41">
        <v>5.23</v>
      </c>
      <c r="D1337" s="41">
        <v>4.79</v>
      </c>
      <c r="E1337" s="41">
        <v>5.37</v>
      </c>
    </row>
    <row r="1338" spans="1:5" x14ac:dyDescent="0.25">
      <c r="A1338" s="5">
        <v>38442</v>
      </c>
      <c r="B1338" s="41">
        <v>5.59</v>
      </c>
      <c r="C1338" s="41">
        <v>5.15</v>
      </c>
      <c r="D1338" s="41">
        <v>4.66</v>
      </c>
      <c r="E1338" s="41">
        <v>5.25</v>
      </c>
    </row>
    <row r="1339" spans="1:5" x14ac:dyDescent="0.25">
      <c r="A1339" s="5">
        <v>38472</v>
      </c>
      <c r="B1339" s="41">
        <v>5.58</v>
      </c>
      <c r="C1339" s="41">
        <v>5.04</v>
      </c>
      <c r="D1339" s="41">
        <v>4.62</v>
      </c>
      <c r="E1339" s="41">
        <v>5.2</v>
      </c>
    </row>
    <row r="1340" spans="1:5" x14ac:dyDescent="0.25">
      <c r="A1340" s="5">
        <v>38503</v>
      </c>
      <c r="B1340" s="41">
        <v>5.57</v>
      </c>
      <c r="C1340" s="41">
        <v>5.04</v>
      </c>
      <c r="D1340" s="41">
        <v>4.67</v>
      </c>
      <c r="E1340" s="41">
        <v>5.22</v>
      </c>
    </row>
    <row r="1341" spans="1:5" x14ac:dyDescent="0.25">
      <c r="A1341" s="5">
        <v>38533</v>
      </c>
      <c r="B1341" s="41">
        <v>5.71</v>
      </c>
      <c r="C1341" s="41">
        <v>5.08</v>
      </c>
      <c r="D1341" s="41">
        <v>4.6399999999999997</v>
      </c>
      <c r="E1341" s="41">
        <v>5.3</v>
      </c>
    </row>
    <row r="1342" spans="1:5" x14ac:dyDescent="0.25">
      <c r="A1342" s="5">
        <v>38564</v>
      </c>
      <c r="B1342" s="41">
        <v>5.76</v>
      </c>
      <c r="C1342" s="41">
        <v>5.07</v>
      </c>
      <c r="D1342" s="41">
        <v>4.6100000000000003</v>
      </c>
      <c r="E1342" s="41">
        <v>5.31</v>
      </c>
    </row>
    <row r="1343" spans="1:5" x14ac:dyDescent="0.25">
      <c r="A1343" s="5">
        <v>38595</v>
      </c>
      <c r="B1343" s="41">
        <v>5.73</v>
      </c>
      <c r="C1343" s="41">
        <v>5.09</v>
      </c>
      <c r="D1343" s="41">
        <v>4.63</v>
      </c>
      <c r="E1343" s="41">
        <v>5.31</v>
      </c>
    </row>
    <row r="1344" spans="1:5" x14ac:dyDescent="0.25">
      <c r="A1344" s="5">
        <v>38625</v>
      </c>
      <c r="B1344" s="41">
        <v>5.67</v>
      </c>
      <c r="C1344" s="41">
        <v>5.09</v>
      </c>
      <c r="D1344" s="41">
        <v>4.75</v>
      </c>
      <c r="E1344" s="41">
        <v>5.3</v>
      </c>
    </row>
    <row r="1345" spans="1:5" x14ac:dyDescent="0.25">
      <c r="A1345" s="5">
        <v>38656</v>
      </c>
      <c r="B1345" s="41">
        <v>5.54</v>
      </c>
      <c r="C1345" s="41">
        <v>5.04</v>
      </c>
      <c r="D1345" s="41">
        <v>4.68</v>
      </c>
      <c r="E1345" s="41">
        <v>5.22</v>
      </c>
    </row>
    <row r="1346" spans="1:5" x14ac:dyDescent="0.25">
      <c r="A1346" s="5">
        <v>38686</v>
      </c>
      <c r="B1346" s="41">
        <v>5.49</v>
      </c>
      <c r="C1346" s="41">
        <v>5.08</v>
      </c>
      <c r="D1346" s="41">
        <v>4.6900000000000004</v>
      </c>
      <c r="E1346" s="41">
        <v>5.2</v>
      </c>
    </row>
    <row r="1347" spans="1:5" x14ac:dyDescent="0.25">
      <c r="A1347" s="5">
        <v>38717</v>
      </c>
      <c r="B1347" s="41">
        <v>5.27</v>
      </c>
      <c r="C1347" s="41">
        <v>5.0999999999999996</v>
      </c>
      <c r="D1347" s="41">
        <v>4.6900000000000004</v>
      </c>
      <c r="E1347" s="41">
        <v>5.12</v>
      </c>
    </row>
    <row r="1348" spans="1:5" x14ac:dyDescent="0.25">
      <c r="A1348" s="5">
        <v>38748</v>
      </c>
      <c r="B1348" s="41">
        <v>5.35</v>
      </c>
      <c r="C1348" s="41">
        <v>5.21</v>
      </c>
      <c r="D1348" s="41">
        <v>4.72</v>
      </c>
      <c r="E1348" s="41">
        <v>5.21</v>
      </c>
    </row>
    <row r="1349" spans="1:5" x14ac:dyDescent="0.25">
      <c r="A1349" s="5">
        <v>38776</v>
      </c>
      <c r="B1349" s="41">
        <v>5.33</v>
      </c>
      <c r="C1349" s="41">
        <v>5.21</v>
      </c>
      <c r="D1349" s="41">
        <v>4.76</v>
      </c>
      <c r="E1349" s="41">
        <v>5.2</v>
      </c>
    </row>
    <row r="1350" spans="1:5" x14ac:dyDescent="0.25">
      <c r="A1350" s="5">
        <v>38807</v>
      </c>
      <c r="B1350" s="41">
        <v>5.28</v>
      </c>
      <c r="C1350" s="41">
        <v>5.16</v>
      </c>
      <c r="D1350" s="41">
        <v>4.66</v>
      </c>
      <c r="E1350" s="41">
        <v>5.14</v>
      </c>
    </row>
    <row r="1351" spans="1:5" x14ac:dyDescent="0.25">
      <c r="A1351" s="5">
        <v>38837</v>
      </c>
      <c r="B1351" s="41">
        <v>5.33</v>
      </c>
      <c r="C1351" s="41">
        <v>5.13</v>
      </c>
      <c r="D1351" s="41">
        <v>4.6900000000000004</v>
      </c>
      <c r="E1351" s="41">
        <v>5.15</v>
      </c>
    </row>
    <row r="1352" spans="1:5" x14ac:dyDescent="0.25">
      <c r="A1352" s="5">
        <v>38868</v>
      </c>
      <c r="B1352" s="41">
        <v>5.26</v>
      </c>
      <c r="C1352" s="41">
        <v>5.09</v>
      </c>
      <c r="D1352" s="41">
        <v>4.67</v>
      </c>
      <c r="E1352" s="41">
        <v>5.0999999999999996</v>
      </c>
    </row>
    <row r="1353" spans="1:5" x14ac:dyDescent="0.25">
      <c r="A1353" s="5">
        <v>38898</v>
      </c>
      <c r="B1353" s="41">
        <v>5.23</v>
      </c>
      <c r="C1353" s="41">
        <v>5.1100000000000003</v>
      </c>
      <c r="D1353" s="41">
        <v>4.5599999999999996</v>
      </c>
      <c r="E1353" s="41">
        <v>5.09</v>
      </c>
    </row>
    <row r="1354" spans="1:5" x14ac:dyDescent="0.25">
      <c r="A1354" s="5">
        <v>38929</v>
      </c>
      <c r="B1354" s="41">
        <v>5.12</v>
      </c>
      <c r="C1354" s="41">
        <v>5.18</v>
      </c>
      <c r="D1354" s="41">
        <v>4.5199999999999996</v>
      </c>
      <c r="E1354" s="41">
        <v>5.07</v>
      </c>
    </row>
    <row r="1355" spans="1:5" x14ac:dyDescent="0.25">
      <c r="A1355" s="5">
        <v>38960</v>
      </c>
      <c r="B1355" s="41">
        <v>5.13</v>
      </c>
      <c r="C1355" s="41">
        <v>5.24</v>
      </c>
      <c r="D1355" s="41">
        <v>4.51</v>
      </c>
      <c r="E1355" s="41">
        <v>5.0999999999999996</v>
      </c>
    </row>
    <row r="1356" spans="1:5" x14ac:dyDescent="0.25">
      <c r="A1356" s="5">
        <v>38990</v>
      </c>
      <c r="B1356" s="41">
        <v>5.36</v>
      </c>
      <c r="C1356" s="41">
        <v>5.0199999999999996</v>
      </c>
      <c r="D1356" s="41">
        <v>4.53</v>
      </c>
      <c r="E1356" s="41">
        <v>5.09</v>
      </c>
    </row>
    <row r="1357" spans="1:5" x14ac:dyDescent="0.25">
      <c r="A1357" s="5">
        <v>39021</v>
      </c>
      <c r="B1357" s="41">
        <v>5.4</v>
      </c>
      <c r="C1357" s="41">
        <v>4.9800000000000004</v>
      </c>
      <c r="D1357" s="41">
        <v>4.58</v>
      </c>
      <c r="E1357" s="41">
        <v>5.09</v>
      </c>
    </row>
    <row r="1358" spans="1:5" x14ac:dyDescent="0.25">
      <c r="A1358" s="5">
        <v>39051</v>
      </c>
      <c r="B1358" s="41">
        <v>5.4</v>
      </c>
      <c r="C1358" s="41">
        <v>5.0199999999999996</v>
      </c>
      <c r="D1358" s="41">
        <v>4.68</v>
      </c>
      <c r="E1358" s="41">
        <v>5.1100000000000003</v>
      </c>
    </row>
    <row r="1359" spans="1:5" x14ac:dyDescent="0.25">
      <c r="A1359" s="5">
        <v>39082</v>
      </c>
      <c r="B1359" s="41">
        <v>5.41</v>
      </c>
      <c r="C1359" s="41">
        <v>4.9400000000000004</v>
      </c>
      <c r="D1359" s="41">
        <v>4.99</v>
      </c>
      <c r="E1359" s="41">
        <v>5.13</v>
      </c>
    </row>
    <row r="1360" spans="1:5" x14ac:dyDescent="0.25">
      <c r="A1360" s="5">
        <v>39113</v>
      </c>
      <c r="B1360" s="41">
        <v>5.42</v>
      </c>
      <c r="C1360" s="41">
        <v>4.96</v>
      </c>
      <c r="D1360" s="41">
        <v>4.9800000000000004</v>
      </c>
      <c r="E1360" s="41">
        <v>5.14</v>
      </c>
    </row>
    <row r="1361" spans="1:5" x14ac:dyDescent="0.25">
      <c r="A1361" s="5">
        <v>39141</v>
      </c>
      <c r="B1361" s="41">
        <v>5.44</v>
      </c>
      <c r="C1361" s="41">
        <v>4.96</v>
      </c>
      <c r="D1361" s="41">
        <v>5.01</v>
      </c>
      <c r="E1361" s="41">
        <v>5.15</v>
      </c>
    </row>
    <row r="1362" spans="1:5" x14ac:dyDescent="0.25">
      <c r="A1362" s="5">
        <v>39172</v>
      </c>
      <c r="B1362" s="41">
        <v>5.49</v>
      </c>
      <c r="C1362" s="41">
        <v>4.88</v>
      </c>
      <c r="D1362" s="41">
        <v>4.9800000000000004</v>
      </c>
      <c r="E1362" s="41">
        <v>5.14</v>
      </c>
    </row>
    <row r="1363" spans="1:5" x14ac:dyDescent="0.25">
      <c r="A1363" s="5">
        <v>39202</v>
      </c>
      <c r="B1363" s="41">
        <v>5.54</v>
      </c>
      <c r="C1363" s="41">
        <v>4.8600000000000003</v>
      </c>
      <c r="D1363" s="41">
        <v>4.99</v>
      </c>
      <c r="E1363" s="41">
        <v>5.15</v>
      </c>
    </row>
    <row r="1364" spans="1:5" x14ac:dyDescent="0.25">
      <c r="A1364" s="5">
        <v>39233</v>
      </c>
      <c r="B1364" s="41">
        <v>5.54</v>
      </c>
      <c r="C1364" s="41">
        <v>4.87</v>
      </c>
      <c r="D1364" s="41">
        <v>4.99</v>
      </c>
      <c r="E1364" s="41">
        <v>5.16</v>
      </c>
    </row>
    <row r="1365" spans="1:5" x14ac:dyDescent="0.25">
      <c r="A1365" s="5">
        <v>39263</v>
      </c>
      <c r="B1365" s="41">
        <v>5.47</v>
      </c>
      <c r="C1365" s="41">
        <v>4.87</v>
      </c>
      <c r="D1365" s="41">
        <v>4.9400000000000004</v>
      </c>
      <c r="E1365" s="41">
        <v>5.13</v>
      </c>
    </row>
    <row r="1366" spans="1:5" x14ac:dyDescent="0.25">
      <c r="A1366" s="5">
        <v>39294</v>
      </c>
      <c r="B1366" s="41">
        <v>5.37</v>
      </c>
      <c r="C1366" s="41">
        <v>4.76</v>
      </c>
      <c r="D1366" s="41">
        <v>4.79</v>
      </c>
      <c r="E1366" s="41">
        <v>5.01</v>
      </c>
    </row>
    <row r="1367" spans="1:5" x14ac:dyDescent="0.25">
      <c r="A1367" s="5">
        <v>39325</v>
      </c>
      <c r="B1367" s="41">
        <v>5.29</v>
      </c>
      <c r="C1367" s="41">
        <v>4.7699999999999996</v>
      </c>
      <c r="D1367" s="41">
        <v>4.76</v>
      </c>
      <c r="E1367" s="41">
        <v>4.99</v>
      </c>
    </row>
    <row r="1368" spans="1:5" x14ac:dyDescent="0.25">
      <c r="A1368" s="5">
        <v>39355</v>
      </c>
      <c r="B1368" s="41">
        <v>5.31</v>
      </c>
      <c r="C1368" s="41">
        <v>4.7699999999999996</v>
      </c>
      <c r="D1368" s="41">
        <v>4.76</v>
      </c>
      <c r="E1368" s="41">
        <v>4.99</v>
      </c>
    </row>
    <row r="1369" spans="1:5" x14ac:dyDescent="0.25">
      <c r="A1369" s="5">
        <v>39386</v>
      </c>
      <c r="B1369" s="41">
        <v>5.26</v>
      </c>
      <c r="C1369" s="41">
        <v>4.79</v>
      </c>
      <c r="D1369" s="41">
        <v>4.8099999999999996</v>
      </c>
      <c r="E1369" s="41">
        <v>4.9800000000000004</v>
      </c>
    </row>
    <row r="1370" spans="1:5" x14ac:dyDescent="0.25">
      <c r="A1370" s="5">
        <v>39416</v>
      </c>
      <c r="B1370" s="41">
        <v>5.16</v>
      </c>
      <c r="C1370" s="41">
        <v>4.75</v>
      </c>
      <c r="D1370" s="41">
        <v>4.71</v>
      </c>
      <c r="E1370" s="41">
        <v>4.9000000000000004</v>
      </c>
    </row>
    <row r="1371" spans="1:5" x14ac:dyDescent="0.25">
      <c r="A1371" s="5">
        <v>39447</v>
      </c>
      <c r="B1371" s="41">
        <v>5.12</v>
      </c>
      <c r="C1371" s="41">
        <v>4.74</v>
      </c>
      <c r="D1371" s="41">
        <v>4.66</v>
      </c>
      <c r="E1371" s="41">
        <v>4.87</v>
      </c>
    </row>
    <row r="1372" spans="1:5" x14ac:dyDescent="0.25">
      <c r="A1372" s="5">
        <v>39478</v>
      </c>
      <c r="B1372" s="41">
        <v>5.0999999999999996</v>
      </c>
      <c r="C1372" s="41">
        <v>4.7</v>
      </c>
      <c r="D1372" s="41">
        <v>4.57</v>
      </c>
      <c r="E1372" s="41">
        <v>4.82</v>
      </c>
    </row>
    <row r="1373" spans="1:5" x14ac:dyDescent="0.25">
      <c r="A1373" s="5">
        <v>39507</v>
      </c>
      <c r="B1373" s="41">
        <v>5.08</v>
      </c>
      <c r="C1373" s="41">
        <v>4.58</v>
      </c>
      <c r="D1373" s="41">
        <v>4.5</v>
      </c>
      <c r="E1373" s="41">
        <v>4.75</v>
      </c>
    </row>
    <row r="1374" spans="1:5" x14ac:dyDescent="0.25">
      <c r="A1374" s="5">
        <v>39538</v>
      </c>
      <c r="B1374" s="41">
        <v>4.91</v>
      </c>
      <c r="C1374" s="41">
        <v>4.51</v>
      </c>
      <c r="D1374" s="41">
        <v>4.42</v>
      </c>
      <c r="E1374" s="41">
        <v>4.66</v>
      </c>
    </row>
    <row r="1375" spans="1:5" x14ac:dyDescent="0.25">
      <c r="A1375" s="5">
        <v>39568</v>
      </c>
      <c r="B1375" s="41">
        <v>5.04</v>
      </c>
      <c r="C1375" s="41">
        <v>4.4800000000000004</v>
      </c>
      <c r="D1375" s="41">
        <v>4.51</v>
      </c>
      <c r="E1375" s="41">
        <v>4.6900000000000004</v>
      </c>
    </row>
    <row r="1376" spans="1:5" x14ac:dyDescent="0.25">
      <c r="A1376" s="5">
        <v>39599</v>
      </c>
      <c r="B1376" s="41">
        <v>5.09</v>
      </c>
      <c r="C1376" s="41">
        <v>4.5</v>
      </c>
      <c r="D1376" s="41">
        <v>4.3899999999999997</v>
      </c>
      <c r="E1376" s="41">
        <v>4.72</v>
      </c>
    </row>
    <row r="1377" spans="1:5" x14ac:dyDescent="0.25">
      <c r="A1377" s="5">
        <v>39629</v>
      </c>
      <c r="B1377" s="41">
        <v>5.0199999999999996</v>
      </c>
      <c r="C1377" s="41">
        <v>4.4000000000000004</v>
      </c>
      <c r="D1377" s="41">
        <v>4.29</v>
      </c>
      <c r="E1377" s="41">
        <v>4.63</v>
      </c>
    </row>
    <row r="1378" spans="1:5" x14ac:dyDescent="0.25">
      <c r="A1378" s="5">
        <v>39660</v>
      </c>
      <c r="B1378" s="41">
        <v>5.01</v>
      </c>
      <c r="C1378" s="41">
        <v>4.32</v>
      </c>
      <c r="D1378" s="41">
        <v>4.1900000000000004</v>
      </c>
      <c r="E1378" s="41">
        <v>4.57</v>
      </c>
    </row>
    <row r="1379" spans="1:5" x14ac:dyDescent="0.25">
      <c r="A1379" s="5">
        <v>39691</v>
      </c>
      <c r="B1379" s="41">
        <v>4.99</v>
      </c>
      <c r="C1379" s="41">
        <v>4.2699999999999996</v>
      </c>
      <c r="D1379" s="41">
        <v>4.12</v>
      </c>
      <c r="E1379" s="41">
        <v>4.53</v>
      </c>
    </row>
    <row r="1380" spans="1:5" x14ac:dyDescent="0.25">
      <c r="A1380" s="5">
        <v>39721</v>
      </c>
      <c r="B1380" s="41">
        <v>4.8</v>
      </c>
      <c r="C1380" s="41">
        <v>4.0999999999999996</v>
      </c>
      <c r="D1380" s="41">
        <v>3.89</v>
      </c>
      <c r="E1380" s="41">
        <v>4.3499999999999996</v>
      </c>
    </row>
    <row r="1381" spans="1:5" x14ac:dyDescent="0.25">
      <c r="A1381" s="5">
        <v>39752</v>
      </c>
      <c r="B1381" s="41">
        <v>4.45</v>
      </c>
      <c r="C1381" s="41">
        <v>3.82</v>
      </c>
      <c r="D1381" s="41">
        <v>3.39</v>
      </c>
      <c r="E1381" s="41">
        <v>4.01</v>
      </c>
    </row>
    <row r="1382" spans="1:5" x14ac:dyDescent="0.25">
      <c r="A1382" s="5">
        <v>39782</v>
      </c>
      <c r="B1382" s="41">
        <v>4.3</v>
      </c>
      <c r="C1382" s="41">
        <v>3.8</v>
      </c>
      <c r="D1382" s="41">
        <v>3</v>
      </c>
      <c r="E1382" s="41">
        <v>3.87</v>
      </c>
    </row>
    <row r="1383" spans="1:5" x14ac:dyDescent="0.25">
      <c r="A1383" s="5">
        <v>39813</v>
      </c>
      <c r="B1383" s="41">
        <v>4.3600000000000003</v>
      </c>
      <c r="C1383" s="41">
        <v>3.94</v>
      </c>
      <c r="D1383" s="41">
        <v>2.95</v>
      </c>
      <c r="E1383" s="41">
        <v>3.89</v>
      </c>
    </row>
    <row r="1384" spans="1:5" x14ac:dyDescent="0.25">
      <c r="A1384" s="5">
        <v>39844</v>
      </c>
      <c r="B1384" s="41">
        <v>4.45</v>
      </c>
      <c r="C1384" s="41">
        <v>3.98</v>
      </c>
      <c r="D1384" s="41">
        <v>2.96</v>
      </c>
      <c r="E1384" s="41">
        <v>3.98</v>
      </c>
    </row>
    <row r="1385" spans="1:5" x14ac:dyDescent="0.25">
      <c r="A1385" s="5">
        <v>39872</v>
      </c>
      <c r="B1385" s="41">
        <v>4.4400000000000004</v>
      </c>
      <c r="C1385" s="41">
        <v>3.88</v>
      </c>
      <c r="D1385" s="41">
        <v>2.87</v>
      </c>
      <c r="E1385" s="41">
        <v>3.92</v>
      </c>
    </row>
    <row r="1386" spans="1:5" x14ac:dyDescent="0.25">
      <c r="A1386" s="5">
        <v>39903</v>
      </c>
      <c r="B1386" s="41">
        <v>4.4400000000000004</v>
      </c>
      <c r="C1386" s="41">
        <v>3.86</v>
      </c>
      <c r="D1386" s="41">
        <v>2.92</v>
      </c>
      <c r="E1386" s="41">
        <v>3.9</v>
      </c>
    </row>
    <row r="1387" spans="1:5" x14ac:dyDescent="0.25">
      <c r="A1387" s="5">
        <v>39933</v>
      </c>
      <c r="B1387" s="41">
        <v>4.54</v>
      </c>
      <c r="C1387" s="41">
        <v>4.03</v>
      </c>
      <c r="D1387" s="41">
        <v>3.36</v>
      </c>
      <c r="E1387" s="41">
        <v>4.0999999999999996</v>
      </c>
    </row>
    <row r="1388" spans="1:5" x14ac:dyDescent="0.25">
      <c r="A1388" s="5">
        <v>39964</v>
      </c>
      <c r="B1388" s="41">
        <v>4.6100000000000003</v>
      </c>
      <c r="C1388" s="41">
        <v>4.17</v>
      </c>
      <c r="D1388" s="41">
        <v>3.51</v>
      </c>
      <c r="E1388" s="41">
        <v>4.21</v>
      </c>
    </row>
    <row r="1389" spans="1:5" x14ac:dyDescent="0.25">
      <c r="A1389" s="5">
        <v>39994</v>
      </c>
      <c r="B1389" s="41">
        <v>4.6500000000000004</v>
      </c>
      <c r="C1389" s="41">
        <v>4.21</v>
      </c>
      <c r="D1389" s="41">
        <v>3.62</v>
      </c>
      <c r="E1389" s="41">
        <v>4.26</v>
      </c>
    </row>
    <row r="1390" spans="1:5" x14ac:dyDescent="0.25">
      <c r="A1390" s="5">
        <v>40025</v>
      </c>
      <c r="B1390" s="41">
        <v>4.8</v>
      </c>
      <c r="C1390" s="41">
        <v>4.3099999999999996</v>
      </c>
      <c r="D1390" s="41">
        <v>3.75</v>
      </c>
      <c r="E1390" s="41">
        <v>4.37</v>
      </c>
    </row>
    <row r="1391" spans="1:5" x14ac:dyDescent="0.25">
      <c r="A1391" s="5">
        <v>40056</v>
      </c>
      <c r="B1391" s="41">
        <v>4.83</v>
      </c>
      <c r="C1391" s="41">
        <v>4.1100000000000003</v>
      </c>
      <c r="D1391" s="41">
        <v>3.84</v>
      </c>
      <c r="E1391" s="41">
        <v>4.3600000000000003</v>
      </c>
    </row>
    <row r="1392" spans="1:5" x14ac:dyDescent="0.25">
      <c r="A1392" s="5">
        <v>40086</v>
      </c>
      <c r="B1392" s="41">
        <v>4.9800000000000004</v>
      </c>
      <c r="C1392" s="41">
        <v>4.18</v>
      </c>
      <c r="D1392" s="41">
        <v>4.01</v>
      </c>
      <c r="E1392" s="41">
        <v>4.47</v>
      </c>
    </row>
    <row r="1393" spans="1:5" x14ac:dyDescent="0.25">
      <c r="A1393" s="5">
        <v>40117</v>
      </c>
      <c r="B1393" s="41">
        <v>5.0199999999999996</v>
      </c>
      <c r="C1393" s="41">
        <v>4.1900000000000004</v>
      </c>
      <c r="D1393" s="41">
        <v>4.04</v>
      </c>
      <c r="E1393" s="41">
        <v>4.5</v>
      </c>
    </row>
    <row r="1394" spans="1:5" x14ac:dyDescent="0.25">
      <c r="A1394" s="5">
        <v>40147</v>
      </c>
      <c r="B1394" s="41">
        <v>5</v>
      </c>
      <c r="C1394" s="41">
        <v>4.22</v>
      </c>
      <c r="D1394" s="41">
        <v>4.08</v>
      </c>
      <c r="E1394" s="41">
        <v>4.5199999999999996</v>
      </c>
    </row>
    <row r="1395" spans="1:5" x14ac:dyDescent="0.25">
      <c r="A1395" s="5">
        <v>40178</v>
      </c>
      <c r="B1395" s="41">
        <v>5.0599999999999996</v>
      </c>
      <c r="C1395" s="41">
        <v>4.2300000000000004</v>
      </c>
      <c r="D1395" s="41">
        <v>4.0999999999999996</v>
      </c>
      <c r="E1395" s="41">
        <v>4.55</v>
      </c>
    </row>
    <row r="1396" spans="1:5" x14ac:dyDescent="0.25">
      <c r="A1396" s="5">
        <v>40209</v>
      </c>
      <c r="B1396" s="41">
        <v>5.07</v>
      </c>
      <c r="C1396" s="41">
        <v>4.24</v>
      </c>
      <c r="D1396" s="41">
        <v>4.0999999999999996</v>
      </c>
      <c r="E1396" s="41">
        <v>4.5599999999999996</v>
      </c>
    </row>
    <row r="1397" spans="1:5" x14ac:dyDescent="0.25">
      <c r="A1397" s="5">
        <v>40237</v>
      </c>
      <c r="B1397" s="41">
        <v>5.04</v>
      </c>
      <c r="C1397" s="41">
        <v>4.18</v>
      </c>
      <c r="D1397" s="41">
        <v>4.12</v>
      </c>
      <c r="E1397" s="41">
        <v>4.54</v>
      </c>
    </row>
    <row r="1398" spans="1:5" x14ac:dyDescent="0.25">
      <c r="A1398" s="5">
        <v>40268</v>
      </c>
      <c r="B1398" s="41">
        <v>5.18</v>
      </c>
      <c r="C1398" s="41">
        <v>4.24</v>
      </c>
      <c r="D1398" s="41">
        <v>4.17</v>
      </c>
      <c r="E1398" s="41">
        <v>4.6100000000000003</v>
      </c>
    </row>
    <row r="1399" spans="1:5" x14ac:dyDescent="0.25">
      <c r="A1399" s="5">
        <v>40298</v>
      </c>
      <c r="B1399" s="41">
        <v>5.22</v>
      </c>
      <c r="C1399" s="41">
        <v>4.2699999999999996</v>
      </c>
      <c r="D1399" s="41">
        <v>4.08</v>
      </c>
      <c r="E1399" s="41">
        <v>4.62</v>
      </c>
    </row>
    <row r="1400" spans="1:5" x14ac:dyDescent="0.25">
      <c r="A1400" s="5">
        <v>40329</v>
      </c>
      <c r="B1400" s="41">
        <v>5.12</v>
      </c>
      <c r="C1400" s="41">
        <v>4.26</v>
      </c>
      <c r="D1400" s="41">
        <v>4</v>
      </c>
      <c r="E1400" s="41">
        <v>4.5599999999999996</v>
      </c>
    </row>
    <row r="1401" spans="1:5" x14ac:dyDescent="0.25">
      <c r="A1401" s="5">
        <v>40359</v>
      </c>
      <c r="B1401" s="41">
        <v>5.16</v>
      </c>
      <c r="C1401" s="41">
        <v>4.2300000000000004</v>
      </c>
      <c r="D1401" s="41">
        <v>3.98</v>
      </c>
      <c r="E1401" s="41">
        <v>4.57</v>
      </c>
    </row>
    <row r="1402" spans="1:5" x14ac:dyDescent="0.25">
      <c r="A1402" s="5">
        <v>40390</v>
      </c>
      <c r="B1402" s="41">
        <v>5.22</v>
      </c>
      <c r="C1402" s="41">
        <v>4.25</v>
      </c>
      <c r="D1402" s="41">
        <v>4.01</v>
      </c>
      <c r="E1402" s="41">
        <v>4.6100000000000003</v>
      </c>
    </row>
    <row r="1403" spans="1:5" x14ac:dyDescent="0.25">
      <c r="A1403" s="5">
        <v>40421</v>
      </c>
      <c r="B1403" s="41">
        <v>5.14</v>
      </c>
      <c r="C1403" s="41">
        <v>4.41</v>
      </c>
      <c r="D1403" s="41">
        <v>3.82</v>
      </c>
      <c r="E1403" s="41">
        <v>4.6399999999999997</v>
      </c>
    </row>
    <row r="1404" spans="1:5" x14ac:dyDescent="0.25">
      <c r="A1404" s="5">
        <v>40451</v>
      </c>
      <c r="B1404" s="41">
        <v>5.23</v>
      </c>
      <c r="C1404" s="41">
        <v>4.54</v>
      </c>
      <c r="D1404" s="41">
        <v>3.81</v>
      </c>
      <c r="E1404" s="41">
        <v>4.7300000000000004</v>
      </c>
    </row>
    <row r="1405" spans="1:5" x14ac:dyDescent="0.25">
      <c r="A1405" s="5">
        <v>40482</v>
      </c>
      <c r="B1405" s="41">
        <v>5.29</v>
      </c>
      <c r="C1405" s="41">
        <v>4.6399999999999997</v>
      </c>
      <c r="D1405" s="41">
        <v>3.89</v>
      </c>
      <c r="E1405" s="41">
        <v>4.8</v>
      </c>
    </row>
    <row r="1406" spans="1:5" x14ac:dyDescent="0.25">
      <c r="A1406" s="5">
        <v>40512</v>
      </c>
      <c r="B1406" s="41">
        <v>5.24</v>
      </c>
      <c r="C1406" s="41">
        <v>4.63</v>
      </c>
      <c r="D1406" s="41">
        <v>3.95</v>
      </c>
      <c r="E1406" s="41">
        <v>4.78</v>
      </c>
    </row>
    <row r="1407" spans="1:5" x14ac:dyDescent="0.25">
      <c r="A1407" s="5">
        <v>40543</v>
      </c>
      <c r="B1407" s="41">
        <v>5.17</v>
      </c>
      <c r="C1407" s="41">
        <v>4.7300000000000004</v>
      </c>
      <c r="D1407" s="41">
        <v>4.0599999999999996</v>
      </c>
      <c r="E1407" s="41">
        <v>4.8099999999999996</v>
      </c>
    </row>
    <row r="1408" spans="1:5" x14ac:dyDescent="0.25">
      <c r="A1408" s="5">
        <v>40574</v>
      </c>
      <c r="B1408" s="41">
        <v>5.04</v>
      </c>
      <c r="C1408" s="41">
        <v>4.7699999999999996</v>
      </c>
      <c r="D1408" s="41">
        <v>4.12</v>
      </c>
      <c r="E1408" s="41">
        <v>4.78</v>
      </c>
    </row>
    <row r="1409" spans="1:5" x14ac:dyDescent="0.25">
      <c r="A1409" s="5">
        <v>40602</v>
      </c>
      <c r="B1409" s="41">
        <v>5.12</v>
      </c>
      <c r="C1409" s="41">
        <v>4.71</v>
      </c>
      <c r="D1409" s="41">
        <v>4.18</v>
      </c>
      <c r="E1409" s="41">
        <v>4.79</v>
      </c>
    </row>
    <row r="1410" spans="1:5" x14ac:dyDescent="0.25">
      <c r="A1410" s="5">
        <v>40633</v>
      </c>
      <c r="B1410" s="41">
        <v>5.15</v>
      </c>
      <c r="C1410" s="41">
        <v>4.68</v>
      </c>
      <c r="D1410" s="41">
        <v>4.22</v>
      </c>
      <c r="E1410" s="41">
        <v>4.8099999999999996</v>
      </c>
    </row>
    <row r="1411" spans="1:5" x14ac:dyDescent="0.25">
      <c r="A1411" s="5">
        <v>40663</v>
      </c>
      <c r="B1411" s="41">
        <v>5.2</v>
      </c>
      <c r="C1411" s="41">
        <v>4.71</v>
      </c>
      <c r="D1411" s="41">
        <v>4.24</v>
      </c>
      <c r="E1411" s="41">
        <v>4.8499999999999996</v>
      </c>
    </row>
    <row r="1412" spans="1:5" x14ac:dyDescent="0.25">
      <c r="A1412" s="5">
        <v>40694</v>
      </c>
      <c r="B1412" s="41">
        <v>5.24</v>
      </c>
      <c r="C1412" s="41">
        <v>4.72</v>
      </c>
      <c r="D1412" s="41">
        <v>4.28</v>
      </c>
      <c r="E1412" s="41">
        <v>4.8899999999999997</v>
      </c>
    </row>
    <row r="1413" spans="1:5" x14ac:dyDescent="0.25">
      <c r="A1413" s="5">
        <v>40724</v>
      </c>
      <c r="B1413" s="41">
        <v>5.19</v>
      </c>
      <c r="C1413" s="41">
        <v>4.6900000000000004</v>
      </c>
      <c r="D1413" s="41">
        <v>4.2300000000000004</v>
      </c>
      <c r="E1413" s="41">
        <v>4.8499999999999996</v>
      </c>
    </row>
    <row r="1414" spans="1:5" x14ac:dyDescent="0.25">
      <c r="A1414" s="5">
        <v>40755</v>
      </c>
      <c r="B1414" s="41">
        <v>5.2</v>
      </c>
      <c r="C1414" s="41">
        <v>4.67</v>
      </c>
      <c r="D1414" s="41">
        <v>4.21</v>
      </c>
      <c r="E1414" s="41">
        <v>4.8499999999999996</v>
      </c>
    </row>
    <row r="1415" spans="1:5" x14ac:dyDescent="0.25">
      <c r="A1415" s="5">
        <v>40786</v>
      </c>
      <c r="B1415" s="41">
        <v>5.15</v>
      </c>
      <c r="C1415" s="41">
        <v>4.57</v>
      </c>
      <c r="D1415" s="41">
        <v>4.03</v>
      </c>
      <c r="E1415" s="41">
        <v>4.76</v>
      </c>
    </row>
    <row r="1416" spans="1:5" x14ac:dyDescent="0.25">
      <c r="A1416" s="5">
        <v>40816</v>
      </c>
      <c r="B1416" s="41">
        <v>5.0599999999999996</v>
      </c>
      <c r="C1416" s="41">
        <v>4.47</v>
      </c>
      <c r="D1416" s="41">
        <v>3.92</v>
      </c>
      <c r="E1416" s="41">
        <v>4.67</v>
      </c>
    </row>
    <row r="1417" spans="1:5" x14ac:dyDescent="0.25">
      <c r="A1417" s="5">
        <v>40847</v>
      </c>
      <c r="B1417" s="41">
        <v>5.09</v>
      </c>
      <c r="C1417" s="41">
        <v>4.57</v>
      </c>
      <c r="D1417" s="41">
        <v>3.99</v>
      </c>
      <c r="E1417" s="41">
        <v>4.72</v>
      </c>
    </row>
    <row r="1418" spans="1:5" x14ac:dyDescent="0.25">
      <c r="A1418" s="5">
        <v>40877</v>
      </c>
      <c r="B1418" s="41">
        <v>5.05</v>
      </c>
      <c r="C1418" s="41">
        <v>4.49</v>
      </c>
      <c r="D1418" s="41">
        <v>3.93</v>
      </c>
      <c r="E1418" s="41">
        <v>4.68</v>
      </c>
    </row>
    <row r="1419" spans="1:5" x14ac:dyDescent="0.25">
      <c r="A1419" s="5">
        <v>40908</v>
      </c>
      <c r="B1419" s="41">
        <v>5.19</v>
      </c>
      <c r="C1419" s="41">
        <v>4.53</v>
      </c>
      <c r="D1419" s="41">
        <v>3.94</v>
      </c>
      <c r="E1419" s="41">
        <v>4.74</v>
      </c>
    </row>
    <row r="1420" spans="1:5" x14ac:dyDescent="0.25">
      <c r="A1420" s="5">
        <v>40939</v>
      </c>
      <c r="B1420" s="41">
        <v>5.21</v>
      </c>
      <c r="C1420" s="41">
        <v>4.5599999999999996</v>
      </c>
      <c r="D1420" s="41">
        <v>4</v>
      </c>
      <c r="E1420" s="41">
        <v>4.7699999999999996</v>
      </c>
    </row>
    <row r="1421" spans="1:5" x14ac:dyDescent="0.25">
      <c r="A1421" s="5">
        <v>40968</v>
      </c>
      <c r="B1421" s="41">
        <v>5.19</v>
      </c>
      <c r="C1421" s="41">
        <v>4.6500000000000004</v>
      </c>
      <c r="D1421" s="41">
        <v>4.01</v>
      </c>
      <c r="E1421" s="41">
        <v>4.78</v>
      </c>
    </row>
    <row r="1422" spans="1:5" x14ac:dyDescent="0.25">
      <c r="A1422" s="5">
        <v>40999</v>
      </c>
      <c r="B1422" s="41">
        <v>5.28</v>
      </c>
      <c r="C1422" s="41">
        <v>4.6399999999999997</v>
      </c>
      <c r="D1422" s="41">
        <v>4.03</v>
      </c>
      <c r="E1422" s="41">
        <v>4.83</v>
      </c>
    </row>
    <row r="1423" spans="1:5" x14ac:dyDescent="0.25">
      <c r="A1423" s="5">
        <v>41029</v>
      </c>
      <c r="B1423" s="41">
        <v>5.31</v>
      </c>
      <c r="C1423" s="41">
        <v>4.67</v>
      </c>
      <c r="D1423" s="41">
        <v>4.03</v>
      </c>
      <c r="E1423" s="41">
        <v>4.8499999999999996</v>
      </c>
    </row>
    <row r="1424" spans="1:5" x14ac:dyDescent="0.25">
      <c r="A1424" s="5">
        <v>41060</v>
      </c>
      <c r="B1424" s="41">
        <v>5.28</v>
      </c>
      <c r="C1424" s="41">
        <v>4.62</v>
      </c>
      <c r="D1424" s="41">
        <v>4.01</v>
      </c>
      <c r="E1424" s="41">
        <v>4.8099999999999996</v>
      </c>
    </row>
    <row r="1425" spans="1:5" x14ac:dyDescent="0.25">
      <c r="A1425" s="5">
        <v>41090</v>
      </c>
      <c r="B1425" s="41">
        <v>5.21</v>
      </c>
      <c r="C1425" s="41">
        <v>4.62</v>
      </c>
      <c r="D1425" s="41">
        <v>4.0199999999999996</v>
      </c>
      <c r="E1425" s="41">
        <v>4.78</v>
      </c>
    </row>
    <row r="1426" spans="1:5" x14ac:dyDescent="0.25">
      <c r="A1426" s="5">
        <v>41121</v>
      </c>
      <c r="B1426" s="41">
        <v>5.25</v>
      </c>
      <c r="C1426" s="41">
        <v>4.63</v>
      </c>
      <c r="D1426" s="41">
        <v>4.03</v>
      </c>
      <c r="E1426" s="41">
        <v>4.8099999999999996</v>
      </c>
    </row>
    <row r="1427" spans="1:5" x14ac:dyDescent="0.25">
      <c r="A1427" s="5">
        <v>41152</v>
      </c>
      <c r="B1427" s="41">
        <v>5.27</v>
      </c>
      <c r="C1427" s="41">
        <v>4.7300000000000004</v>
      </c>
      <c r="D1427" s="41">
        <v>4.04</v>
      </c>
      <c r="E1427" s="41">
        <v>4.8499999999999996</v>
      </c>
    </row>
    <row r="1428" spans="1:5" x14ac:dyDescent="0.25">
      <c r="A1428" s="5">
        <v>41182</v>
      </c>
      <c r="B1428" s="41">
        <v>5.31</v>
      </c>
      <c r="C1428" s="41">
        <v>4.76</v>
      </c>
      <c r="D1428" s="41">
        <v>4.0199999999999996</v>
      </c>
      <c r="E1428" s="41">
        <v>4.87</v>
      </c>
    </row>
    <row r="1429" spans="1:5" x14ac:dyDescent="0.25">
      <c r="A1429" s="5">
        <v>41213</v>
      </c>
      <c r="B1429" s="41">
        <v>5.34</v>
      </c>
      <c r="C1429" s="41">
        <v>4.8600000000000003</v>
      </c>
      <c r="D1429" s="41">
        <v>4.0599999999999996</v>
      </c>
      <c r="E1429" s="41">
        <v>4.92</v>
      </c>
    </row>
    <row r="1430" spans="1:5" x14ac:dyDescent="0.25">
      <c r="A1430" s="5">
        <v>41243</v>
      </c>
      <c r="B1430" s="41">
        <v>5.31</v>
      </c>
      <c r="C1430" s="41">
        <v>4.92</v>
      </c>
      <c r="D1430" s="41">
        <v>4.0999999999999996</v>
      </c>
      <c r="E1430" s="41">
        <v>4.9400000000000004</v>
      </c>
    </row>
    <row r="1431" spans="1:5" x14ac:dyDescent="0.25">
      <c r="A1431" s="5">
        <v>41274</v>
      </c>
      <c r="B1431" s="41">
        <v>5.36</v>
      </c>
      <c r="C1431" s="41">
        <v>4.9400000000000004</v>
      </c>
      <c r="D1431" s="41">
        <v>4.1500000000000004</v>
      </c>
      <c r="E1431" s="41">
        <v>4.9800000000000004</v>
      </c>
    </row>
    <row r="1432" spans="1:5" x14ac:dyDescent="0.25">
      <c r="A1432" s="5">
        <v>41305</v>
      </c>
      <c r="B1432" s="41">
        <v>5.32</v>
      </c>
      <c r="C1432" s="41">
        <v>4.95</v>
      </c>
      <c r="D1432" s="41">
        <v>4.18</v>
      </c>
      <c r="E1432" s="41">
        <v>4.97</v>
      </c>
    </row>
    <row r="1433" spans="1:5" x14ac:dyDescent="0.25">
      <c r="A1433" s="5">
        <v>41333</v>
      </c>
      <c r="B1433" s="41">
        <v>5.31</v>
      </c>
      <c r="C1433" s="41">
        <v>4.95</v>
      </c>
      <c r="D1433" s="41">
        <v>4.18</v>
      </c>
      <c r="E1433" s="41">
        <v>4.97</v>
      </c>
    </row>
    <row r="1434" spans="1:5" x14ac:dyDescent="0.25">
      <c r="A1434" s="5">
        <v>41364</v>
      </c>
      <c r="B1434" s="41">
        <v>5.33</v>
      </c>
      <c r="C1434" s="41">
        <v>4.9400000000000004</v>
      </c>
      <c r="D1434" s="41">
        <v>4.24</v>
      </c>
      <c r="E1434" s="41">
        <v>4.9800000000000004</v>
      </c>
    </row>
    <row r="1435" spans="1:5" x14ac:dyDescent="0.25">
      <c r="A1435" s="5">
        <v>41394</v>
      </c>
      <c r="B1435" s="41">
        <v>5.37</v>
      </c>
      <c r="C1435" s="41">
        <v>4.9800000000000004</v>
      </c>
      <c r="D1435" s="41">
        <v>4.33</v>
      </c>
      <c r="E1435" s="41">
        <v>5.03</v>
      </c>
    </row>
    <row r="1436" spans="1:5" x14ac:dyDescent="0.25">
      <c r="A1436" s="5">
        <v>41425</v>
      </c>
      <c r="B1436" s="41">
        <v>5.39</v>
      </c>
      <c r="C1436" s="41">
        <v>4.95</v>
      </c>
      <c r="D1436" s="41">
        <v>4.34</v>
      </c>
      <c r="E1436" s="41">
        <v>5.03</v>
      </c>
    </row>
    <row r="1437" spans="1:5" x14ac:dyDescent="0.25">
      <c r="A1437" s="5">
        <v>41455</v>
      </c>
      <c r="B1437" s="41">
        <v>5.27</v>
      </c>
      <c r="C1437" s="41">
        <v>4.8899999999999997</v>
      </c>
      <c r="D1437" s="41">
        <v>4.3099999999999996</v>
      </c>
      <c r="E1437" s="41">
        <v>4.95</v>
      </c>
    </row>
    <row r="1438" spans="1:5" x14ac:dyDescent="0.25">
      <c r="A1438" s="5">
        <v>41486</v>
      </c>
      <c r="B1438" s="41">
        <v>5.23</v>
      </c>
      <c r="C1438" s="41">
        <v>4.87</v>
      </c>
      <c r="D1438" s="41">
        <v>4.3600000000000003</v>
      </c>
      <c r="E1438" s="41">
        <v>4.9400000000000004</v>
      </c>
    </row>
    <row r="1439" spans="1:5" x14ac:dyDescent="0.25">
      <c r="A1439" s="5">
        <v>41517</v>
      </c>
      <c r="B1439" s="41">
        <v>5.19</v>
      </c>
      <c r="C1439" s="41">
        <v>4.82</v>
      </c>
      <c r="D1439" s="41">
        <v>4.33</v>
      </c>
      <c r="E1439" s="41">
        <v>4.8899999999999997</v>
      </c>
    </row>
    <row r="1440" spans="1:5" x14ac:dyDescent="0.25">
      <c r="A1440" s="5">
        <v>41547</v>
      </c>
      <c r="B1440" s="41">
        <v>5.21</v>
      </c>
      <c r="C1440" s="41">
        <v>4.82</v>
      </c>
      <c r="D1440" s="41">
        <v>4.34</v>
      </c>
      <c r="E1440" s="41">
        <v>4.9000000000000004</v>
      </c>
    </row>
    <row r="1441" spans="1:5" x14ac:dyDescent="0.25">
      <c r="A1441" s="5">
        <v>41578</v>
      </c>
      <c r="B1441" s="41">
        <v>5.27</v>
      </c>
      <c r="C1441" s="41">
        <v>4.8499999999999996</v>
      </c>
      <c r="D1441" s="41">
        <v>4.37</v>
      </c>
      <c r="E1441" s="41">
        <v>4.95</v>
      </c>
    </row>
    <row r="1442" spans="1:5" x14ac:dyDescent="0.25">
      <c r="A1442" s="5">
        <v>41608</v>
      </c>
      <c r="B1442" s="41">
        <v>5.3</v>
      </c>
      <c r="C1442" s="41">
        <v>4.8499999999999996</v>
      </c>
      <c r="D1442" s="41">
        <v>4.34</v>
      </c>
      <c r="E1442" s="41">
        <v>4.96</v>
      </c>
    </row>
    <row r="1443" spans="1:5" x14ac:dyDescent="0.25">
      <c r="A1443" s="5">
        <v>41639</v>
      </c>
      <c r="B1443" s="41">
        <v>5.25</v>
      </c>
      <c r="C1443" s="41">
        <v>4.84</v>
      </c>
      <c r="D1443" s="41">
        <v>4.34</v>
      </c>
      <c r="E1443" s="41">
        <v>4.93</v>
      </c>
    </row>
    <row r="1444" spans="1:5" x14ac:dyDescent="0.25">
      <c r="A1444" s="5">
        <v>41670</v>
      </c>
      <c r="B1444" s="41">
        <v>5.25</v>
      </c>
      <c r="C1444" s="41">
        <v>4.82</v>
      </c>
      <c r="D1444" s="41">
        <v>4.29</v>
      </c>
      <c r="E1444" s="41">
        <v>4.92</v>
      </c>
    </row>
    <row r="1445" spans="1:5" x14ac:dyDescent="0.25">
      <c r="A1445" s="5">
        <v>41698</v>
      </c>
      <c r="B1445" s="41">
        <v>5.31</v>
      </c>
      <c r="C1445" s="41">
        <v>4.8099999999999996</v>
      </c>
      <c r="D1445" s="41">
        <v>4.32</v>
      </c>
      <c r="E1445" s="41">
        <v>4.9400000000000004</v>
      </c>
    </row>
    <row r="1446" spans="1:5" x14ac:dyDescent="0.25">
      <c r="A1446" s="5">
        <v>41729</v>
      </c>
      <c r="B1446" s="41">
        <v>5.3</v>
      </c>
      <c r="C1446" s="41">
        <v>4.82</v>
      </c>
      <c r="D1446" s="41">
        <v>4.29</v>
      </c>
      <c r="E1446" s="41">
        <v>4.9400000000000004</v>
      </c>
    </row>
    <row r="1447" spans="1:5" x14ac:dyDescent="0.25">
      <c r="A1447" s="5">
        <v>41759</v>
      </c>
      <c r="B1447" s="41">
        <v>5.33</v>
      </c>
      <c r="C1447" s="41">
        <v>4.84</v>
      </c>
      <c r="D1447" s="41">
        <v>4.29</v>
      </c>
      <c r="E1447" s="41">
        <v>4.96</v>
      </c>
    </row>
    <row r="1448" spans="1:5" x14ac:dyDescent="0.25">
      <c r="A1448" s="5">
        <v>41790</v>
      </c>
      <c r="B1448" s="41">
        <v>5.38</v>
      </c>
      <c r="C1448" s="41">
        <v>4.88</v>
      </c>
      <c r="D1448" s="41">
        <v>4.2699999999999996</v>
      </c>
      <c r="E1448" s="41">
        <v>5</v>
      </c>
    </row>
    <row r="1449" spans="1:5" x14ac:dyDescent="0.25">
      <c r="A1449" s="5">
        <v>41820</v>
      </c>
      <c r="B1449" s="41">
        <v>5.4</v>
      </c>
      <c r="C1449" s="41">
        <v>4.87</v>
      </c>
      <c r="D1449" s="41">
        <v>4.3099999999999996</v>
      </c>
      <c r="E1449" s="41">
        <v>5.01</v>
      </c>
    </row>
    <row r="1450" spans="1:5" x14ac:dyDescent="0.25">
      <c r="A1450" s="5">
        <v>41851</v>
      </c>
      <c r="B1450" s="41">
        <v>5.37</v>
      </c>
      <c r="C1450" s="41">
        <v>4.84</v>
      </c>
      <c r="D1450" s="41">
        <v>4.25</v>
      </c>
      <c r="E1450" s="41">
        <v>4.9800000000000004</v>
      </c>
    </row>
    <row r="1451" spans="1:5" x14ac:dyDescent="0.25">
      <c r="A1451" s="5">
        <v>41882</v>
      </c>
      <c r="B1451" s="41">
        <v>5.37</v>
      </c>
      <c r="C1451" s="41">
        <v>4.84</v>
      </c>
      <c r="D1451" s="41">
        <v>4.21</v>
      </c>
      <c r="E1451" s="41">
        <v>4.9800000000000004</v>
      </c>
    </row>
    <row r="1452" spans="1:5" x14ac:dyDescent="0.25">
      <c r="A1452" s="5">
        <v>41912</v>
      </c>
      <c r="B1452" s="41">
        <v>5.33</v>
      </c>
      <c r="C1452" s="41">
        <v>4.78</v>
      </c>
      <c r="D1452" s="41">
        <v>4.13</v>
      </c>
      <c r="E1452" s="41">
        <v>4.92</v>
      </c>
    </row>
    <row r="1453" spans="1:5" x14ac:dyDescent="0.25">
      <c r="A1453" s="5">
        <v>41943</v>
      </c>
      <c r="B1453" s="41">
        <v>5.36</v>
      </c>
      <c r="C1453" s="41">
        <v>4.78</v>
      </c>
      <c r="D1453" s="41">
        <v>4.1399999999999997</v>
      </c>
      <c r="E1453" s="41">
        <v>4.95</v>
      </c>
    </row>
    <row r="1454" spans="1:5" x14ac:dyDescent="0.25">
      <c r="A1454" s="5">
        <v>41973</v>
      </c>
      <c r="B1454" s="41">
        <v>5.36</v>
      </c>
      <c r="C1454" s="41">
        <v>4.7699999999999996</v>
      </c>
      <c r="D1454" s="41">
        <v>4.08</v>
      </c>
      <c r="E1454" s="41">
        <v>4.9400000000000004</v>
      </c>
    </row>
    <row r="1455" spans="1:5" x14ac:dyDescent="0.25">
      <c r="A1455" s="5">
        <v>42004</v>
      </c>
      <c r="B1455" s="41">
        <v>5.32</v>
      </c>
      <c r="C1455" s="41">
        <v>4.7</v>
      </c>
      <c r="D1455" s="41">
        <v>4</v>
      </c>
      <c r="E1455" s="41">
        <v>4.88</v>
      </c>
    </row>
    <row r="1456" spans="1:5" x14ac:dyDescent="0.25">
      <c r="A1456" s="5">
        <v>42035</v>
      </c>
      <c r="B1456" s="41">
        <v>5.34</v>
      </c>
      <c r="C1456" s="41">
        <v>4.6900000000000004</v>
      </c>
      <c r="D1456" s="41">
        <v>4.01</v>
      </c>
      <c r="E1456" s="41">
        <v>4.9000000000000004</v>
      </c>
    </row>
    <row r="1457" spans="1:5" x14ac:dyDescent="0.25">
      <c r="A1457" s="5">
        <v>42063</v>
      </c>
      <c r="B1457" s="41">
        <v>5.35</v>
      </c>
      <c r="C1457" s="41">
        <v>4.7300000000000004</v>
      </c>
      <c r="D1457" s="41">
        <v>4.0199999999999996</v>
      </c>
      <c r="E1457" s="41">
        <v>4.92</v>
      </c>
    </row>
    <row r="1458" spans="1:5" x14ac:dyDescent="0.25">
      <c r="A1458" s="5">
        <v>42094</v>
      </c>
      <c r="B1458" s="41">
        <v>5.36</v>
      </c>
      <c r="C1458" s="41">
        <v>4.76</v>
      </c>
      <c r="D1458" s="41">
        <v>3.96</v>
      </c>
      <c r="E1458" s="41">
        <v>4.93</v>
      </c>
    </row>
    <row r="1459" spans="1:5" x14ac:dyDescent="0.25">
      <c r="A1459" s="5">
        <v>42124</v>
      </c>
      <c r="B1459" s="41">
        <v>5.38</v>
      </c>
      <c r="C1459" s="41">
        <v>4.8</v>
      </c>
      <c r="D1459" s="41">
        <v>3.95</v>
      </c>
      <c r="E1459" s="41">
        <v>4.95</v>
      </c>
    </row>
    <row r="1460" spans="1:5" x14ac:dyDescent="0.25">
      <c r="A1460" s="5">
        <v>42155</v>
      </c>
      <c r="B1460" s="41">
        <v>5.37</v>
      </c>
      <c r="C1460" s="41">
        <v>4.8099999999999996</v>
      </c>
      <c r="D1460" s="41">
        <v>3.92</v>
      </c>
      <c r="E1460" s="41">
        <v>4.95</v>
      </c>
    </row>
    <row r="1464" spans="1:5" x14ac:dyDescent="0.25">
      <c r="A1464" s="41" t="s">
        <v>445</v>
      </c>
    </row>
    <row r="1465" spans="1:5" x14ac:dyDescent="0.25">
      <c r="A1465" s="41" t="s">
        <v>463</v>
      </c>
    </row>
    <row r="1467" spans="1:5" x14ac:dyDescent="0.25">
      <c r="B1467" s="41" t="s">
        <v>94</v>
      </c>
      <c r="C1467" s="41" t="s">
        <v>106</v>
      </c>
      <c r="D1467" s="41" t="s">
        <v>447</v>
      </c>
      <c r="E1467" s="41" t="s">
        <v>448</v>
      </c>
    </row>
    <row r="1468" spans="1:5" x14ac:dyDescent="0.25">
      <c r="A1468" s="5">
        <v>38352</v>
      </c>
      <c r="B1468" s="41">
        <v>0.56000000000000005</v>
      </c>
      <c r="C1468" s="41">
        <v>0.41</v>
      </c>
      <c r="D1468" s="41">
        <v>0.35</v>
      </c>
      <c r="E1468" s="41">
        <v>0.46</v>
      </c>
    </row>
    <row r="1469" spans="1:5" x14ac:dyDescent="0.25">
      <c r="A1469" s="5">
        <v>38383</v>
      </c>
      <c r="B1469" s="41">
        <v>0.56999999999999995</v>
      </c>
      <c r="C1469" s="41">
        <v>0.4</v>
      </c>
      <c r="D1469" s="41">
        <v>0.35</v>
      </c>
      <c r="E1469" s="41">
        <v>0.46</v>
      </c>
    </row>
    <row r="1470" spans="1:5" x14ac:dyDescent="0.25">
      <c r="A1470" s="5">
        <v>38411</v>
      </c>
      <c r="B1470" s="41">
        <v>0.56999999999999995</v>
      </c>
      <c r="C1470" s="41">
        <v>0.41</v>
      </c>
      <c r="D1470" s="41">
        <v>0.36</v>
      </c>
      <c r="E1470" s="41">
        <v>0.47</v>
      </c>
    </row>
    <row r="1471" spans="1:5" x14ac:dyDescent="0.25">
      <c r="A1471" s="5">
        <v>38442</v>
      </c>
      <c r="B1471" s="41">
        <v>0.54</v>
      </c>
      <c r="C1471" s="41">
        <v>0.4</v>
      </c>
      <c r="D1471" s="41">
        <v>0.34</v>
      </c>
      <c r="E1471" s="41">
        <v>0.45</v>
      </c>
    </row>
    <row r="1472" spans="1:5" x14ac:dyDescent="0.25">
      <c r="A1472" s="5">
        <v>38472</v>
      </c>
      <c r="B1472" s="41">
        <v>0.54</v>
      </c>
      <c r="C1472" s="41">
        <v>0.39</v>
      </c>
      <c r="D1472" s="41">
        <v>0.34</v>
      </c>
      <c r="E1472" s="41">
        <v>0.44</v>
      </c>
    </row>
    <row r="1473" spans="1:5" x14ac:dyDescent="0.25">
      <c r="A1473" s="5">
        <v>38503</v>
      </c>
      <c r="B1473" s="41">
        <v>0.55000000000000004</v>
      </c>
      <c r="C1473" s="41">
        <v>0.39</v>
      </c>
      <c r="D1473" s="41">
        <v>0.34</v>
      </c>
      <c r="E1473" s="41">
        <v>0.45</v>
      </c>
    </row>
    <row r="1474" spans="1:5" x14ac:dyDescent="0.25">
      <c r="A1474" s="5">
        <v>38533</v>
      </c>
      <c r="B1474" s="41">
        <v>0.56999999999999995</v>
      </c>
      <c r="C1474" s="41">
        <v>0.4</v>
      </c>
      <c r="D1474" s="41">
        <v>0.34</v>
      </c>
      <c r="E1474" s="41">
        <v>0.47</v>
      </c>
    </row>
    <row r="1475" spans="1:5" x14ac:dyDescent="0.25">
      <c r="A1475" s="5">
        <v>38564</v>
      </c>
      <c r="B1475" s="41">
        <v>0.57999999999999996</v>
      </c>
      <c r="C1475" s="41">
        <v>0.39</v>
      </c>
      <c r="D1475" s="41">
        <v>0.34</v>
      </c>
      <c r="E1475" s="41">
        <v>0.47</v>
      </c>
    </row>
    <row r="1476" spans="1:5" x14ac:dyDescent="0.25">
      <c r="A1476" s="5">
        <v>38595</v>
      </c>
      <c r="B1476" s="41">
        <v>0.59</v>
      </c>
      <c r="C1476" s="41">
        <v>0.39</v>
      </c>
      <c r="D1476" s="41">
        <v>0.34</v>
      </c>
      <c r="E1476" s="41">
        <v>0.47</v>
      </c>
    </row>
    <row r="1477" spans="1:5" x14ac:dyDescent="0.25">
      <c r="A1477" s="5">
        <v>38625</v>
      </c>
      <c r="B1477" s="41">
        <v>0.56999999999999995</v>
      </c>
      <c r="C1477" s="41">
        <v>0.39</v>
      </c>
      <c r="D1477" s="41">
        <v>0.36</v>
      </c>
      <c r="E1477" s="41">
        <v>0.47</v>
      </c>
    </row>
    <row r="1478" spans="1:5" x14ac:dyDescent="0.25">
      <c r="A1478" s="5">
        <v>38656</v>
      </c>
      <c r="B1478" s="41">
        <v>0.55000000000000004</v>
      </c>
      <c r="C1478" s="41">
        <v>0.39</v>
      </c>
      <c r="D1478" s="41">
        <v>0.35</v>
      </c>
      <c r="E1478" s="41">
        <v>0.45</v>
      </c>
    </row>
    <row r="1479" spans="1:5" x14ac:dyDescent="0.25">
      <c r="A1479" s="5">
        <v>38686</v>
      </c>
      <c r="B1479" s="41">
        <v>0.53</v>
      </c>
      <c r="C1479" s="41">
        <v>0.4</v>
      </c>
      <c r="D1479" s="41">
        <v>0.35</v>
      </c>
      <c r="E1479" s="41">
        <v>0.45</v>
      </c>
    </row>
    <row r="1480" spans="1:5" x14ac:dyDescent="0.25">
      <c r="A1480" s="5">
        <v>38717</v>
      </c>
      <c r="B1480" s="41">
        <v>0.5</v>
      </c>
      <c r="C1480" s="41">
        <v>0.4</v>
      </c>
      <c r="D1480" s="41">
        <v>0.35</v>
      </c>
      <c r="E1480" s="41">
        <v>0.44</v>
      </c>
    </row>
    <row r="1481" spans="1:5" x14ac:dyDescent="0.25">
      <c r="A1481" s="5">
        <v>38748</v>
      </c>
      <c r="B1481" s="41">
        <v>0.51</v>
      </c>
      <c r="C1481" s="41">
        <v>0.42</v>
      </c>
      <c r="D1481" s="41">
        <v>0.35</v>
      </c>
      <c r="E1481" s="41">
        <v>0.45</v>
      </c>
    </row>
    <row r="1482" spans="1:5" x14ac:dyDescent="0.25">
      <c r="A1482" s="5">
        <v>38776</v>
      </c>
      <c r="B1482" s="41">
        <v>0.5</v>
      </c>
      <c r="C1482" s="41">
        <v>0.42</v>
      </c>
      <c r="D1482" s="41">
        <v>0.36</v>
      </c>
      <c r="E1482" s="41">
        <v>0.45</v>
      </c>
    </row>
    <row r="1483" spans="1:5" x14ac:dyDescent="0.25">
      <c r="A1483" s="5">
        <v>38807</v>
      </c>
      <c r="B1483" s="41">
        <v>0.49</v>
      </c>
      <c r="C1483" s="41">
        <v>0.41</v>
      </c>
      <c r="D1483" s="41">
        <v>0.35</v>
      </c>
      <c r="E1483" s="41">
        <v>0.44</v>
      </c>
    </row>
    <row r="1484" spans="1:5" x14ac:dyDescent="0.25">
      <c r="A1484" s="5">
        <v>38837</v>
      </c>
      <c r="B1484" s="41">
        <v>0.5</v>
      </c>
      <c r="C1484" s="41">
        <v>0.41</v>
      </c>
      <c r="D1484" s="41">
        <v>0.34</v>
      </c>
      <c r="E1484" s="41">
        <v>0.44</v>
      </c>
    </row>
    <row r="1485" spans="1:5" x14ac:dyDescent="0.25">
      <c r="A1485" s="5">
        <v>38868</v>
      </c>
      <c r="B1485" s="41">
        <v>0.48</v>
      </c>
      <c r="C1485" s="41">
        <v>0.4</v>
      </c>
      <c r="D1485" s="41">
        <v>0.34</v>
      </c>
      <c r="E1485" s="41">
        <v>0.43</v>
      </c>
    </row>
    <row r="1486" spans="1:5" x14ac:dyDescent="0.25">
      <c r="A1486" s="5">
        <v>38898</v>
      </c>
      <c r="B1486" s="41">
        <v>0.48</v>
      </c>
      <c r="C1486" s="41">
        <v>0.41</v>
      </c>
      <c r="D1486" s="41">
        <v>0.3</v>
      </c>
      <c r="E1486" s="41">
        <v>0.43</v>
      </c>
    </row>
    <row r="1487" spans="1:5" x14ac:dyDescent="0.25">
      <c r="A1487" s="5">
        <v>38929</v>
      </c>
      <c r="B1487" s="41">
        <v>0.46</v>
      </c>
      <c r="C1487" s="41">
        <v>0.43</v>
      </c>
      <c r="D1487" s="41">
        <v>0.3</v>
      </c>
      <c r="E1487" s="41">
        <v>0.42</v>
      </c>
    </row>
    <row r="1488" spans="1:5" x14ac:dyDescent="0.25">
      <c r="A1488" s="5">
        <v>38960</v>
      </c>
      <c r="B1488" s="41">
        <v>0.46</v>
      </c>
      <c r="C1488" s="41">
        <v>0.44</v>
      </c>
      <c r="D1488" s="41">
        <v>0.28999999999999998</v>
      </c>
      <c r="E1488" s="41">
        <v>0.43</v>
      </c>
    </row>
    <row r="1489" spans="1:5" x14ac:dyDescent="0.25">
      <c r="A1489" s="5">
        <v>38990</v>
      </c>
      <c r="B1489" s="41">
        <v>0.49</v>
      </c>
      <c r="C1489" s="41">
        <v>0.41</v>
      </c>
      <c r="D1489" s="41">
        <v>0.3</v>
      </c>
      <c r="E1489" s="41">
        <v>0.43</v>
      </c>
    </row>
    <row r="1490" spans="1:5" x14ac:dyDescent="0.25">
      <c r="A1490" s="5">
        <v>39021</v>
      </c>
      <c r="B1490" s="41">
        <v>0.5</v>
      </c>
      <c r="C1490" s="41">
        <v>0.4</v>
      </c>
      <c r="D1490" s="41">
        <v>0.3</v>
      </c>
      <c r="E1490" s="41">
        <v>0.43</v>
      </c>
    </row>
    <row r="1491" spans="1:5" x14ac:dyDescent="0.25">
      <c r="A1491" s="5">
        <v>39051</v>
      </c>
      <c r="B1491" s="41">
        <v>0.5</v>
      </c>
      <c r="C1491" s="41">
        <v>0.41</v>
      </c>
      <c r="D1491" s="41">
        <v>0.32</v>
      </c>
      <c r="E1491" s="41">
        <v>0.43</v>
      </c>
    </row>
    <row r="1492" spans="1:5" x14ac:dyDescent="0.25">
      <c r="A1492" s="5">
        <v>39082</v>
      </c>
      <c r="B1492" s="41">
        <v>0.5</v>
      </c>
      <c r="C1492" s="41">
        <v>0.38</v>
      </c>
      <c r="D1492" s="41">
        <v>0.4</v>
      </c>
      <c r="E1492" s="41">
        <v>0.43</v>
      </c>
    </row>
    <row r="1493" spans="1:5" x14ac:dyDescent="0.25">
      <c r="A1493" s="5">
        <v>39113</v>
      </c>
      <c r="B1493" s="41">
        <v>0.5</v>
      </c>
      <c r="C1493" s="41">
        <v>0.39</v>
      </c>
      <c r="D1493" s="41">
        <v>0.4</v>
      </c>
      <c r="E1493" s="41">
        <v>0.43</v>
      </c>
    </row>
    <row r="1494" spans="1:5" x14ac:dyDescent="0.25">
      <c r="A1494" s="5">
        <v>39141</v>
      </c>
      <c r="B1494" s="41">
        <v>0.51</v>
      </c>
      <c r="C1494" s="41">
        <v>0.38</v>
      </c>
      <c r="D1494" s="41">
        <v>0.4</v>
      </c>
      <c r="E1494" s="41">
        <v>0.43</v>
      </c>
    </row>
    <row r="1495" spans="1:5" x14ac:dyDescent="0.25">
      <c r="A1495" s="5">
        <v>39172</v>
      </c>
      <c r="B1495" s="41">
        <v>0.52</v>
      </c>
      <c r="C1495" s="41">
        <v>0.37</v>
      </c>
      <c r="D1495" s="41">
        <v>0.39</v>
      </c>
      <c r="E1495" s="41">
        <v>0.43</v>
      </c>
    </row>
    <row r="1496" spans="1:5" x14ac:dyDescent="0.25">
      <c r="A1496" s="5">
        <v>39202</v>
      </c>
      <c r="B1496" s="41">
        <v>0.53</v>
      </c>
      <c r="C1496" s="41">
        <v>0.36</v>
      </c>
      <c r="D1496" s="41">
        <v>0.39</v>
      </c>
      <c r="E1496" s="41">
        <v>0.43</v>
      </c>
    </row>
    <row r="1497" spans="1:5" x14ac:dyDescent="0.25">
      <c r="A1497" s="5">
        <v>39233</v>
      </c>
      <c r="B1497" s="41">
        <v>0.52</v>
      </c>
      <c r="C1497" s="41">
        <v>0.36</v>
      </c>
      <c r="D1497" s="41">
        <v>0.39</v>
      </c>
      <c r="E1497" s="41">
        <v>0.43</v>
      </c>
    </row>
    <row r="1498" spans="1:5" x14ac:dyDescent="0.25">
      <c r="A1498" s="5">
        <v>39263</v>
      </c>
      <c r="B1498" s="41">
        <v>0.51</v>
      </c>
      <c r="C1498" s="41">
        <v>0.36</v>
      </c>
      <c r="D1498" s="41">
        <v>0.39</v>
      </c>
      <c r="E1498" s="41">
        <v>0.43</v>
      </c>
    </row>
    <row r="1499" spans="1:5" x14ac:dyDescent="0.25">
      <c r="A1499" s="5">
        <v>39294</v>
      </c>
      <c r="B1499" s="41">
        <v>0.49</v>
      </c>
      <c r="C1499" s="41">
        <v>0.35</v>
      </c>
      <c r="D1499" s="41">
        <v>0.37</v>
      </c>
      <c r="E1499" s="41">
        <v>0.41</v>
      </c>
    </row>
    <row r="1500" spans="1:5" x14ac:dyDescent="0.25">
      <c r="A1500" s="5">
        <v>39325</v>
      </c>
      <c r="B1500" s="41">
        <v>0.48</v>
      </c>
      <c r="C1500" s="41">
        <v>0.35</v>
      </c>
      <c r="D1500" s="41">
        <v>0.36</v>
      </c>
      <c r="E1500" s="41">
        <v>0.41</v>
      </c>
    </row>
    <row r="1501" spans="1:5" x14ac:dyDescent="0.25">
      <c r="A1501" s="5">
        <v>39355</v>
      </c>
      <c r="B1501" s="41">
        <v>0.49</v>
      </c>
      <c r="C1501" s="41">
        <v>0.35</v>
      </c>
      <c r="D1501" s="41">
        <v>0.36</v>
      </c>
      <c r="E1501" s="41">
        <v>0.41</v>
      </c>
    </row>
    <row r="1502" spans="1:5" x14ac:dyDescent="0.25">
      <c r="A1502" s="5">
        <v>39386</v>
      </c>
      <c r="B1502" s="41">
        <v>0.48</v>
      </c>
      <c r="C1502" s="41">
        <v>0.35</v>
      </c>
      <c r="D1502" s="41">
        <v>0.37</v>
      </c>
      <c r="E1502" s="41">
        <v>0.41</v>
      </c>
    </row>
    <row r="1503" spans="1:5" x14ac:dyDescent="0.25">
      <c r="A1503" s="5">
        <v>39416</v>
      </c>
      <c r="B1503" s="41">
        <v>0.45</v>
      </c>
      <c r="C1503" s="41">
        <v>0.35</v>
      </c>
      <c r="D1503" s="41">
        <v>0.36</v>
      </c>
      <c r="E1503" s="41">
        <v>0.39</v>
      </c>
    </row>
    <row r="1504" spans="1:5" x14ac:dyDescent="0.25">
      <c r="A1504" s="5">
        <v>39447</v>
      </c>
      <c r="B1504" s="41">
        <v>0.44</v>
      </c>
      <c r="C1504" s="41">
        <v>0.34</v>
      </c>
      <c r="D1504" s="41">
        <v>0.35</v>
      </c>
      <c r="E1504" s="41">
        <v>0.38</v>
      </c>
    </row>
    <row r="1505" spans="1:5" x14ac:dyDescent="0.25">
      <c r="A1505" s="5">
        <v>39478</v>
      </c>
      <c r="B1505" s="41">
        <v>0.44</v>
      </c>
      <c r="C1505" s="41">
        <v>0.34</v>
      </c>
      <c r="D1505" s="41">
        <v>0.34</v>
      </c>
      <c r="E1505" s="41">
        <v>0.38</v>
      </c>
    </row>
    <row r="1506" spans="1:5" x14ac:dyDescent="0.25">
      <c r="A1506" s="5">
        <v>39507</v>
      </c>
      <c r="B1506" s="41">
        <v>0.44</v>
      </c>
      <c r="C1506" s="41">
        <v>0.32</v>
      </c>
      <c r="D1506" s="41">
        <v>0.33</v>
      </c>
      <c r="E1506" s="41">
        <v>0.37</v>
      </c>
    </row>
    <row r="1507" spans="1:5" x14ac:dyDescent="0.25">
      <c r="A1507" s="5">
        <v>39538</v>
      </c>
      <c r="B1507" s="41">
        <v>0.4</v>
      </c>
      <c r="C1507" s="41">
        <v>0.31</v>
      </c>
      <c r="D1507" s="41">
        <v>0.32</v>
      </c>
      <c r="E1507" s="41">
        <v>0.35</v>
      </c>
    </row>
    <row r="1508" spans="1:5" x14ac:dyDescent="0.25">
      <c r="A1508" s="5">
        <v>39568</v>
      </c>
      <c r="B1508" s="41">
        <v>0.41</v>
      </c>
      <c r="C1508" s="41">
        <v>0.31</v>
      </c>
      <c r="D1508" s="41">
        <v>0.34</v>
      </c>
      <c r="E1508" s="41">
        <v>0.35</v>
      </c>
    </row>
    <row r="1509" spans="1:5" x14ac:dyDescent="0.25">
      <c r="A1509" s="5">
        <v>39599</v>
      </c>
      <c r="B1509" s="41">
        <v>0.43</v>
      </c>
      <c r="C1509" s="41">
        <v>0.31</v>
      </c>
      <c r="D1509" s="41">
        <v>0.32</v>
      </c>
      <c r="E1509" s="41">
        <v>0.36</v>
      </c>
    </row>
    <row r="1510" spans="1:5" x14ac:dyDescent="0.25">
      <c r="A1510" s="5">
        <v>39629</v>
      </c>
      <c r="B1510" s="41">
        <v>0.41</v>
      </c>
      <c r="C1510" s="41">
        <v>0.3</v>
      </c>
      <c r="D1510" s="41">
        <v>0.3</v>
      </c>
      <c r="E1510" s="41">
        <v>0.34</v>
      </c>
    </row>
    <row r="1511" spans="1:5" x14ac:dyDescent="0.25">
      <c r="A1511" s="5">
        <v>39660</v>
      </c>
      <c r="B1511" s="41">
        <v>0.41</v>
      </c>
      <c r="C1511" s="41">
        <v>0.28999999999999998</v>
      </c>
      <c r="D1511" s="41">
        <v>0.28999999999999998</v>
      </c>
      <c r="E1511" s="41">
        <v>0.33</v>
      </c>
    </row>
    <row r="1512" spans="1:5" x14ac:dyDescent="0.25">
      <c r="A1512" s="5">
        <v>39691</v>
      </c>
      <c r="B1512" s="41">
        <v>0.41</v>
      </c>
      <c r="C1512" s="41">
        <v>0.28000000000000003</v>
      </c>
      <c r="D1512" s="41">
        <v>0.28000000000000003</v>
      </c>
      <c r="E1512" s="41">
        <v>0.33</v>
      </c>
    </row>
    <row r="1513" spans="1:5" x14ac:dyDescent="0.25">
      <c r="A1513" s="5">
        <v>39721</v>
      </c>
      <c r="B1513" s="41">
        <v>0.38</v>
      </c>
      <c r="C1513" s="41">
        <v>0.26</v>
      </c>
      <c r="D1513" s="41">
        <v>0.25</v>
      </c>
      <c r="E1513" s="41">
        <v>0.31</v>
      </c>
    </row>
    <row r="1514" spans="1:5" x14ac:dyDescent="0.25">
      <c r="A1514" s="5">
        <v>39752</v>
      </c>
      <c r="B1514" s="41">
        <v>0.33</v>
      </c>
      <c r="C1514" s="41">
        <v>0.23</v>
      </c>
      <c r="D1514" s="41">
        <v>0.2</v>
      </c>
      <c r="E1514" s="41">
        <v>0.27</v>
      </c>
    </row>
    <row r="1515" spans="1:5" x14ac:dyDescent="0.25">
      <c r="A1515" s="5">
        <v>39782</v>
      </c>
      <c r="B1515" s="41">
        <v>0.31</v>
      </c>
      <c r="C1515" s="41">
        <v>0.23</v>
      </c>
      <c r="D1515" s="41">
        <v>0.17</v>
      </c>
      <c r="E1515" s="41">
        <v>0.25</v>
      </c>
    </row>
    <row r="1516" spans="1:5" x14ac:dyDescent="0.25">
      <c r="A1516" s="5">
        <v>39813</v>
      </c>
      <c r="B1516" s="41">
        <v>0.31</v>
      </c>
      <c r="C1516" s="41">
        <v>0.24</v>
      </c>
      <c r="D1516" s="41">
        <v>0.17</v>
      </c>
      <c r="E1516" s="41">
        <v>0.25</v>
      </c>
    </row>
    <row r="1517" spans="1:5" x14ac:dyDescent="0.25">
      <c r="A1517" s="5">
        <v>39844</v>
      </c>
      <c r="B1517" s="41">
        <v>0.33</v>
      </c>
      <c r="C1517" s="41">
        <v>0.24</v>
      </c>
      <c r="D1517" s="41">
        <v>0.15</v>
      </c>
      <c r="E1517" s="41">
        <v>0.26</v>
      </c>
    </row>
    <row r="1518" spans="1:5" x14ac:dyDescent="0.25">
      <c r="A1518" s="5">
        <v>39872</v>
      </c>
      <c r="B1518" s="41">
        <v>0.33</v>
      </c>
      <c r="C1518" s="41">
        <v>0.23</v>
      </c>
      <c r="D1518" s="41">
        <v>0.14000000000000001</v>
      </c>
      <c r="E1518" s="41">
        <v>0.25</v>
      </c>
    </row>
    <row r="1519" spans="1:5" x14ac:dyDescent="0.25">
      <c r="A1519" s="5">
        <v>39903</v>
      </c>
      <c r="B1519" s="41">
        <v>0.33</v>
      </c>
      <c r="C1519" s="41">
        <v>0.23</v>
      </c>
      <c r="D1519" s="41">
        <v>0.15</v>
      </c>
      <c r="E1519" s="41">
        <v>0.26</v>
      </c>
    </row>
    <row r="1520" spans="1:5" x14ac:dyDescent="0.25">
      <c r="A1520" s="5">
        <v>39933</v>
      </c>
      <c r="B1520" s="41">
        <v>0.35</v>
      </c>
      <c r="C1520" s="41">
        <v>0.25</v>
      </c>
      <c r="D1520" s="41">
        <v>0.19</v>
      </c>
      <c r="E1520" s="41">
        <v>0.28000000000000003</v>
      </c>
    </row>
    <row r="1521" spans="1:5" x14ac:dyDescent="0.25">
      <c r="A1521" s="5">
        <v>39964</v>
      </c>
      <c r="B1521" s="41">
        <v>0.36</v>
      </c>
      <c r="C1521" s="41">
        <v>0.27</v>
      </c>
      <c r="D1521" s="41">
        <v>0.21</v>
      </c>
      <c r="E1521" s="41">
        <v>0.3</v>
      </c>
    </row>
    <row r="1522" spans="1:5" x14ac:dyDescent="0.25">
      <c r="A1522" s="5">
        <v>39994</v>
      </c>
      <c r="B1522" s="41">
        <v>0.36</v>
      </c>
      <c r="C1522" s="41">
        <v>0.27</v>
      </c>
      <c r="D1522" s="41">
        <v>0.21</v>
      </c>
      <c r="E1522" s="41">
        <v>0.3</v>
      </c>
    </row>
    <row r="1523" spans="1:5" x14ac:dyDescent="0.25">
      <c r="A1523" s="5">
        <v>40025</v>
      </c>
      <c r="B1523" s="41">
        <v>0.39</v>
      </c>
      <c r="C1523" s="41">
        <v>0.28000000000000003</v>
      </c>
      <c r="D1523" s="41">
        <v>0.23</v>
      </c>
      <c r="E1523" s="41">
        <v>0.31</v>
      </c>
    </row>
    <row r="1524" spans="1:5" x14ac:dyDescent="0.25">
      <c r="A1524" s="5">
        <v>40056</v>
      </c>
      <c r="B1524" s="41">
        <v>0.39</v>
      </c>
      <c r="C1524" s="41">
        <v>0.26</v>
      </c>
      <c r="D1524" s="41">
        <v>0.24</v>
      </c>
      <c r="E1524" s="41">
        <v>0.31</v>
      </c>
    </row>
    <row r="1525" spans="1:5" x14ac:dyDescent="0.25">
      <c r="A1525" s="5">
        <v>40086</v>
      </c>
      <c r="B1525" s="41">
        <v>0.42</v>
      </c>
      <c r="C1525" s="41">
        <v>0.26</v>
      </c>
      <c r="D1525" s="41">
        <v>0.26</v>
      </c>
      <c r="E1525" s="41">
        <v>0.33</v>
      </c>
    </row>
    <row r="1526" spans="1:5" x14ac:dyDescent="0.25">
      <c r="A1526" s="5">
        <v>40117</v>
      </c>
      <c r="B1526" s="41">
        <v>0.43</v>
      </c>
      <c r="C1526" s="41">
        <v>0.27</v>
      </c>
      <c r="D1526" s="41">
        <v>0.26</v>
      </c>
      <c r="E1526" s="41">
        <v>0.33</v>
      </c>
    </row>
    <row r="1527" spans="1:5" x14ac:dyDescent="0.25">
      <c r="A1527" s="5">
        <v>40147</v>
      </c>
      <c r="B1527" s="41">
        <v>0.43</v>
      </c>
      <c r="C1527" s="41">
        <v>0.27</v>
      </c>
      <c r="D1527" s="41">
        <v>0.27</v>
      </c>
      <c r="E1527" s="41">
        <v>0.33</v>
      </c>
    </row>
    <row r="1528" spans="1:5" x14ac:dyDescent="0.25">
      <c r="A1528" s="5">
        <v>40178</v>
      </c>
      <c r="B1528" s="41">
        <v>0.44</v>
      </c>
      <c r="C1528" s="41">
        <v>0.26</v>
      </c>
      <c r="D1528" s="41">
        <v>0.27</v>
      </c>
      <c r="E1528" s="41">
        <v>0.34</v>
      </c>
    </row>
    <row r="1529" spans="1:5" x14ac:dyDescent="0.25">
      <c r="A1529" s="5">
        <v>40209</v>
      </c>
      <c r="B1529" s="41">
        <v>0.44</v>
      </c>
      <c r="C1529" s="41">
        <v>0.27</v>
      </c>
      <c r="D1529" s="41">
        <v>0.27</v>
      </c>
      <c r="E1529" s="41">
        <v>0.34</v>
      </c>
    </row>
    <row r="1530" spans="1:5" x14ac:dyDescent="0.25">
      <c r="A1530" s="5">
        <v>40237</v>
      </c>
      <c r="B1530" s="41">
        <v>0.44</v>
      </c>
      <c r="C1530" s="41">
        <v>0.26</v>
      </c>
      <c r="D1530" s="41">
        <v>0.26</v>
      </c>
      <c r="E1530" s="41">
        <v>0.34</v>
      </c>
    </row>
    <row r="1531" spans="1:5" x14ac:dyDescent="0.25">
      <c r="A1531" s="5">
        <v>40268</v>
      </c>
      <c r="B1531" s="41">
        <v>0.46</v>
      </c>
      <c r="C1531" s="41">
        <v>0.27</v>
      </c>
      <c r="D1531" s="41">
        <v>0.27</v>
      </c>
      <c r="E1531" s="41">
        <v>0.35</v>
      </c>
    </row>
    <row r="1532" spans="1:5" x14ac:dyDescent="0.25">
      <c r="A1532" s="5">
        <v>40298</v>
      </c>
      <c r="B1532" s="41">
        <v>0.47</v>
      </c>
      <c r="C1532" s="41">
        <v>0.28000000000000003</v>
      </c>
      <c r="D1532" s="41">
        <v>0.26</v>
      </c>
      <c r="E1532" s="41">
        <v>0.35</v>
      </c>
    </row>
    <row r="1533" spans="1:5" x14ac:dyDescent="0.25">
      <c r="A1533" s="5">
        <v>40329</v>
      </c>
      <c r="B1533" s="41">
        <v>0.45</v>
      </c>
      <c r="C1533" s="41">
        <v>0.27</v>
      </c>
      <c r="D1533" s="41">
        <v>0.25</v>
      </c>
      <c r="E1533" s="41">
        <v>0.34</v>
      </c>
    </row>
    <row r="1534" spans="1:5" x14ac:dyDescent="0.25">
      <c r="A1534" s="5">
        <v>40359</v>
      </c>
      <c r="B1534" s="41">
        <v>0.45</v>
      </c>
      <c r="C1534" s="41">
        <v>0.27</v>
      </c>
      <c r="D1534" s="41">
        <v>0.25</v>
      </c>
      <c r="E1534" s="41">
        <v>0.34</v>
      </c>
    </row>
    <row r="1535" spans="1:5" x14ac:dyDescent="0.25">
      <c r="A1535" s="5">
        <v>40390</v>
      </c>
      <c r="B1535" s="41">
        <v>0.46</v>
      </c>
      <c r="C1535" s="41">
        <v>0.27</v>
      </c>
      <c r="D1535" s="41">
        <v>0.25</v>
      </c>
      <c r="E1535" s="41">
        <v>0.34</v>
      </c>
    </row>
    <row r="1536" spans="1:5" x14ac:dyDescent="0.25">
      <c r="A1536" s="5">
        <v>40421</v>
      </c>
      <c r="B1536" s="41">
        <v>0.45</v>
      </c>
      <c r="C1536" s="41">
        <v>0.3</v>
      </c>
      <c r="D1536" s="41">
        <v>0.21</v>
      </c>
      <c r="E1536" s="41">
        <v>0.35</v>
      </c>
    </row>
    <row r="1537" spans="1:5" x14ac:dyDescent="0.25">
      <c r="A1537" s="5">
        <v>40451</v>
      </c>
      <c r="B1537" s="41">
        <v>0.46</v>
      </c>
      <c r="C1537" s="41">
        <v>0.31</v>
      </c>
      <c r="D1537" s="41">
        <v>0.21</v>
      </c>
      <c r="E1537" s="41">
        <v>0.36</v>
      </c>
    </row>
    <row r="1538" spans="1:5" x14ac:dyDescent="0.25">
      <c r="A1538" s="5">
        <v>40482</v>
      </c>
      <c r="B1538" s="41">
        <v>0.47</v>
      </c>
      <c r="C1538" s="41">
        <v>0.33</v>
      </c>
      <c r="D1538" s="41">
        <v>0.22</v>
      </c>
      <c r="E1538" s="41">
        <v>0.37</v>
      </c>
    </row>
    <row r="1539" spans="1:5" x14ac:dyDescent="0.25">
      <c r="A1539" s="5">
        <v>40512</v>
      </c>
      <c r="B1539" s="41">
        <v>0.46</v>
      </c>
      <c r="C1539" s="41">
        <v>0.32</v>
      </c>
      <c r="D1539" s="41">
        <v>0.23</v>
      </c>
      <c r="E1539" s="41">
        <v>0.37</v>
      </c>
    </row>
    <row r="1540" spans="1:5" x14ac:dyDescent="0.25">
      <c r="A1540" s="5">
        <v>40543</v>
      </c>
      <c r="B1540" s="41">
        <v>0.44</v>
      </c>
      <c r="C1540" s="41">
        <v>0.33</v>
      </c>
      <c r="D1540" s="41">
        <v>0.24</v>
      </c>
      <c r="E1540" s="41">
        <v>0.37</v>
      </c>
    </row>
    <row r="1541" spans="1:5" x14ac:dyDescent="0.25">
      <c r="A1541" s="5">
        <v>40574</v>
      </c>
      <c r="B1541" s="41">
        <v>0.41</v>
      </c>
      <c r="C1541" s="41">
        <v>0.34</v>
      </c>
      <c r="D1541" s="41">
        <v>0.25</v>
      </c>
      <c r="E1541" s="41">
        <v>0.36</v>
      </c>
    </row>
    <row r="1542" spans="1:5" x14ac:dyDescent="0.25">
      <c r="A1542" s="5">
        <v>40602</v>
      </c>
      <c r="B1542" s="41">
        <v>0.43</v>
      </c>
      <c r="C1542" s="41">
        <v>0.32</v>
      </c>
      <c r="D1542" s="41">
        <v>0.26</v>
      </c>
      <c r="E1542" s="41">
        <v>0.36</v>
      </c>
    </row>
    <row r="1543" spans="1:5" x14ac:dyDescent="0.25">
      <c r="A1543" s="5">
        <v>40633</v>
      </c>
      <c r="B1543" s="41">
        <v>0.43</v>
      </c>
      <c r="C1543" s="41">
        <v>0.32</v>
      </c>
      <c r="D1543" s="41">
        <v>0.26</v>
      </c>
      <c r="E1543" s="41">
        <v>0.36</v>
      </c>
    </row>
    <row r="1544" spans="1:5" x14ac:dyDescent="0.25">
      <c r="A1544" s="5">
        <v>40663</v>
      </c>
      <c r="B1544" s="41">
        <v>0.44</v>
      </c>
      <c r="C1544" s="41">
        <v>0.32</v>
      </c>
      <c r="D1544" s="41">
        <v>0.26</v>
      </c>
      <c r="E1544" s="41">
        <v>0.37</v>
      </c>
    </row>
    <row r="1545" spans="1:5" x14ac:dyDescent="0.25">
      <c r="A1545" s="5">
        <v>40694</v>
      </c>
      <c r="B1545" s="41">
        <v>0.45</v>
      </c>
      <c r="C1545" s="41">
        <v>0.32</v>
      </c>
      <c r="D1545" s="41">
        <v>0.27</v>
      </c>
      <c r="E1545" s="41">
        <v>0.37</v>
      </c>
    </row>
    <row r="1546" spans="1:5" x14ac:dyDescent="0.25">
      <c r="A1546" s="5">
        <v>40724</v>
      </c>
      <c r="B1546" s="41">
        <v>0.44</v>
      </c>
      <c r="C1546" s="41">
        <v>0.31</v>
      </c>
      <c r="D1546" s="41">
        <v>0.26</v>
      </c>
      <c r="E1546" s="41">
        <v>0.36</v>
      </c>
    </row>
    <row r="1547" spans="1:5" x14ac:dyDescent="0.25">
      <c r="A1547" s="5">
        <v>40755</v>
      </c>
      <c r="B1547" s="41">
        <v>0.44</v>
      </c>
      <c r="C1547" s="41">
        <v>0.31</v>
      </c>
      <c r="D1547" s="41">
        <v>0.26</v>
      </c>
      <c r="E1547" s="41">
        <v>0.36</v>
      </c>
    </row>
    <row r="1548" spans="1:5" x14ac:dyDescent="0.25">
      <c r="A1548" s="5">
        <v>40786</v>
      </c>
      <c r="B1548" s="41">
        <v>0.43</v>
      </c>
      <c r="C1548" s="41">
        <v>0.3</v>
      </c>
      <c r="D1548" s="41">
        <v>0.24</v>
      </c>
      <c r="E1548" s="41">
        <v>0.35</v>
      </c>
    </row>
    <row r="1549" spans="1:5" x14ac:dyDescent="0.25">
      <c r="A1549" s="5">
        <v>40816</v>
      </c>
      <c r="B1549" s="41">
        <v>0.41</v>
      </c>
      <c r="C1549" s="41">
        <v>0.28999999999999998</v>
      </c>
      <c r="D1549" s="41">
        <v>0.23</v>
      </c>
      <c r="E1549" s="41">
        <v>0.34</v>
      </c>
    </row>
    <row r="1550" spans="1:5" x14ac:dyDescent="0.25">
      <c r="A1550" s="5">
        <v>40847</v>
      </c>
      <c r="B1550" s="41">
        <v>0.41</v>
      </c>
      <c r="C1550" s="41">
        <v>0.3</v>
      </c>
      <c r="D1550" s="41">
        <v>0.24</v>
      </c>
      <c r="E1550" s="41">
        <v>0.34</v>
      </c>
    </row>
    <row r="1551" spans="1:5" x14ac:dyDescent="0.25">
      <c r="A1551" s="5">
        <v>40877</v>
      </c>
      <c r="B1551" s="41">
        <v>0.41</v>
      </c>
      <c r="C1551" s="41">
        <v>0.28999999999999998</v>
      </c>
      <c r="D1551" s="41">
        <v>0.23</v>
      </c>
      <c r="E1551" s="41">
        <v>0.34</v>
      </c>
    </row>
    <row r="1552" spans="1:5" x14ac:dyDescent="0.25">
      <c r="A1552" s="5">
        <v>40908</v>
      </c>
      <c r="B1552" s="41">
        <v>0.43</v>
      </c>
      <c r="C1552" s="41">
        <v>0.3</v>
      </c>
      <c r="D1552" s="41">
        <v>0.23</v>
      </c>
      <c r="E1552" s="41">
        <v>0.35</v>
      </c>
    </row>
    <row r="1553" spans="1:5" x14ac:dyDescent="0.25">
      <c r="A1553" s="5">
        <v>40939</v>
      </c>
      <c r="B1553" s="41">
        <v>0.43</v>
      </c>
      <c r="C1553" s="41">
        <v>0.3</v>
      </c>
      <c r="D1553" s="41">
        <v>0.24</v>
      </c>
      <c r="E1553" s="41">
        <v>0.35</v>
      </c>
    </row>
    <row r="1554" spans="1:5" x14ac:dyDescent="0.25">
      <c r="A1554" s="5">
        <v>40968</v>
      </c>
      <c r="B1554" s="41">
        <v>0.43</v>
      </c>
      <c r="C1554" s="41">
        <v>0.32</v>
      </c>
      <c r="D1554" s="41">
        <v>0.24</v>
      </c>
      <c r="E1554" s="41">
        <v>0.35</v>
      </c>
    </row>
    <row r="1555" spans="1:5" x14ac:dyDescent="0.25">
      <c r="A1555" s="5">
        <v>40999</v>
      </c>
      <c r="B1555" s="41">
        <v>0.45</v>
      </c>
      <c r="C1555" s="41">
        <v>0.31</v>
      </c>
      <c r="D1555" s="41">
        <v>0.24</v>
      </c>
      <c r="E1555" s="41">
        <v>0.36</v>
      </c>
    </row>
    <row r="1556" spans="1:5" x14ac:dyDescent="0.25">
      <c r="A1556" s="5">
        <v>41029</v>
      </c>
      <c r="B1556" s="41">
        <v>0.45</v>
      </c>
      <c r="C1556" s="41">
        <v>0.32</v>
      </c>
      <c r="D1556" s="41">
        <v>0.24</v>
      </c>
      <c r="E1556" s="41">
        <v>0.36</v>
      </c>
    </row>
    <row r="1557" spans="1:5" x14ac:dyDescent="0.25">
      <c r="A1557" s="5">
        <v>41060</v>
      </c>
      <c r="B1557" s="41">
        <v>0.44</v>
      </c>
      <c r="C1557" s="41">
        <v>0.31</v>
      </c>
      <c r="D1557" s="41">
        <v>0.24</v>
      </c>
      <c r="E1557" s="41">
        <v>0.35</v>
      </c>
    </row>
    <row r="1558" spans="1:5" x14ac:dyDescent="0.25">
      <c r="A1558" s="5">
        <v>41090</v>
      </c>
      <c r="B1558" s="41">
        <v>0.42</v>
      </c>
      <c r="C1558" s="41">
        <v>0.31</v>
      </c>
      <c r="D1558" s="41">
        <v>0.24</v>
      </c>
      <c r="E1558" s="41">
        <v>0.35</v>
      </c>
    </row>
    <row r="1559" spans="1:5" x14ac:dyDescent="0.25">
      <c r="A1559" s="5">
        <v>41121</v>
      </c>
      <c r="B1559" s="41">
        <v>0.43</v>
      </c>
      <c r="C1559" s="41">
        <v>0.31</v>
      </c>
      <c r="D1559" s="41">
        <v>0.24</v>
      </c>
      <c r="E1559" s="41">
        <v>0.35</v>
      </c>
    </row>
    <row r="1560" spans="1:5" x14ac:dyDescent="0.25">
      <c r="A1560" s="5">
        <v>41152</v>
      </c>
      <c r="B1560" s="41">
        <v>0.43</v>
      </c>
      <c r="C1560" s="41">
        <v>0.32</v>
      </c>
      <c r="D1560" s="41">
        <v>0.24</v>
      </c>
      <c r="E1560" s="41">
        <v>0.36</v>
      </c>
    </row>
    <row r="1561" spans="1:5" x14ac:dyDescent="0.25">
      <c r="A1561" s="5">
        <v>41182</v>
      </c>
      <c r="B1561" s="41">
        <v>0.43</v>
      </c>
      <c r="C1561" s="41">
        <v>0.33</v>
      </c>
      <c r="D1561" s="41">
        <v>0.24</v>
      </c>
      <c r="E1561" s="41">
        <v>0.36</v>
      </c>
    </row>
    <row r="1562" spans="1:5" x14ac:dyDescent="0.25">
      <c r="A1562" s="5">
        <v>41213</v>
      </c>
      <c r="B1562" s="41">
        <v>0.44</v>
      </c>
      <c r="C1562" s="41">
        <v>0.34</v>
      </c>
      <c r="D1562" s="41">
        <v>0.24</v>
      </c>
      <c r="E1562" s="41">
        <v>0.36</v>
      </c>
    </row>
    <row r="1563" spans="1:5" x14ac:dyDescent="0.25">
      <c r="A1563" s="5">
        <v>41243</v>
      </c>
      <c r="B1563" s="41">
        <v>0.43</v>
      </c>
      <c r="C1563" s="41">
        <v>0.35</v>
      </c>
      <c r="D1563" s="41">
        <v>0.24</v>
      </c>
      <c r="E1563" s="41">
        <v>0.36</v>
      </c>
    </row>
    <row r="1564" spans="1:5" x14ac:dyDescent="0.25">
      <c r="A1564" s="5">
        <v>41274</v>
      </c>
      <c r="B1564" s="41">
        <v>0.44</v>
      </c>
      <c r="C1564" s="41">
        <v>0.35</v>
      </c>
      <c r="D1564" s="41">
        <v>0.25</v>
      </c>
      <c r="E1564" s="41">
        <v>0.37</v>
      </c>
    </row>
    <row r="1565" spans="1:5" x14ac:dyDescent="0.25">
      <c r="A1565" s="5">
        <v>41305</v>
      </c>
      <c r="B1565" s="41">
        <v>0.43</v>
      </c>
      <c r="C1565" s="41">
        <v>0.35</v>
      </c>
      <c r="D1565" s="41">
        <v>0.25</v>
      </c>
      <c r="E1565" s="41">
        <v>0.37</v>
      </c>
    </row>
    <row r="1566" spans="1:5" x14ac:dyDescent="0.25">
      <c r="A1566" s="5">
        <v>41333</v>
      </c>
      <c r="B1566" s="41">
        <v>0.43</v>
      </c>
      <c r="C1566" s="41">
        <v>0.34</v>
      </c>
      <c r="D1566" s="41">
        <v>0.26</v>
      </c>
      <c r="E1566" s="41">
        <v>0.37</v>
      </c>
    </row>
    <row r="1567" spans="1:5" x14ac:dyDescent="0.25">
      <c r="A1567" s="5">
        <v>41364</v>
      </c>
      <c r="B1567" s="41">
        <v>0.43</v>
      </c>
      <c r="C1567" s="41">
        <v>0.34</v>
      </c>
      <c r="D1567" s="41">
        <v>0.27</v>
      </c>
      <c r="E1567" s="41">
        <v>0.37</v>
      </c>
    </row>
    <row r="1568" spans="1:5" x14ac:dyDescent="0.25">
      <c r="A1568" s="5">
        <v>41394</v>
      </c>
      <c r="B1568" s="41">
        <v>0.43</v>
      </c>
      <c r="C1568" s="41">
        <v>0.35</v>
      </c>
      <c r="D1568" s="41">
        <v>0.27</v>
      </c>
      <c r="E1568" s="41">
        <v>0.37</v>
      </c>
    </row>
    <row r="1569" spans="1:5" x14ac:dyDescent="0.25">
      <c r="A1569" s="5">
        <v>41425</v>
      </c>
      <c r="B1569" s="41">
        <v>0.44</v>
      </c>
      <c r="C1569" s="41">
        <v>0.34</v>
      </c>
      <c r="D1569" s="41">
        <v>0.27</v>
      </c>
      <c r="E1569" s="41">
        <v>0.37</v>
      </c>
    </row>
    <row r="1570" spans="1:5" x14ac:dyDescent="0.25">
      <c r="A1570" s="5">
        <v>41455</v>
      </c>
      <c r="B1570" s="41">
        <v>0.42</v>
      </c>
      <c r="C1570" s="41">
        <v>0.34</v>
      </c>
      <c r="D1570" s="41">
        <v>0.27</v>
      </c>
      <c r="E1570" s="41">
        <v>0.36</v>
      </c>
    </row>
    <row r="1571" spans="1:5" x14ac:dyDescent="0.25">
      <c r="A1571" s="5">
        <v>41486</v>
      </c>
      <c r="B1571" s="41">
        <v>0.41</v>
      </c>
      <c r="C1571" s="41">
        <v>0.33</v>
      </c>
      <c r="D1571" s="41">
        <v>0.27</v>
      </c>
      <c r="E1571" s="41">
        <v>0.36</v>
      </c>
    </row>
    <row r="1572" spans="1:5" x14ac:dyDescent="0.25">
      <c r="A1572" s="5">
        <v>41517</v>
      </c>
      <c r="B1572" s="41">
        <v>0.41</v>
      </c>
      <c r="C1572" s="41">
        <v>0.33</v>
      </c>
      <c r="D1572" s="41">
        <v>0.27</v>
      </c>
      <c r="E1572" s="41">
        <v>0.35</v>
      </c>
    </row>
    <row r="1573" spans="1:5" x14ac:dyDescent="0.25">
      <c r="A1573" s="5">
        <v>41547</v>
      </c>
      <c r="B1573" s="41">
        <v>0.41</v>
      </c>
      <c r="C1573" s="41">
        <v>0.33</v>
      </c>
      <c r="D1573" s="41">
        <v>0.27</v>
      </c>
      <c r="E1573" s="41">
        <v>0.35</v>
      </c>
    </row>
    <row r="1574" spans="1:5" x14ac:dyDescent="0.25">
      <c r="A1574" s="5">
        <v>41578</v>
      </c>
      <c r="B1574" s="41">
        <v>0.42</v>
      </c>
      <c r="C1574" s="41">
        <v>0.33</v>
      </c>
      <c r="D1574" s="41">
        <v>0.27</v>
      </c>
      <c r="E1574" s="41">
        <v>0.36</v>
      </c>
    </row>
    <row r="1575" spans="1:5" x14ac:dyDescent="0.25">
      <c r="A1575" s="5">
        <v>41608</v>
      </c>
      <c r="B1575" s="41">
        <v>0.42</v>
      </c>
      <c r="C1575" s="41">
        <v>0.33</v>
      </c>
      <c r="D1575" s="41">
        <v>0.27</v>
      </c>
      <c r="E1575" s="41">
        <v>0.36</v>
      </c>
    </row>
    <row r="1576" spans="1:5" x14ac:dyDescent="0.25">
      <c r="A1576" s="5">
        <v>41639</v>
      </c>
      <c r="B1576" s="41">
        <v>0.42</v>
      </c>
      <c r="C1576" s="41">
        <v>0.32</v>
      </c>
      <c r="D1576" s="41">
        <v>0.27</v>
      </c>
      <c r="E1576" s="41">
        <v>0.36</v>
      </c>
    </row>
    <row r="1577" spans="1:5" x14ac:dyDescent="0.25">
      <c r="A1577" s="5">
        <v>41670</v>
      </c>
      <c r="B1577" s="41">
        <v>0.42</v>
      </c>
      <c r="C1577" s="41">
        <v>0.32</v>
      </c>
      <c r="D1577" s="41">
        <v>0.26</v>
      </c>
      <c r="E1577" s="41">
        <v>0.36</v>
      </c>
    </row>
    <row r="1578" spans="1:5" x14ac:dyDescent="0.25">
      <c r="A1578" s="5">
        <v>41698</v>
      </c>
      <c r="B1578" s="41">
        <v>0.43</v>
      </c>
      <c r="C1578" s="41">
        <v>0.32</v>
      </c>
      <c r="D1578" s="41">
        <v>0.26</v>
      </c>
      <c r="E1578" s="41">
        <v>0.36</v>
      </c>
    </row>
    <row r="1579" spans="1:5" x14ac:dyDescent="0.25">
      <c r="A1579" s="5">
        <v>41729</v>
      </c>
      <c r="B1579" s="41">
        <v>0.43</v>
      </c>
      <c r="C1579" s="41">
        <v>0.32</v>
      </c>
      <c r="D1579" s="41">
        <v>0.26</v>
      </c>
      <c r="E1579" s="41">
        <v>0.36</v>
      </c>
    </row>
    <row r="1580" spans="1:5" x14ac:dyDescent="0.25">
      <c r="A1580" s="5">
        <v>41759</v>
      </c>
      <c r="B1580" s="41">
        <v>0.43</v>
      </c>
      <c r="C1580" s="41">
        <v>0.32</v>
      </c>
      <c r="D1580" s="41">
        <v>0.26</v>
      </c>
      <c r="E1580" s="41">
        <v>0.36</v>
      </c>
    </row>
    <row r="1581" spans="1:5" x14ac:dyDescent="0.25">
      <c r="A1581" s="5">
        <v>41790</v>
      </c>
      <c r="B1581" s="41">
        <v>0.44</v>
      </c>
      <c r="C1581" s="41">
        <v>0.33</v>
      </c>
      <c r="D1581" s="41">
        <v>0.26</v>
      </c>
      <c r="E1581" s="41">
        <v>0.37</v>
      </c>
    </row>
    <row r="1582" spans="1:5" x14ac:dyDescent="0.25">
      <c r="A1582" s="5">
        <v>41820</v>
      </c>
      <c r="B1582" s="41">
        <v>0.44</v>
      </c>
      <c r="C1582" s="41">
        <v>0.33</v>
      </c>
      <c r="D1582" s="41">
        <v>0.26</v>
      </c>
      <c r="E1582" s="41">
        <v>0.37</v>
      </c>
    </row>
    <row r="1583" spans="1:5" x14ac:dyDescent="0.25">
      <c r="A1583" s="5">
        <v>41851</v>
      </c>
      <c r="B1583" s="41">
        <v>0.44</v>
      </c>
      <c r="C1583" s="41">
        <v>0.32</v>
      </c>
      <c r="D1583" s="41">
        <v>0.26</v>
      </c>
      <c r="E1583" s="41">
        <v>0.37</v>
      </c>
    </row>
    <row r="1584" spans="1:5" x14ac:dyDescent="0.25">
      <c r="A1584" s="5">
        <v>41882</v>
      </c>
      <c r="B1584" s="41">
        <v>0.44</v>
      </c>
      <c r="C1584" s="41">
        <v>0.32</v>
      </c>
      <c r="D1584" s="41">
        <v>0.25</v>
      </c>
      <c r="E1584" s="41">
        <v>0.37</v>
      </c>
    </row>
    <row r="1585" spans="1:5" x14ac:dyDescent="0.25">
      <c r="A1585" s="5">
        <v>41912</v>
      </c>
      <c r="B1585" s="41">
        <v>0.44</v>
      </c>
      <c r="C1585" s="41">
        <v>0.32</v>
      </c>
      <c r="D1585" s="41">
        <v>0.24</v>
      </c>
      <c r="E1585" s="41">
        <v>0.36</v>
      </c>
    </row>
    <row r="1586" spans="1:5" x14ac:dyDescent="0.25">
      <c r="A1586" s="5">
        <v>41943</v>
      </c>
      <c r="B1586" s="41">
        <v>0.44</v>
      </c>
      <c r="C1586" s="41">
        <v>0.32</v>
      </c>
      <c r="D1586" s="41">
        <v>0.24</v>
      </c>
      <c r="E1586" s="41">
        <v>0.36</v>
      </c>
    </row>
    <row r="1587" spans="1:5" x14ac:dyDescent="0.25">
      <c r="A1587" s="5">
        <v>41973</v>
      </c>
      <c r="B1587" s="41">
        <v>0.44</v>
      </c>
      <c r="C1587" s="41">
        <v>0.32</v>
      </c>
      <c r="D1587" s="41">
        <v>0.24</v>
      </c>
      <c r="E1587" s="41">
        <v>0.36</v>
      </c>
    </row>
    <row r="1588" spans="1:5" x14ac:dyDescent="0.25">
      <c r="A1588" s="5">
        <v>42004</v>
      </c>
      <c r="B1588" s="41">
        <v>0.44</v>
      </c>
      <c r="C1588" s="41">
        <v>0.31</v>
      </c>
      <c r="D1588" s="41">
        <v>0.23</v>
      </c>
      <c r="E1588" s="41">
        <v>0.36</v>
      </c>
    </row>
    <row r="1589" spans="1:5" x14ac:dyDescent="0.25">
      <c r="A1589" s="5">
        <v>42035</v>
      </c>
      <c r="B1589" s="41">
        <v>0.45</v>
      </c>
      <c r="C1589" s="41">
        <v>0.31</v>
      </c>
      <c r="D1589" s="41">
        <v>0.23</v>
      </c>
      <c r="E1589" s="41">
        <v>0.36</v>
      </c>
    </row>
    <row r="1590" spans="1:5" x14ac:dyDescent="0.25">
      <c r="A1590" s="5">
        <v>42063</v>
      </c>
      <c r="B1590" s="41">
        <v>0.45</v>
      </c>
      <c r="C1590" s="41">
        <v>0.31</v>
      </c>
      <c r="D1590" s="41">
        <v>0.23</v>
      </c>
      <c r="E1590" s="41">
        <v>0.36</v>
      </c>
    </row>
    <row r="1591" spans="1:5" x14ac:dyDescent="0.25">
      <c r="A1591" s="5">
        <v>42094</v>
      </c>
      <c r="B1591" s="41">
        <v>0.45</v>
      </c>
      <c r="C1591" s="41">
        <v>0.32</v>
      </c>
      <c r="D1591" s="41">
        <v>0.23</v>
      </c>
      <c r="E1591" s="41">
        <v>0.37</v>
      </c>
    </row>
    <row r="1592" spans="1:5" x14ac:dyDescent="0.25">
      <c r="A1592" s="5">
        <v>42124</v>
      </c>
      <c r="B1592" s="41">
        <v>0.45</v>
      </c>
      <c r="C1592" s="41">
        <v>0.32</v>
      </c>
      <c r="D1592" s="41">
        <v>0.23</v>
      </c>
      <c r="E1592" s="41">
        <v>0.37</v>
      </c>
    </row>
    <row r="1593" spans="1:5" x14ac:dyDescent="0.25">
      <c r="A1593" s="5">
        <v>42155</v>
      </c>
      <c r="B1593" s="41">
        <v>0.45</v>
      </c>
      <c r="C1593" s="41">
        <v>0.32</v>
      </c>
      <c r="D1593" s="41">
        <v>0.23</v>
      </c>
      <c r="E1593" s="41">
        <v>0.37</v>
      </c>
    </row>
    <row r="1597" spans="1:5" x14ac:dyDescent="0.25">
      <c r="A1597" s="41" t="s">
        <v>445</v>
      </c>
    </row>
    <row r="1598" spans="1:5" x14ac:dyDescent="0.25">
      <c r="A1598" s="41" t="s">
        <v>464</v>
      </c>
    </row>
    <row r="1600" spans="1:5" x14ac:dyDescent="0.25">
      <c r="B1600" s="41" t="s">
        <v>94</v>
      </c>
      <c r="C1600" s="41" t="s">
        <v>106</v>
      </c>
      <c r="D1600" s="41" t="s">
        <v>447</v>
      </c>
      <c r="E1600" s="41" t="s">
        <v>448</v>
      </c>
    </row>
    <row r="1601" spans="1:5" x14ac:dyDescent="0.25">
      <c r="A1601" s="5">
        <v>38352</v>
      </c>
      <c r="B1601" s="41">
        <v>5.89</v>
      </c>
      <c r="C1601" s="41">
        <v>6.74</v>
      </c>
      <c r="D1601" s="41">
        <v>10.11</v>
      </c>
      <c r="E1601" s="41">
        <v>6.94</v>
      </c>
    </row>
    <row r="1602" spans="1:5" x14ac:dyDescent="0.25">
      <c r="A1602" s="5">
        <v>38383</v>
      </c>
      <c r="B1602" s="41">
        <v>5.98</v>
      </c>
      <c r="C1602" s="41">
        <v>7</v>
      </c>
      <c r="D1602" s="41">
        <v>10.6</v>
      </c>
      <c r="E1602" s="41">
        <v>7.15</v>
      </c>
    </row>
    <row r="1603" spans="1:5" x14ac:dyDescent="0.25">
      <c r="A1603" s="5">
        <v>38411</v>
      </c>
      <c r="B1603" s="41">
        <v>5.89</v>
      </c>
      <c r="C1603" s="41">
        <v>6.76</v>
      </c>
      <c r="D1603" s="41">
        <v>10.34</v>
      </c>
      <c r="E1603" s="41">
        <v>6.97</v>
      </c>
    </row>
    <row r="1604" spans="1:5" x14ac:dyDescent="0.25">
      <c r="A1604" s="5">
        <v>38442</v>
      </c>
      <c r="B1604" s="41">
        <v>6.69</v>
      </c>
      <c r="C1604" s="41">
        <v>7.67</v>
      </c>
      <c r="D1604" s="41">
        <v>11.6</v>
      </c>
      <c r="E1604" s="41">
        <v>7.87</v>
      </c>
    </row>
    <row r="1605" spans="1:5" x14ac:dyDescent="0.25">
      <c r="A1605" s="5">
        <v>38472</v>
      </c>
      <c r="B1605" s="41">
        <v>6.77</v>
      </c>
      <c r="C1605" s="41">
        <v>8.1300000000000008</v>
      </c>
      <c r="D1605" s="41">
        <v>12.82</v>
      </c>
      <c r="E1605" s="41">
        <v>8.26</v>
      </c>
    </row>
    <row r="1606" spans="1:5" x14ac:dyDescent="0.25">
      <c r="A1606" s="5">
        <v>38503</v>
      </c>
      <c r="B1606" s="41">
        <v>6.87</v>
      </c>
      <c r="C1606" s="41">
        <v>7.87</v>
      </c>
      <c r="D1606" s="41">
        <v>12.26</v>
      </c>
      <c r="E1606" s="41">
        <v>8.0399999999999991</v>
      </c>
    </row>
    <row r="1607" spans="1:5" x14ac:dyDescent="0.25">
      <c r="A1607" s="5">
        <v>38533</v>
      </c>
      <c r="B1607" s="41">
        <v>6.65</v>
      </c>
      <c r="C1607" s="41">
        <v>7.48</v>
      </c>
      <c r="D1607" s="41">
        <v>12.22</v>
      </c>
      <c r="E1607" s="41">
        <v>7.77</v>
      </c>
    </row>
    <row r="1608" spans="1:5" x14ac:dyDescent="0.25">
      <c r="A1608" s="5">
        <v>38564</v>
      </c>
      <c r="B1608" s="41">
        <v>6.53</v>
      </c>
      <c r="C1608" s="41">
        <v>7.28</v>
      </c>
      <c r="D1608" s="41">
        <v>11.83</v>
      </c>
      <c r="E1608" s="41">
        <v>7.59</v>
      </c>
    </row>
    <row r="1609" spans="1:5" x14ac:dyDescent="0.25">
      <c r="A1609" s="5">
        <v>38595</v>
      </c>
      <c r="B1609" s="41">
        <v>6.71</v>
      </c>
      <c r="C1609" s="41">
        <v>7.31</v>
      </c>
      <c r="D1609" s="41">
        <v>11.78</v>
      </c>
      <c r="E1609" s="41">
        <v>7.7</v>
      </c>
    </row>
    <row r="1610" spans="1:5" x14ac:dyDescent="0.25">
      <c r="A1610" s="5">
        <v>38625</v>
      </c>
      <c r="B1610" s="41">
        <v>7.04</v>
      </c>
      <c r="C1610" s="41">
        <v>7.55</v>
      </c>
      <c r="D1610" s="41">
        <v>11.69</v>
      </c>
      <c r="E1610" s="41">
        <v>7.92</v>
      </c>
    </row>
    <row r="1611" spans="1:5" x14ac:dyDescent="0.25">
      <c r="A1611" s="5">
        <v>38656</v>
      </c>
      <c r="B1611" s="41">
        <v>7.28</v>
      </c>
      <c r="C1611" s="41">
        <v>7.9</v>
      </c>
      <c r="D1611" s="41">
        <v>12.19</v>
      </c>
      <c r="E1611" s="41">
        <v>8.24</v>
      </c>
    </row>
    <row r="1612" spans="1:5" x14ac:dyDescent="0.25">
      <c r="A1612" s="5">
        <v>38686</v>
      </c>
      <c r="B1612" s="41">
        <v>7.26</v>
      </c>
      <c r="C1612" s="41">
        <v>7.97</v>
      </c>
      <c r="D1612" s="41">
        <v>12.23</v>
      </c>
      <c r="E1612" s="41">
        <v>8.2799999999999994</v>
      </c>
    </row>
    <row r="1613" spans="1:5" x14ac:dyDescent="0.25">
      <c r="A1613" s="5">
        <v>38717</v>
      </c>
      <c r="B1613" s="41">
        <v>7.48</v>
      </c>
      <c r="C1613" s="41">
        <v>7.96</v>
      </c>
      <c r="D1613" s="41">
        <v>11.59</v>
      </c>
      <c r="E1613" s="41">
        <v>8.24</v>
      </c>
    </row>
    <row r="1614" spans="1:5" x14ac:dyDescent="0.25">
      <c r="A1614" s="5">
        <v>38748</v>
      </c>
      <c r="B1614" s="41">
        <v>7.17</v>
      </c>
      <c r="C1614" s="41">
        <v>7.91</v>
      </c>
      <c r="D1614" s="41">
        <v>11.52</v>
      </c>
      <c r="E1614" s="41">
        <v>8.07</v>
      </c>
    </row>
    <row r="1615" spans="1:5" x14ac:dyDescent="0.25">
      <c r="A1615" s="5">
        <v>38776</v>
      </c>
      <c r="B1615" s="41">
        <v>7.34</v>
      </c>
      <c r="C1615" s="41">
        <v>7.87</v>
      </c>
      <c r="D1615" s="41">
        <v>11.25</v>
      </c>
      <c r="E1615" s="41">
        <v>8.11</v>
      </c>
    </row>
    <row r="1616" spans="1:5" x14ac:dyDescent="0.25">
      <c r="A1616" s="5">
        <v>38807</v>
      </c>
      <c r="B1616" s="41">
        <v>7.39</v>
      </c>
      <c r="C1616" s="41">
        <v>7.86</v>
      </c>
      <c r="D1616" s="41">
        <v>11.14</v>
      </c>
      <c r="E1616" s="41">
        <v>8.1199999999999992</v>
      </c>
    </row>
    <row r="1617" spans="1:5" x14ac:dyDescent="0.25">
      <c r="A1617" s="5">
        <v>38837</v>
      </c>
      <c r="B1617" s="41">
        <v>7.49</v>
      </c>
      <c r="C1617" s="41">
        <v>7.89</v>
      </c>
      <c r="D1617" s="41">
        <v>10.8</v>
      </c>
      <c r="E1617" s="41">
        <v>8.1300000000000008</v>
      </c>
    </row>
    <row r="1618" spans="1:5" x14ac:dyDescent="0.25">
      <c r="A1618" s="5">
        <v>38868</v>
      </c>
      <c r="B1618" s="41">
        <v>7.69</v>
      </c>
      <c r="C1618" s="41">
        <v>8.07</v>
      </c>
      <c r="D1618" s="41">
        <v>10.87</v>
      </c>
      <c r="E1618" s="41">
        <v>8.32</v>
      </c>
    </row>
    <row r="1619" spans="1:5" x14ac:dyDescent="0.25">
      <c r="A1619" s="5">
        <v>38898</v>
      </c>
      <c r="B1619" s="41">
        <v>7.86</v>
      </c>
      <c r="C1619" s="41">
        <v>8.39</v>
      </c>
      <c r="D1619" s="41">
        <v>11.62</v>
      </c>
      <c r="E1619" s="41">
        <v>8.59</v>
      </c>
    </row>
    <row r="1620" spans="1:5" x14ac:dyDescent="0.25">
      <c r="A1620" s="5">
        <v>38929</v>
      </c>
      <c r="B1620" s="41">
        <v>7.63</v>
      </c>
      <c r="C1620" s="41">
        <v>8.4700000000000006</v>
      </c>
      <c r="D1620" s="41">
        <v>11.53</v>
      </c>
      <c r="E1620" s="41">
        <v>8.51</v>
      </c>
    </row>
    <row r="1621" spans="1:5" x14ac:dyDescent="0.25">
      <c r="A1621" s="5">
        <v>38960</v>
      </c>
      <c r="B1621" s="41">
        <v>7.37</v>
      </c>
      <c r="C1621" s="41">
        <v>8.33</v>
      </c>
      <c r="D1621" s="41">
        <v>11.45</v>
      </c>
      <c r="E1621" s="41">
        <v>8.33</v>
      </c>
    </row>
    <row r="1622" spans="1:5" x14ac:dyDescent="0.25">
      <c r="A1622" s="5">
        <v>38990</v>
      </c>
      <c r="B1622" s="41">
        <v>7.13</v>
      </c>
      <c r="C1622" s="41">
        <v>8.23</v>
      </c>
      <c r="D1622" s="41">
        <v>11.32</v>
      </c>
      <c r="E1622" s="41">
        <v>8.19</v>
      </c>
    </row>
    <row r="1623" spans="1:5" x14ac:dyDescent="0.25">
      <c r="A1623" s="5">
        <v>39021</v>
      </c>
      <c r="B1623" s="41">
        <v>7.01</v>
      </c>
      <c r="C1623" s="41">
        <v>8.06</v>
      </c>
      <c r="D1623" s="41">
        <v>10.81</v>
      </c>
      <c r="E1623" s="41">
        <v>8.02</v>
      </c>
    </row>
    <row r="1624" spans="1:5" x14ac:dyDescent="0.25">
      <c r="A1624" s="5">
        <v>39051</v>
      </c>
      <c r="B1624" s="41">
        <v>6.76</v>
      </c>
      <c r="C1624" s="41">
        <v>7.85</v>
      </c>
      <c r="D1624" s="41">
        <v>10.4</v>
      </c>
      <c r="E1624" s="41">
        <v>7.81</v>
      </c>
    </row>
    <row r="1625" spans="1:5" x14ac:dyDescent="0.25">
      <c r="A1625" s="5">
        <v>39082</v>
      </c>
      <c r="B1625" s="41">
        <v>6.78</v>
      </c>
      <c r="C1625" s="41">
        <v>7.75</v>
      </c>
      <c r="D1625" s="41">
        <v>10.11</v>
      </c>
      <c r="E1625" s="41">
        <v>7.75</v>
      </c>
    </row>
    <row r="1626" spans="1:5" x14ac:dyDescent="0.25">
      <c r="A1626" s="5">
        <v>39113</v>
      </c>
      <c r="B1626" s="41">
        <v>6.82</v>
      </c>
      <c r="C1626" s="41">
        <v>7.67</v>
      </c>
      <c r="D1626" s="41">
        <v>9.7200000000000006</v>
      </c>
      <c r="E1626" s="41">
        <v>7.68</v>
      </c>
    </row>
    <row r="1627" spans="1:5" x14ac:dyDescent="0.25">
      <c r="A1627" s="5">
        <v>39141</v>
      </c>
      <c r="B1627" s="41">
        <v>6.68</v>
      </c>
      <c r="C1627" s="41">
        <v>7.48</v>
      </c>
      <c r="D1627" s="41">
        <v>9.4600000000000009</v>
      </c>
      <c r="E1627" s="41">
        <v>7.5</v>
      </c>
    </row>
    <row r="1628" spans="1:5" x14ac:dyDescent="0.25">
      <c r="A1628" s="5">
        <v>39172</v>
      </c>
      <c r="B1628" s="41">
        <v>6.79</v>
      </c>
      <c r="C1628" s="41">
        <v>7.62</v>
      </c>
      <c r="D1628" s="41">
        <v>9.6300000000000008</v>
      </c>
      <c r="E1628" s="41">
        <v>7.61</v>
      </c>
    </row>
    <row r="1629" spans="1:5" x14ac:dyDescent="0.25">
      <c r="A1629" s="5">
        <v>39202</v>
      </c>
      <c r="B1629" s="41">
        <v>6.67</v>
      </c>
      <c r="C1629" s="41">
        <v>7.48</v>
      </c>
      <c r="D1629" s="41">
        <v>9.3800000000000008</v>
      </c>
      <c r="E1629" s="41">
        <v>7.48</v>
      </c>
    </row>
    <row r="1630" spans="1:5" x14ac:dyDescent="0.25">
      <c r="A1630" s="5">
        <v>39233</v>
      </c>
      <c r="B1630" s="41">
        <v>6.75</v>
      </c>
      <c r="C1630" s="41">
        <v>7.44</v>
      </c>
      <c r="D1630" s="41">
        <v>9.25</v>
      </c>
      <c r="E1630" s="41">
        <v>7.48</v>
      </c>
    </row>
    <row r="1631" spans="1:5" x14ac:dyDescent="0.25">
      <c r="A1631" s="5">
        <v>39263</v>
      </c>
      <c r="B1631" s="41">
        <v>7.24</v>
      </c>
      <c r="C1631" s="41">
        <v>8.0399999999999991</v>
      </c>
      <c r="D1631" s="41">
        <v>9.89</v>
      </c>
      <c r="E1631" s="41">
        <v>8.0500000000000007</v>
      </c>
    </row>
    <row r="1632" spans="1:5" x14ac:dyDescent="0.25">
      <c r="A1632" s="5">
        <v>39294</v>
      </c>
      <c r="B1632" s="41">
        <v>7.89</v>
      </c>
      <c r="C1632" s="41">
        <v>8.99</v>
      </c>
      <c r="D1632" s="41">
        <v>11.4</v>
      </c>
      <c r="E1632" s="41">
        <v>8.9700000000000006</v>
      </c>
    </row>
    <row r="1633" spans="1:5" x14ac:dyDescent="0.25">
      <c r="A1633" s="5">
        <v>39325</v>
      </c>
      <c r="B1633" s="41">
        <v>8.01</v>
      </c>
      <c r="C1633" s="41">
        <v>8.9600000000000009</v>
      </c>
      <c r="D1633" s="41">
        <v>11.6</v>
      </c>
      <c r="E1633" s="41">
        <v>9.02</v>
      </c>
    </row>
    <row r="1634" spans="1:5" x14ac:dyDescent="0.25">
      <c r="A1634" s="5">
        <v>39355</v>
      </c>
      <c r="B1634" s="41">
        <v>7.62</v>
      </c>
      <c r="C1634" s="41">
        <v>8.52</v>
      </c>
      <c r="D1634" s="41">
        <v>11.16</v>
      </c>
      <c r="E1634" s="41">
        <v>8.61</v>
      </c>
    </row>
    <row r="1635" spans="1:5" x14ac:dyDescent="0.25">
      <c r="A1635" s="5">
        <v>39386</v>
      </c>
      <c r="B1635" s="41">
        <v>7.7</v>
      </c>
      <c r="C1635" s="41">
        <v>8.57</v>
      </c>
      <c r="D1635" s="41">
        <v>11.08</v>
      </c>
      <c r="E1635" s="41">
        <v>8.69</v>
      </c>
    </row>
    <row r="1636" spans="1:5" x14ac:dyDescent="0.25">
      <c r="A1636" s="5">
        <v>39416</v>
      </c>
      <c r="B1636" s="41">
        <v>8.16</v>
      </c>
      <c r="C1636" s="41">
        <v>9.24</v>
      </c>
      <c r="D1636" s="41">
        <v>12.45</v>
      </c>
      <c r="E1636" s="41">
        <v>9.41</v>
      </c>
    </row>
    <row r="1637" spans="1:5" x14ac:dyDescent="0.25">
      <c r="A1637" s="5">
        <v>39447</v>
      </c>
      <c r="B1637" s="41">
        <v>8.2799999999999994</v>
      </c>
      <c r="C1637" s="41">
        <v>9.4</v>
      </c>
      <c r="D1637" s="41">
        <v>12.79</v>
      </c>
      <c r="E1637" s="41">
        <v>9.6199999999999992</v>
      </c>
    </row>
    <row r="1638" spans="1:5" x14ac:dyDescent="0.25">
      <c r="A1638" s="5">
        <v>39478</v>
      </c>
      <c r="B1638" s="41">
        <v>8.23</v>
      </c>
      <c r="C1638" s="41">
        <v>9.81</v>
      </c>
      <c r="D1638" s="41">
        <v>14.05</v>
      </c>
      <c r="E1638" s="41">
        <v>10.029999999999999</v>
      </c>
    </row>
    <row r="1639" spans="1:5" x14ac:dyDescent="0.25">
      <c r="A1639" s="5">
        <v>39507</v>
      </c>
      <c r="B1639" s="41">
        <v>8.19</v>
      </c>
      <c r="C1639" s="41">
        <v>10.68</v>
      </c>
      <c r="D1639" s="41">
        <v>14.48</v>
      </c>
      <c r="E1639" s="41">
        <v>10.49</v>
      </c>
    </row>
    <row r="1640" spans="1:5" x14ac:dyDescent="0.25">
      <c r="A1640" s="5">
        <v>39538</v>
      </c>
      <c r="B1640" s="41">
        <v>8.6199999999999992</v>
      </c>
      <c r="C1640" s="41">
        <v>11.12</v>
      </c>
      <c r="D1640" s="41">
        <v>15.34</v>
      </c>
      <c r="E1640" s="41">
        <v>10.89</v>
      </c>
    </row>
    <row r="1641" spans="1:5" x14ac:dyDescent="0.25">
      <c r="A1641" s="5">
        <v>39568</v>
      </c>
      <c r="B1641" s="41">
        <v>7.75</v>
      </c>
      <c r="C1641" s="41">
        <v>10.34</v>
      </c>
      <c r="D1641" s="41">
        <v>14.09</v>
      </c>
      <c r="E1641" s="41">
        <v>10.07</v>
      </c>
    </row>
    <row r="1642" spans="1:5" x14ac:dyDescent="0.25">
      <c r="A1642" s="5">
        <v>39599</v>
      </c>
      <c r="B1642" s="41">
        <v>8.0500000000000007</v>
      </c>
      <c r="C1642" s="41">
        <v>10.02</v>
      </c>
      <c r="D1642" s="41">
        <v>14.67</v>
      </c>
      <c r="E1642" s="41">
        <v>10.09</v>
      </c>
    </row>
    <row r="1643" spans="1:5" x14ac:dyDescent="0.25">
      <c r="A1643" s="5">
        <v>39629</v>
      </c>
      <c r="B1643" s="41">
        <v>8.5</v>
      </c>
      <c r="C1643" s="41">
        <v>11.23</v>
      </c>
      <c r="D1643" s="41">
        <v>15.11</v>
      </c>
      <c r="E1643" s="41">
        <v>10.83</v>
      </c>
    </row>
    <row r="1644" spans="1:5" x14ac:dyDescent="0.25">
      <c r="A1644" s="5">
        <v>39660</v>
      </c>
      <c r="B1644" s="41">
        <v>8.82</v>
      </c>
      <c r="C1644" s="41">
        <v>11.87</v>
      </c>
      <c r="D1644" s="41">
        <v>15.97</v>
      </c>
      <c r="E1644" s="41">
        <v>11.39</v>
      </c>
    </row>
    <row r="1645" spans="1:5" x14ac:dyDescent="0.25">
      <c r="A1645" s="5">
        <v>39691</v>
      </c>
      <c r="B1645" s="41">
        <v>8.7799999999999994</v>
      </c>
      <c r="C1645" s="41">
        <v>11.76</v>
      </c>
      <c r="D1645" s="41">
        <v>16.82</v>
      </c>
      <c r="E1645" s="41">
        <v>11.54</v>
      </c>
    </row>
    <row r="1646" spans="1:5" x14ac:dyDescent="0.25">
      <c r="A1646" s="5">
        <v>39721</v>
      </c>
      <c r="B1646" s="41">
        <v>10.36</v>
      </c>
      <c r="C1646" s="41">
        <v>14.63</v>
      </c>
      <c r="D1646" s="41">
        <v>20.21</v>
      </c>
      <c r="E1646" s="41">
        <v>13.92</v>
      </c>
    </row>
    <row r="1647" spans="1:5" x14ac:dyDescent="0.25">
      <c r="A1647" s="5">
        <v>39752</v>
      </c>
      <c r="B1647" s="41">
        <v>14.7</v>
      </c>
      <c r="C1647" s="41">
        <v>18.809999999999999</v>
      </c>
      <c r="D1647" s="41">
        <v>29.45</v>
      </c>
      <c r="E1647" s="41">
        <v>18.98</v>
      </c>
    </row>
    <row r="1648" spans="1:5" x14ac:dyDescent="0.25">
      <c r="A1648" s="5">
        <v>39782</v>
      </c>
      <c r="B1648" s="41">
        <v>15.74</v>
      </c>
      <c r="C1648" s="41">
        <v>20.57</v>
      </c>
      <c r="D1648" s="41">
        <v>37.89</v>
      </c>
      <c r="E1648" s="41">
        <v>21.71</v>
      </c>
    </row>
    <row r="1649" spans="1:5" x14ac:dyDescent="0.25">
      <c r="A1649" s="5">
        <v>39813</v>
      </c>
      <c r="B1649" s="41">
        <v>14.35</v>
      </c>
      <c r="C1649" s="41">
        <v>18.14</v>
      </c>
      <c r="D1649" s="41">
        <v>30.99</v>
      </c>
      <c r="E1649" s="41">
        <v>19.54</v>
      </c>
    </row>
    <row r="1650" spans="1:5" x14ac:dyDescent="0.25">
      <c r="A1650" s="5">
        <v>39844</v>
      </c>
      <c r="B1650" s="41">
        <v>12.99</v>
      </c>
      <c r="C1650" s="41">
        <v>16.47</v>
      </c>
      <c r="D1650" s="41">
        <v>31.82</v>
      </c>
      <c r="E1650" s="41">
        <v>18.170000000000002</v>
      </c>
    </row>
    <row r="1651" spans="1:5" x14ac:dyDescent="0.25">
      <c r="A1651" s="5">
        <v>39872</v>
      </c>
      <c r="B1651" s="41">
        <v>12.92</v>
      </c>
      <c r="C1651" s="41">
        <v>17.45</v>
      </c>
      <c r="D1651" s="41">
        <v>36.24</v>
      </c>
      <c r="E1651" s="41">
        <v>19.489999999999998</v>
      </c>
    </row>
    <row r="1652" spans="1:5" x14ac:dyDescent="0.25">
      <c r="A1652" s="5">
        <v>39903</v>
      </c>
      <c r="B1652" s="41">
        <v>12.56</v>
      </c>
      <c r="C1652" s="41">
        <v>16.940000000000001</v>
      </c>
      <c r="D1652" s="41">
        <v>32.14</v>
      </c>
      <c r="E1652" s="41">
        <v>18.68</v>
      </c>
    </row>
    <row r="1653" spans="1:5" x14ac:dyDescent="0.25">
      <c r="A1653" s="5">
        <v>39933</v>
      </c>
      <c r="B1653" s="41">
        <v>11.36</v>
      </c>
      <c r="C1653" s="41">
        <v>14.04</v>
      </c>
      <c r="D1653" s="41">
        <v>24.76</v>
      </c>
      <c r="E1653" s="41">
        <v>15.59</v>
      </c>
    </row>
    <row r="1654" spans="1:5" x14ac:dyDescent="0.25">
      <c r="A1654" s="5">
        <v>39964</v>
      </c>
      <c r="B1654" s="41">
        <v>10.42</v>
      </c>
      <c r="C1654" s="41">
        <v>12.65</v>
      </c>
      <c r="D1654" s="41">
        <v>21.12</v>
      </c>
      <c r="E1654" s="41">
        <v>13.98</v>
      </c>
    </row>
    <row r="1655" spans="1:5" x14ac:dyDescent="0.25">
      <c r="A1655" s="5">
        <v>39994</v>
      </c>
      <c r="B1655" s="41">
        <v>10.17</v>
      </c>
      <c r="C1655" s="41">
        <v>11.9</v>
      </c>
      <c r="D1655" s="41">
        <v>18.61</v>
      </c>
      <c r="E1655" s="41">
        <v>13.06</v>
      </c>
    </row>
    <row r="1656" spans="1:5" x14ac:dyDescent="0.25">
      <c r="A1656" s="5">
        <v>40025</v>
      </c>
      <c r="B1656" s="41">
        <v>8.9</v>
      </c>
      <c r="C1656" s="41">
        <v>10.73</v>
      </c>
      <c r="D1656" s="41">
        <v>16.43</v>
      </c>
      <c r="E1656" s="41">
        <v>11.71</v>
      </c>
    </row>
    <row r="1657" spans="1:5" x14ac:dyDescent="0.25">
      <c r="A1657" s="5">
        <v>40056</v>
      </c>
      <c r="B1657" s="41">
        <v>8.6300000000000008</v>
      </c>
      <c r="C1657" s="41">
        <v>10.4</v>
      </c>
      <c r="D1657" s="41">
        <v>16.600000000000001</v>
      </c>
      <c r="E1657" s="41">
        <v>11.45</v>
      </c>
    </row>
    <row r="1658" spans="1:5" x14ac:dyDescent="0.25">
      <c r="A1658" s="5">
        <v>40086</v>
      </c>
      <c r="B1658" s="41">
        <v>7.78</v>
      </c>
      <c r="C1658" s="41">
        <v>9.3000000000000007</v>
      </c>
      <c r="D1658" s="41">
        <v>14.44</v>
      </c>
      <c r="E1658" s="41">
        <v>10.199999999999999</v>
      </c>
    </row>
    <row r="1659" spans="1:5" x14ac:dyDescent="0.25">
      <c r="A1659" s="5">
        <v>40117</v>
      </c>
      <c r="B1659" s="41">
        <v>7.72</v>
      </c>
      <c r="C1659" s="41">
        <v>8.91</v>
      </c>
      <c r="D1659" s="41">
        <v>14.08</v>
      </c>
      <c r="E1659" s="41">
        <v>9.93</v>
      </c>
    </row>
    <row r="1660" spans="1:5" x14ac:dyDescent="0.25">
      <c r="A1660" s="5">
        <v>40147</v>
      </c>
      <c r="B1660" s="41">
        <v>7.64</v>
      </c>
      <c r="C1660" s="41">
        <v>8.83</v>
      </c>
      <c r="D1660" s="41">
        <v>13.36</v>
      </c>
      <c r="E1660" s="41">
        <v>9.69</v>
      </c>
    </row>
    <row r="1661" spans="1:5" x14ac:dyDescent="0.25">
      <c r="A1661" s="5">
        <v>40178</v>
      </c>
      <c r="B1661" s="41">
        <v>7.22</v>
      </c>
      <c r="C1661" s="41">
        <v>8.4499999999999993</v>
      </c>
      <c r="D1661" s="41">
        <v>12.31</v>
      </c>
      <c r="E1661" s="41">
        <v>9.0500000000000007</v>
      </c>
    </row>
    <row r="1662" spans="1:5" x14ac:dyDescent="0.25">
      <c r="A1662" s="5">
        <v>40209</v>
      </c>
      <c r="B1662" s="41">
        <v>7.27</v>
      </c>
      <c r="C1662" s="41">
        <v>8.4</v>
      </c>
      <c r="D1662" s="41">
        <v>11.91</v>
      </c>
      <c r="E1662" s="41">
        <v>8.9</v>
      </c>
    </row>
    <row r="1663" spans="1:5" x14ac:dyDescent="0.25">
      <c r="A1663" s="5">
        <v>40237</v>
      </c>
      <c r="B1663" s="41">
        <v>7.24</v>
      </c>
      <c r="C1663" s="41">
        <v>8.61</v>
      </c>
      <c r="D1663" s="41">
        <v>12.62</v>
      </c>
      <c r="E1663" s="41">
        <v>9.06</v>
      </c>
    </row>
    <row r="1664" spans="1:5" x14ac:dyDescent="0.25">
      <c r="A1664" s="5">
        <v>40268</v>
      </c>
      <c r="B1664" s="41">
        <v>6.71</v>
      </c>
      <c r="C1664" s="41">
        <v>8.0500000000000007</v>
      </c>
      <c r="D1664" s="41">
        <v>11.69</v>
      </c>
      <c r="E1664" s="41">
        <v>8.41</v>
      </c>
    </row>
    <row r="1665" spans="1:5" x14ac:dyDescent="0.25">
      <c r="A1665" s="5">
        <v>40298</v>
      </c>
      <c r="B1665" s="41">
        <v>6.57</v>
      </c>
      <c r="C1665" s="41">
        <v>7.75</v>
      </c>
      <c r="D1665" s="41">
        <v>10.88</v>
      </c>
      <c r="E1665" s="41">
        <v>8.0399999999999991</v>
      </c>
    </row>
    <row r="1666" spans="1:5" x14ac:dyDescent="0.25">
      <c r="A1666" s="5">
        <v>40329</v>
      </c>
      <c r="B1666" s="41">
        <v>7.4</v>
      </c>
      <c r="C1666" s="41">
        <v>8.9499999999999993</v>
      </c>
      <c r="D1666" s="41">
        <v>12.66</v>
      </c>
      <c r="E1666" s="41">
        <v>9.19</v>
      </c>
    </row>
    <row r="1667" spans="1:5" x14ac:dyDescent="0.25">
      <c r="A1667" s="5">
        <v>40359</v>
      </c>
      <c r="B1667" s="41">
        <v>7.2</v>
      </c>
      <c r="C1667" s="41">
        <v>8.76</v>
      </c>
      <c r="D1667" s="41">
        <v>12.86</v>
      </c>
      <c r="E1667" s="41">
        <v>9.0399999999999991</v>
      </c>
    </row>
    <row r="1668" spans="1:5" x14ac:dyDescent="0.25">
      <c r="A1668" s="5">
        <v>40390</v>
      </c>
      <c r="B1668" s="41">
        <v>6.55</v>
      </c>
      <c r="C1668" s="41">
        <v>7.99</v>
      </c>
      <c r="D1668" s="41">
        <v>12.04</v>
      </c>
      <c r="E1668" s="41">
        <v>8.2799999999999994</v>
      </c>
    </row>
    <row r="1669" spans="1:5" x14ac:dyDescent="0.25">
      <c r="A1669" s="5">
        <v>40421</v>
      </c>
      <c r="B1669" s="41">
        <v>6.53</v>
      </c>
      <c r="C1669" s="41">
        <v>8.2799999999999994</v>
      </c>
      <c r="D1669" s="41">
        <v>12.58</v>
      </c>
      <c r="E1669" s="41">
        <v>8.3699999999999992</v>
      </c>
    </row>
    <row r="1670" spans="1:5" x14ac:dyDescent="0.25">
      <c r="A1670" s="5">
        <v>40451</v>
      </c>
      <c r="B1670" s="41">
        <v>6.02</v>
      </c>
      <c r="C1670" s="41">
        <v>7.71</v>
      </c>
      <c r="D1670" s="41">
        <v>11.66</v>
      </c>
      <c r="E1670" s="41">
        <v>7.73</v>
      </c>
    </row>
    <row r="1671" spans="1:5" x14ac:dyDescent="0.25">
      <c r="A1671" s="5">
        <v>40482</v>
      </c>
      <c r="B1671" s="41">
        <v>5.78</v>
      </c>
      <c r="C1671" s="41">
        <v>7.24</v>
      </c>
      <c r="D1671" s="41">
        <v>10.8</v>
      </c>
      <c r="E1671" s="41">
        <v>7.32</v>
      </c>
    </row>
    <row r="1672" spans="1:5" x14ac:dyDescent="0.25">
      <c r="A1672" s="5">
        <v>40512</v>
      </c>
      <c r="B1672" s="41">
        <v>6.32</v>
      </c>
      <c r="C1672" s="41">
        <v>7.76</v>
      </c>
      <c r="D1672" s="41">
        <v>11.44</v>
      </c>
      <c r="E1672" s="41">
        <v>7.87</v>
      </c>
    </row>
    <row r="1673" spans="1:5" x14ac:dyDescent="0.25">
      <c r="A1673" s="5">
        <v>40543</v>
      </c>
      <c r="B1673" s="41">
        <v>6.11</v>
      </c>
      <c r="C1673" s="41">
        <v>7.5</v>
      </c>
      <c r="D1673" s="41">
        <v>10.4</v>
      </c>
      <c r="E1673" s="41">
        <v>7.5</v>
      </c>
    </row>
    <row r="1674" spans="1:5" x14ac:dyDescent="0.25">
      <c r="A1674" s="5">
        <v>40574</v>
      </c>
      <c r="B1674" s="41">
        <v>5.8</v>
      </c>
      <c r="C1674" s="41">
        <v>7.05</v>
      </c>
      <c r="D1674" s="41">
        <v>9.75</v>
      </c>
      <c r="E1674" s="41">
        <v>7.08</v>
      </c>
    </row>
    <row r="1675" spans="1:5" x14ac:dyDescent="0.25">
      <c r="A1675" s="5">
        <v>40602</v>
      </c>
      <c r="B1675" s="41">
        <v>5.72</v>
      </c>
      <c r="C1675" s="41">
        <v>6.83</v>
      </c>
      <c r="D1675" s="41">
        <v>9.5399999999999991</v>
      </c>
      <c r="E1675" s="41">
        <v>6.93</v>
      </c>
    </row>
    <row r="1676" spans="1:5" x14ac:dyDescent="0.25">
      <c r="A1676" s="5">
        <v>40633</v>
      </c>
      <c r="B1676" s="41">
        <v>5.76</v>
      </c>
      <c r="C1676" s="41">
        <v>7.03</v>
      </c>
      <c r="D1676" s="41">
        <v>9.92</v>
      </c>
      <c r="E1676" s="41">
        <v>7.02</v>
      </c>
    </row>
    <row r="1677" spans="1:5" x14ac:dyDescent="0.25">
      <c r="A1677" s="5">
        <v>40663</v>
      </c>
      <c r="B1677" s="41">
        <v>5.58</v>
      </c>
      <c r="C1677" s="41">
        <v>6.82</v>
      </c>
      <c r="D1677" s="41">
        <v>9.5299999999999994</v>
      </c>
      <c r="E1677" s="41">
        <v>6.78</v>
      </c>
    </row>
    <row r="1678" spans="1:5" x14ac:dyDescent="0.25">
      <c r="A1678" s="5">
        <v>40694</v>
      </c>
      <c r="B1678" s="41">
        <v>5.6</v>
      </c>
      <c r="C1678" s="41">
        <v>7.03</v>
      </c>
      <c r="D1678" s="41">
        <v>9.58</v>
      </c>
      <c r="E1678" s="41">
        <v>6.91</v>
      </c>
    </row>
    <row r="1679" spans="1:5" x14ac:dyDescent="0.25">
      <c r="A1679" s="5">
        <v>40724</v>
      </c>
      <c r="B1679" s="41">
        <v>5.96</v>
      </c>
      <c r="C1679" s="41">
        <v>7.57</v>
      </c>
      <c r="D1679" s="41">
        <v>10.31</v>
      </c>
      <c r="E1679" s="41">
        <v>7.34</v>
      </c>
    </row>
    <row r="1680" spans="1:5" x14ac:dyDescent="0.25">
      <c r="A1680" s="5">
        <v>40755</v>
      </c>
      <c r="B1680" s="41">
        <v>5.72</v>
      </c>
      <c r="C1680" s="41">
        <v>7.37</v>
      </c>
      <c r="D1680" s="41">
        <v>10.28</v>
      </c>
      <c r="E1680" s="41">
        <v>7.14</v>
      </c>
    </row>
    <row r="1681" spans="1:5" x14ac:dyDescent="0.25">
      <c r="A1681" s="5">
        <v>40786</v>
      </c>
      <c r="B1681" s="41">
        <v>6.66</v>
      </c>
      <c r="C1681" s="41">
        <v>8.6300000000000008</v>
      </c>
      <c r="D1681" s="41">
        <v>12.77</v>
      </c>
      <c r="E1681" s="41">
        <v>8.4600000000000009</v>
      </c>
    </row>
    <row r="1682" spans="1:5" x14ac:dyDescent="0.25">
      <c r="A1682" s="5">
        <v>40816</v>
      </c>
      <c r="B1682" s="41">
        <v>7.43</v>
      </c>
      <c r="C1682" s="41">
        <v>9.6300000000000008</v>
      </c>
      <c r="D1682" s="41">
        <v>14.93</v>
      </c>
      <c r="E1682" s="41">
        <v>9.51</v>
      </c>
    </row>
    <row r="1683" spans="1:5" x14ac:dyDescent="0.25">
      <c r="A1683" s="5">
        <v>40847</v>
      </c>
      <c r="B1683" s="41">
        <v>6.34</v>
      </c>
      <c r="C1683" s="41">
        <v>8.26</v>
      </c>
      <c r="D1683" s="41">
        <v>12.93</v>
      </c>
      <c r="E1683" s="41">
        <v>8.23</v>
      </c>
    </row>
    <row r="1684" spans="1:5" x14ac:dyDescent="0.25">
      <c r="A1684" s="5">
        <v>40877</v>
      </c>
      <c r="B1684" s="41">
        <v>6.84</v>
      </c>
      <c r="C1684" s="41">
        <v>8.99</v>
      </c>
      <c r="D1684" s="41">
        <v>14.43</v>
      </c>
      <c r="E1684" s="41">
        <v>8.89</v>
      </c>
    </row>
    <row r="1685" spans="1:5" x14ac:dyDescent="0.25">
      <c r="A1685" s="5">
        <v>40908</v>
      </c>
      <c r="B1685" s="41">
        <v>6.1</v>
      </c>
      <c r="C1685" s="41">
        <v>8.23</v>
      </c>
      <c r="D1685" s="41">
        <v>13.53</v>
      </c>
      <c r="E1685" s="41">
        <v>8.24</v>
      </c>
    </row>
    <row r="1686" spans="1:5" x14ac:dyDescent="0.25">
      <c r="A1686" s="5">
        <v>40939</v>
      </c>
      <c r="B1686" s="41">
        <v>5.59</v>
      </c>
      <c r="C1686" s="41">
        <v>7.55</v>
      </c>
      <c r="D1686" s="41">
        <v>12.34</v>
      </c>
      <c r="E1686" s="41">
        <v>7.51</v>
      </c>
    </row>
    <row r="1687" spans="1:5" x14ac:dyDescent="0.25">
      <c r="A1687" s="5">
        <v>40968</v>
      </c>
      <c r="B1687" s="41">
        <v>5.21</v>
      </c>
      <c r="C1687" s="41">
        <v>6.96</v>
      </c>
      <c r="D1687" s="41">
        <v>11.59</v>
      </c>
      <c r="E1687" s="41">
        <v>7.04</v>
      </c>
    </row>
    <row r="1688" spans="1:5" x14ac:dyDescent="0.25">
      <c r="A1688" s="5">
        <v>40999</v>
      </c>
      <c r="B1688" s="41">
        <v>5.46</v>
      </c>
      <c r="C1688" s="41">
        <v>7.13</v>
      </c>
      <c r="D1688" s="41">
        <v>11.74</v>
      </c>
      <c r="E1688" s="41">
        <v>7.23</v>
      </c>
    </row>
    <row r="1689" spans="1:5" x14ac:dyDescent="0.25">
      <c r="A1689" s="5">
        <v>41029</v>
      </c>
      <c r="B1689" s="41">
        <v>5.33</v>
      </c>
      <c r="C1689" s="41">
        <v>6.99</v>
      </c>
      <c r="D1689" s="41">
        <v>11.5</v>
      </c>
      <c r="E1689" s="41">
        <v>7.07</v>
      </c>
    </row>
    <row r="1690" spans="1:5" x14ac:dyDescent="0.25">
      <c r="A1690" s="5">
        <v>41060</v>
      </c>
      <c r="B1690" s="41">
        <v>5.85</v>
      </c>
      <c r="C1690" s="41">
        <v>7.63</v>
      </c>
      <c r="D1690" s="41">
        <v>12.65</v>
      </c>
      <c r="E1690" s="41">
        <v>7.79</v>
      </c>
    </row>
    <row r="1691" spans="1:5" x14ac:dyDescent="0.25">
      <c r="A1691" s="5">
        <v>41090</v>
      </c>
      <c r="B1691" s="41">
        <v>5.48</v>
      </c>
      <c r="C1691" s="41">
        <v>7.17</v>
      </c>
      <c r="D1691" s="41">
        <v>12.07</v>
      </c>
      <c r="E1691" s="41">
        <v>7.37</v>
      </c>
    </row>
    <row r="1692" spans="1:5" x14ac:dyDescent="0.25">
      <c r="A1692" s="5">
        <v>41121</v>
      </c>
      <c r="B1692" s="41">
        <v>5.0599999999999996</v>
      </c>
      <c r="C1692" s="41">
        <v>6.8</v>
      </c>
      <c r="D1692" s="41">
        <v>11.79</v>
      </c>
      <c r="E1692" s="41">
        <v>6.97</v>
      </c>
    </row>
    <row r="1693" spans="1:5" x14ac:dyDescent="0.25">
      <c r="A1693" s="5">
        <v>41152</v>
      </c>
      <c r="B1693" s="41">
        <v>4.97</v>
      </c>
      <c r="C1693" s="41">
        <v>6.52</v>
      </c>
      <c r="D1693" s="41">
        <v>11.48</v>
      </c>
      <c r="E1693" s="41">
        <v>6.76</v>
      </c>
    </row>
    <row r="1694" spans="1:5" x14ac:dyDescent="0.25">
      <c r="A1694" s="5">
        <v>41182</v>
      </c>
      <c r="B1694" s="41">
        <v>4.8499999999999996</v>
      </c>
      <c r="C1694" s="41">
        <v>6.34</v>
      </c>
      <c r="D1694" s="41">
        <v>11.03</v>
      </c>
      <c r="E1694" s="41">
        <v>6.56</v>
      </c>
    </row>
    <row r="1695" spans="1:5" x14ac:dyDescent="0.25">
      <c r="A1695" s="5">
        <v>41213</v>
      </c>
      <c r="B1695" s="41">
        <v>4.72</v>
      </c>
      <c r="C1695" s="41">
        <v>6.28</v>
      </c>
      <c r="D1695" s="41">
        <v>11.01</v>
      </c>
      <c r="E1695" s="41">
        <v>6.51</v>
      </c>
    </row>
    <row r="1696" spans="1:5" x14ac:dyDescent="0.25">
      <c r="A1696" s="5">
        <v>41243</v>
      </c>
      <c r="B1696" s="41">
        <v>4.6900000000000004</v>
      </c>
      <c r="C1696" s="41">
        <v>6.19</v>
      </c>
      <c r="D1696" s="41">
        <v>11.02</v>
      </c>
      <c r="E1696" s="41">
        <v>6.47</v>
      </c>
    </row>
    <row r="1697" spans="1:5" x14ac:dyDescent="0.25">
      <c r="A1697" s="5">
        <v>41274</v>
      </c>
      <c r="B1697" s="41">
        <v>4.5199999999999996</v>
      </c>
      <c r="C1697" s="41">
        <v>5.94</v>
      </c>
      <c r="D1697" s="41">
        <v>10.43</v>
      </c>
      <c r="E1697" s="41">
        <v>6.11</v>
      </c>
    </row>
    <row r="1698" spans="1:5" x14ac:dyDescent="0.25">
      <c r="A1698" s="5">
        <v>41305</v>
      </c>
      <c r="B1698" s="41">
        <v>4.38</v>
      </c>
      <c r="C1698" s="41">
        <v>5.81</v>
      </c>
      <c r="D1698" s="41">
        <v>9.69</v>
      </c>
      <c r="E1698" s="41">
        <v>5.86</v>
      </c>
    </row>
    <row r="1699" spans="1:5" x14ac:dyDescent="0.25">
      <c r="A1699" s="5">
        <v>41333</v>
      </c>
      <c r="B1699" s="41">
        <v>4.37</v>
      </c>
      <c r="C1699" s="41">
        <v>5.76</v>
      </c>
      <c r="D1699" s="41">
        <v>9.61</v>
      </c>
      <c r="E1699" s="41">
        <v>5.83</v>
      </c>
    </row>
    <row r="1700" spans="1:5" x14ac:dyDescent="0.25">
      <c r="A1700" s="5">
        <v>41364</v>
      </c>
      <c r="B1700" s="41">
        <v>4.38</v>
      </c>
      <c r="C1700" s="41">
        <v>5.56</v>
      </c>
      <c r="D1700" s="41">
        <v>9.3000000000000007</v>
      </c>
      <c r="E1700" s="41">
        <v>5.71</v>
      </c>
    </row>
    <row r="1701" spans="1:5" x14ac:dyDescent="0.25">
      <c r="A1701" s="5">
        <v>41394</v>
      </c>
      <c r="B1701" s="41">
        <v>4.0199999999999996</v>
      </c>
      <c r="C1701" s="41">
        <v>5.05</v>
      </c>
      <c r="D1701" s="41">
        <v>8.69</v>
      </c>
      <c r="E1701" s="41">
        <v>5.26</v>
      </c>
    </row>
    <row r="1702" spans="1:5" x14ac:dyDescent="0.25">
      <c r="A1702" s="5">
        <v>41425</v>
      </c>
      <c r="B1702" s="41">
        <v>4.45</v>
      </c>
      <c r="C1702" s="41">
        <v>5.55</v>
      </c>
      <c r="D1702" s="41">
        <v>9.0299999999999994</v>
      </c>
      <c r="E1702" s="41">
        <v>5.7</v>
      </c>
    </row>
    <row r="1703" spans="1:5" x14ac:dyDescent="0.25">
      <c r="A1703" s="5">
        <v>41455</v>
      </c>
      <c r="B1703" s="41">
        <v>5.28</v>
      </c>
      <c r="C1703" s="41">
        <v>6.55</v>
      </c>
      <c r="D1703" s="41">
        <v>10.14</v>
      </c>
      <c r="E1703" s="41">
        <v>6.64</v>
      </c>
    </row>
    <row r="1704" spans="1:5" x14ac:dyDescent="0.25">
      <c r="A1704" s="5">
        <v>41486</v>
      </c>
      <c r="B1704" s="41">
        <v>4.87</v>
      </c>
      <c r="C1704" s="41">
        <v>5.96</v>
      </c>
      <c r="D1704" s="41">
        <v>9.49</v>
      </c>
      <c r="E1704" s="41">
        <v>6.09</v>
      </c>
    </row>
    <row r="1705" spans="1:5" x14ac:dyDescent="0.25">
      <c r="A1705" s="5">
        <v>41517</v>
      </c>
      <c r="B1705" s="41">
        <v>5.08</v>
      </c>
      <c r="C1705" s="41">
        <v>6.23</v>
      </c>
      <c r="D1705" s="41">
        <v>9.75</v>
      </c>
      <c r="E1705" s="41">
        <v>6.35</v>
      </c>
    </row>
    <row r="1706" spans="1:5" x14ac:dyDescent="0.25">
      <c r="A1706" s="5">
        <v>41547</v>
      </c>
      <c r="B1706" s="41">
        <v>4.97</v>
      </c>
      <c r="C1706" s="41">
        <v>6.05</v>
      </c>
      <c r="D1706" s="41">
        <v>9.8000000000000007</v>
      </c>
      <c r="E1706" s="41">
        <v>6.24</v>
      </c>
    </row>
    <row r="1707" spans="1:5" x14ac:dyDescent="0.25">
      <c r="A1707" s="5">
        <v>41578</v>
      </c>
      <c r="B1707" s="41">
        <v>4.53</v>
      </c>
      <c r="C1707" s="41">
        <v>5.44</v>
      </c>
      <c r="D1707" s="41">
        <v>9.0500000000000007</v>
      </c>
      <c r="E1707" s="41">
        <v>5.66</v>
      </c>
    </row>
    <row r="1708" spans="1:5" x14ac:dyDescent="0.25">
      <c r="A1708" s="5">
        <v>41608</v>
      </c>
      <c r="B1708" s="41">
        <v>4.59</v>
      </c>
      <c r="C1708" s="41">
        <v>5.4</v>
      </c>
      <c r="D1708" s="41">
        <v>8.8800000000000008</v>
      </c>
      <c r="E1708" s="41">
        <v>5.65</v>
      </c>
    </row>
    <row r="1709" spans="1:5" x14ac:dyDescent="0.25">
      <c r="A1709" s="5">
        <v>41639</v>
      </c>
      <c r="B1709" s="41">
        <v>4.5999999999999996</v>
      </c>
      <c r="C1709" s="41">
        <v>5.45</v>
      </c>
      <c r="D1709" s="41">
        <v>8.8699999999999992</v>
      </c>
      <c r="E1709" s="41">
        <v>5.67</v>
      </c>
    </row>
    <row r="1710" spans="1:5" x14ac:dyDescent="0.25">
      <c r="A1710" s="5">
        <v>41670</v>
      </c>
      <c r="B1710" s="41">
        <v>4.5999999999999996</v>
      </c>
      <c r="C1710" s="41">
        <v>5.37</v>
      </c>
      <c r="D1710" s="41">
        <v>8.99</v>
      </c>
      <c r="E1710" s="41">
        <v>5.66</v>
      </c>
    </row>
    <row r="1711" spans="1:5" x14ac:dyDescent="0.25">
      <c r="A1711" s="5">
        <v>41698</v>
      </c>
      <c r="B1711" s="41">
        <v>4.2300000000000004</v>
      </c>
      <c r="C1711" s="41">
        <v>4.9000000000000004</v>
      </c>
      <c r="D1711" s="41">
        <v>8.3800000000000008</v>
      </c>
      <c r="E1711" s="41">
        <v>5.21</v>
      </c>
    </row>
    <row r="1712" spans="1:5" x14ac:dyDescent="0.25">
      <c r="A1712" s="5">
        <v>41729</v>
      </c>
      <c r="B1712" s="41">
        <v>4.32</v>
      </c>
      <c r="C1712" s="41">
        <v>4.99</v>
      </c>
      <c r="D1712" s="41">
        <v>8.6999999999999993</v>
      </c>
      <c r="E1712" s="41">
        <v>5.33</v>
      </c>
    </row>
    <row r="1713" spans="1:5" x14ac:dyDescent="0.25">
      <c r="A1713" s="5">
        <v>41759</v>
      </c>
      <c r="B1713" s="41">
        <v>4.25</v>
      </c>
      <c r="C1713" s="41">
        <v>4.95</v>
      </c>
      <c r="D1713" s="41">
        <v>8.26</v>
      </c>
      <c r="E1713" s="41">
        <v>5.22</v>
      </c>
    </row>
    <row r="1714" spans="1:5" x14ac:dyDescent="0.25">
      <c r="A1714" s="5">
        <v>41790</v>
      </c>
      <c r="B1714" s="41">
        <v>4.18</v>
      </c>
      <c r="C1714" s="41">
        <v>4.88</v>
      </c>
      <c r="D1714" s="41">
        <v>7.88</v>
      </c>
      <c r="E1714" s="41">
        <v>5.07</v>
      </c>
    </row>
    <row r="1715" spans="1:5" x14ac:dyDescent="0.25">
      <c r="A1715" s="5">
        <v>41820</v>
      </c>
      <c r="B1715" s="41">
        <v>4.1500000000000004</v>
      </c>
      <c r="C1715" s="41">
        <v>4.83</v>
      </c>
      <c r="D1715" s="41">
        <v>7.7</v>
      </c>
      <c r="E1715" s="41">
        <v>5.01</v>
      </c>
    </row>
    <row r="1716" spans="1:5" x14ac:dyDescent="0.25">
      <c r="A1716" s="5">
        <v>41851</v>
      </c>
      <c r="B1716" s="41">
        <v>4.6900000000000004</v>
      </c>
      <c r="C1716" s="41">
        <v>5.69</v>
      </c>
      <c r="D1716" s="41">
        <v>8.77</v>
      </c>
      <c r="E1716" s="41">
        <v>5.75</v>
      </c>
    </row>
    <row r="1717" spans="1:5" x14ac:dyDescent="0.25">
      <c r="A1717" s="5">
        <v>41882</v>
      </c>
      <c r="B1717" s="41">
        <v>4.32</v>
      </c>
      <c r="C1717" s="41">
        <v>5.21</v>
      </c>
      <c r="D1717" s="41">
        <v>8.42</v>
      </c>
      <c r="E1717" s="41">
        <v>5.33</v>
      </c>
    </row>
    <row r="1718" spans="1:5" x14ac:dyDescent="0.25">
      <c r="A1718" s="5">
        <v>41912</v>
      </c>
      <c r="B1718" s="41">
        <v>4.9400000000000004</v>
      </c>
      <c r="C1718" s="41">
        <v>6.15</v>
      </c>
      <c r="D1718" s="41">
        <v>9.44</v>
      </c>
      <c r="E1718" s="41">
        <v>6.14</v>
      </c>
    </row>
    <row r="1719" spans="1:5" x14ac:dyDescent="0.25">
      <c r="A1719" s="5">
        <v>41943</v>
      </c>
      <c r="B1719" s="41">
        <v>4.5599999999999996</v>
      </c>
      <c r="C1719" s="41">
        <v>5.87</v>
      </c>
      <c r="D1719" s="41">
        <v>9.6</v>
      </c>
      <c r="E1719" s="41">
        <v>5.85</v>
      </c>
    </row>
    <row r="1720" spans="1:5" x14ac:dyDescent="0.25">
      <c r="A1720" s="5">
        <v>41973</v>
      </c>
      <c r="B1720" s="41">
        <v>4.79</v>
      </c>
      <c r="C1720" s="41">
        <v>6.23</v>
      </c>
      <c r="D1720" s="41">
        <v>10.17</v>
      </c>
      <c r="E1720" s="41">
        <v>6.15</v>
      </c>
    </row>
    <row r="1721" spans="1:5" x14ac:dyDescent="0.25">
      <c r="A1721" s="5">
        <v>42004</v>
      </c>
      <c r="B1721" s="41">
        <v>5.0199999999999996</v>
      </c>
      <c r="C1721" s="41">
        <v>6.9</v>
      </c>
      <c r="D1721" s="41">
        <v>11.1</v>
      </c>
      <c r="E1721" s="41">
        <v>6.65</v>
      </c>
    </row>
    <row r="1722" spans="1:5" x14ac:dyDescent="0.25">
      <c r="A1722" s="5">
        <v>42035</v>
      </c>
      <c r="B1722" s="41">
        <v>4.8600000000000003</v>
      </c>
      <c r="C1722" s="41">
        <v>6.86</v>
      </c>
      <c r="D1722" s="41">
        <v>10.73</v>
      </c>
      <c r="E1722" s="41">
        <v>6.45</v>
      </c>
    </row>
    <row r="1723" spans="1:5" x14ac:dyDescent="0.25">
      <c r="A1723" s="5">
        <v>42063</v>
      </c>
      <c r="B1723" s="41">
        <v>4.4800000000000004</v>
      </c>
      <c r="C1723" s="41">
        <v>6.18</v>
      </c>
      <c r="D1723" s="41">
        <v>9.82</v>
      </c>
      <c r="E1723" s="41">
        <v>5.91</v>
      </c>
    </row>
    <row r="1724" spans="1:5" x14ac:dyDescent="0.25">
      <c r="A1724" s="5">
        <v>42094</v>
      </c>
      <c r="B1724" s="41">
        <v>4.72</v>
      </c>
      <c r="C1724" s="41">
        <v>6.45</v>
      </c>
      <c r="D1724" s="41">
        <v>10.49</v>
      </c>
      <c r="E1724" s="41">
        <v>6.21</v>
      </c>
    </row>
    <row r="1725" spans="1:5" x14ac:dyDescent="0.25">
      <c r="A1725" s="5">
        <v>42124</v>
      </c>
      <c r="B1725" s="41">
        <v>4.63</v>
      </c>
      <c r="C1725" s="41">
        <v>6.23</v>
      </c>
      <c r="D1725" s="41">
        <v>10.27</v>
      </c>
      <c r="E1725" s="41">
        <v>6.04</v>
      </c>
    </row>
    <row r="1726" spans="1:5" x14ac:dyDescent="0.25">
      <c r="A1726" s="5">
        <v>42155</v>
      </c>
      <c r="B1726" s="41">
        <v>4.63</v>
      </c>
      <c r="C1726" s="41">
        <v>6.12</v>
      </c>
      <c r="D1726" s="41">
        <v>10.49</v>
      </c>
      <c r="E1726" s="41">
        <v>6.04</v>
      </c>
    </row>
    <row r="1730" spans="1:5" x14ac:dyDescent="0.25">
      <c r="A1730" s="41" t="s">
        <v>445</v>
      </c>
    </row>
    <row r="1731" spans="1:5" x14ac:dyDescent="0.25">
      <c r="A1731" s="41" t="s">
        <v>465</v>
      </c>
    </row>
    <row r="1733" spans="1:5" x14ac:dyDescent="0.25">
      <c r="B1733" s="41" t="s">
        <v>94</v>
      </c>
      <c r="C1733" s="41" t="s">
        <v>106</v>
      </c>
      <c r="D1733" s="41" t="s">
        <v>447</v>
      </c>
      <c r="E1733" s="41" t="s">
        <v>448</v>
      </c>
    </row>
    <row r="1734" spans="1:5" x14ac:dyDescent="0.25">
      <c r="A1734" s="5">
        <v>38352</v>
      </c>
      <c r="B1734" s="41">
        <v>5.09</v>
      </c>
      <c r="C1734" s="41">
        <v>3.71</v>
      </c>
      <c r="D1734" s="41">
        <v>3.91</v>
      </c>
      <c r="E1734" s="41">
        <v>4.28</v>
      </c>
    </row>
    <row r="1735" spans="1:5" x14ac:dyDescent="0.25">
      <c r="A1735" s="5">
        <v>38383</v>
      </c>
      <c r="B1735" s="41">
        <v>5.09</v>
      </c>
      <c r="C1735" s="41">
        <v>3.78</v>
      </c>
      <c r="D1735" s="41">
        <v>3.96</v>
      </c>
      <c r="E1735" s="41">
        <v>4.32</v>
      </c>
    </row>
    <row r="1736" spans="1:5" x14ac:dyDescent="0.25">
      <c r="A1736" s="5">
        <v>38411</v>
      </c>
      <c r="B1736" s="41">
        <v>5.0599999999999996</v>
      </c>
      <c r="C1736" s="41">
        <v>3.75</v>
      </c>
      <c r="D1736" s="41">
        <v>3.99</v>
      </c>
      <c r="E1736" s="41">
        <v>4.3</v>
      </c>
    </row>
    <row r="1737" spans="1:5" x14ac:dyDescent="0.25">
      <c r="A1737" s="5">
        <v>38442</v>
      </c>
      <c r="B1737" s="41">
        <v>5.09</v>
      </c>
      <c r="C1737" s="41">
        <v>4.12</v>
      </c>
      <c r="D1737" s="41">
        <v>4.0999999999999996</v>
      </c>
      <c r="E1737" s="41">
        <v>4.51</v>
      </c>
    </row>
    <row r="1738" spans="1:5" x14ac:dyDescent="0.25">
      <c r="A1738" s="5">
        <v>38472</v>
      </c>
      <c r="B1738" s="41">
        <v>5.0999999999999996</v>
      </c>
      <c r="C1738" s="41">
        <v>4.2</v>
      </c>
      <c r="D1738" s="41">
        <v>4.16</v>
      </c>
      <c r="E1738" s="41">
        <v>4.5599999999999996</v>
      </c>
    </row>
    <row r="1739" spans="1:5" x14ac:dyDescent="0.25">
      <c r="A1739" s="5">
        <v>38503</v>
      </c>
      <c r="B1739" s="41">
        <v>5.0999999999999996</v>
      </c>
      <c r="C1739" s="41">
        <v>4.0599999999999996</v>
      </c>
      <c r="D1739" s="41">
        <v>4.21</v>
      </c>
      <c r="E1739" s="41">
        <v>4.53</v>
      </c>
    </row>
    <row r="1740" spans="1:5" x14ac:dyDescent="0.25">
      <c r="A1740" s="5">
        <v>38533</v>
      </c>
      <c r="B1740" s="41">
        <v>5.24</v>
      </c>
      <c r="C1740" s="41">
        <v>3.99</v>
      </c>
      <c r="D1740" s="41">
        <v>4.2</v>
      </c>
      <c r="E1740" s="41">
        <v>4.57</v>
      </c>
    </row>
    <row r="1741" spans="1:5" x14ac:dyDescent="0.25">
      <c r="A1741" s="5">
        <v>38564</v>
      </c>
      <c r="B1741" s="41">
        <v>5.27</v>
      </c>
      <c r="C1741" s="41">
        <v>3.9</v>
      </c>
      <c r="D1741" s="41">
        <v>4.05</v>
      </c>
      <c r="E1741" s="41">
        <v>4.5199999999999996</v>
      </c>
    </row>
    <row r="1742" spans="1:5" x14ac:dyDescent="0.25">
      <c r="A1742" s="5">
        <v>38595</v>
      </c>
      <c r="B1742" s="41">
        <v>5.28</v>
      </c>
      <c r="C1742" s="41">
        <v>3.92</v>
      </c>
      <c r="D1742" s="41">
        <v>4.08</v>
      </c>
      <c r="E1742" s="41">
        <v>4.5599999999999996</v>
      </c>
    </row>
    <row r="1743" spans="1:5" x14ac:dyDescent="0.25">
      <c r="A1743" s="5">
        <v>38625</v>
      </c>
      <c r="B1743" s="41">
        <v>5.29</v>
      </c>
      <c r="C1743" s="41">
        <v>4</v>
      </c>
      <c r="D1743" s="41">
        <v>4.34</v>
      </c>
      <c r="E1743" s="41">
        <v>4.63</v>
      </c>
    </row>
    <row r="1744" spans="1:5" x14ac:dyDescent="0.25">
      <c r="A1744" s="5">
        <v>38656</v>
      </c>
      <c r="B1744" s="41">
        <v>5.2</v>
      </c>
      <c r="C1744" s="41">
        <v>4.13</v>
      </c>
      <c r="D1744" s="41">
        <v>4.3600000000000003</v>
      </c>
      <c r="E1744" s="41">
        <v>4.6500000000000004</v>
      </c>
    </row>
    <row r="1745" spans="1:5" x14ac:dyDescent="0.25">
      <c r="A1745" s="5">
        <v>38686</v>
      </c>
      <c r="B1745" s="41">
        <v>5.0999999999999996</v>
      </c>
      <c r="C1745" s="41">
        <v>4.17</v>
      </c>
      <c r="D1745" s="41">
        <v>4.3099999999999996</v>
      </c>
      <c r="E1745" s="41">
        <v>4.59</v>
      </c>
    </row>
    <row r="1746" spans="1:5" x14ac:dyDescent="0.25">
      <c r="A1746" s="5">
        <v>38717</v>
      </c>
      <c r="B1746" s="41">
        <v>4.8899999999999997</v>
      </c>
      <c r="C1746" s="41">
        <v>4.22</v>
      </c>
      <c r="D1746" s="41">
        <v>4.29</v>
      </c>
      <c r="E1746" s="41">
        <v>4.5199999999999996</v>
      </c>
    </row>
    <row r="1747" spans="1:5" x14ac:dyDescent="0.25">
      <c r="A1747" s="5">
        <v>38748</v>
      </c>
      <c r="B1747" s="41">
        <v>4.97</v>
      </c>
      <c r="C1747" s="41">
        <v>4.33</v>
      </c>
      <c r="D1747" s="41">
        <v>4.3</v>
      </c>
      <c r="E1747" s="41">
        <v>4.6100000000000003</v>
      </c>
    </row>
    <row r="1748" spans="1:5" x14ac:dyDescent="0.25">
      <c r="A1748" s="5">
        <v>38776</v>
      </c>
      <c r="B1748" s="41">
        <v>4.95</v>
      </c>
      <c r="C1748" s="41">
        <v>4.32</v>
      </c>
      <c r="D1748" s="41">
        <v>4.3</v>
      </c>
      <c r="E1748" s="41">
        <v>4.59</v>
      </c>
    </row>
    <row r="1749" spans="1:5" x14ac:dyDescent="0.25">
      <c r="A1749" s="5">
        <v>38807</v>
      </c>
      <c r="B1749" s="41">
        <v>4.9400000000000004</v>
      </c>
      <c r="C1749" s="41">
        <v>4.3499999999999996</v>
      </c>
      <c r="D1749" s="41">
        <v>4.1900000000000004</v>
      </c>
      <c r="E1749" s="41">
        <v>4.58</v>
      </c>
    </row>
    <row r="1750" spans="1:5" x14ac:dyDescent="0.25">
      <c r="A1750" s="5">
        <v>38837</v>
      </c>
      <c r="B1750" s="41">
        <v>5.03</v>
      </c>
      <c r="C1750" s="41">
        <v>4.33</v>
      </c>
      <c r="D1750" s="41">
        <v>4.2</v>
      </c>
      <c r="E1750" s="41">
        <v>4.6100000000000003</v>
      </c>
    </row>
    <row r="1751" spans="1:5" x14ac:dyDescent="0.25">
      <c r="A1751" s="5">
        <v>38868</v>
      </c>
      <c r="B1751" s="41">
        <v>5.01</v>
      </c>
      <c r="C1751" s="41">
        <v>4.42</v>
      </c>
      <c r="D1751" s="41">
        <v>4.22</v>
      </c>
      <c r="E1751" s="41">
        <v>4.6399999999999997</v>
      </c>
    </row>
    <row r="1752" spans="1:5" x14ac:dyDescent="0.25">
      <c r="A1752" s="5">
        <v>38898</v>
      </c>
      <c r="B1752" s="41">
        <v>5.01</v>
      </c>
      <c r="C1752" s="41">
        <v>4.63</v>
      </c>
      <c r="D1752" s="41">
        <v>4.2</v>
      </c>
      <c r="E1752" s="41">
        <v>4.74</v>
      </c>
    </row>
    <row r="1753" spans="1:5" x14ac:dyDescent="0.25">
      <c r="A1753" s="5">
        <v>38929</v>
      </c>
      <c r="B1753" s="41">
        <v>4.88</v>
      </c>
      <c r="C1753" s="41">
        <v>4.7</v>
      </c>
      <c r="D1753" s="41">
        <v>4.1100000000000003</v>
      </c>
      <c r="E1753" s="41">
        <v>4.7</v>
      </c>
    </row>
    <row r="1754" spans="1:5" x14ac:dyDescent="0.25">
      <c r="A1754" s="5">
        <v>38960</v>
      </c>
      <c r="B1754" s="41">
        <v>4.8499999999999996</v>
      </c>
      <c r="C1754" s="41">
        <v>4.71</v>
      </c>
      <c r="D1754" s="41">
        <v>4.07</v>
      </c>
      <c r="E1754" s="41">
        <v>4.6900000000000004</v>
      </c>
    </row>
    <row r="1755" spans="1:5" x14ac:dyDescent="0.25">
      <c r="A1755" s="5">
        <v>38990</v>
      </c>
      <c r="B1755" s="41">
        <v>5.05</v>
      </c>
      <c r="C1755" s="41">
        <v>4.47</v>
      </c>
      <c r="D1755" s="41">
        <v>4.08</v>
      </c>
      <c r="E1755" s="41">
        <v>4.6500000000000004</v>
      </c>
    </row>
    <row r="1756" spans="1:5" x14ac:dyDescent="0.25">
      <c r="A1756" s="5">
        <v>39021</v>
      </c>
      <c r="B1756" s="41">
        <v>5.03</v>
      </c>
      <c r="C1756" s="41">
        <v>4.3600000000000003</v>
      </c>
      <c r="D1756" s="41">
        <v>4.12</v>
      </c>
      <c r="E1756" s="41">
        <v>4.59</v>
      </c>
    </row>
    <row r="1757" spans="1:5" x14ac:dyDescent="0.25">
      <c r="A1757" s="5">
        <v>39051</v>
      </c>
      <c r="B1757" s="41">
        <v>4.96</v>
      </c>
      <c r="C1757" s="41">
        <v>4.3499999999999996</v>
      </c>
      <c r="D1757" s="41">
        <v>4.22</v>
      </c>
      <c r="E1757" s="41">
        <v>4.57</v>
      </c>
    </row>
    <row r="1758" spans="1:5" x14ac:dyDescent="0.25">
      <c r="A1758" s="5">
        <v>39082</v>
      </c>
      <c r="B1758" s="41">
        <v>5</v>
      </c>
      <c r="C1758" s="41">
        <v>4.21</v>
      </c>
      <c r="D1758" s="41">
        <v>4.45</v>
      </c>
      <c r="E1758" s="41">
        <v>4.55</v>
      </c>
    </row>
    <row r="1759" spans="1:5" x14ac:dyDescent="0.25">
      <c r="A1759" s="5">
        <v>39113</v>
      </c>
      <c r="B1759" s="41">
        <v>5.03</v>
      </c>
      <c r="C1759" s="41">
        <v>4.1900000000000004</v>
      </c>
      <c r="D1759" s="41">
        <v>4.4000000000000004</v>
      </c>
      <c r="E1759" s="41">
        <v>4.54</v>
      </c>
    </row>
    <row r="1760" spans="1:5" x14ac:dyDescent="0.25">
      <c r="A1760" s="5">
        <v>39141</v>
      </c>
      <c r="B1760" s="41">
        <v>5.0199999999999996</v>
      </c>
      <c r="C1760" s="41">
        <v>4.0999999999999996</v>
      </c>
      <c r="D1760" s="41">
        <v>4.3499999999999996</v>
      </c>
      <c r="E1760" s="41">
        <v>4.49</v>
      </c>
    </row>
    <row r="1761" spans="1:5" x14ac:dyDescent="0.25">
      <c r="A1761" s="5">
        <v>39172</v>
      </c>
      <c r="B1761" s="41">
        <v>5.07</v>
      </c>
      <c r="C1761" s="41">
        <v>4.0199999999999996</v>
      </c>
      <c r="D1761" s="41">
        <v>4.29</v>
      </c>
      <c r="E1761" s="41">
        <v>4.49</v>
      </c>
    </row>
    <row r="1762" spans="1:5" x14ac:dyDescent="0.25">
      <c r="A1762" s="5">
        <v>39202</v>
      </c>
      <c r="B1762" s="41">
        <v>5.0599999999999996</v>
      </c>
      <c r="C1762" s="41">
        <v>3.98</v>
      </c>
      <c r="D1762" s="41">
        <v>4.2</v>
      </c>
      <c r="E1762" s="41">
        <v>4.45</v>
      </c>
    </row>
    <row r="1763" spans="1:5" x14ac:dyDescent="0.25">
      <c r="A1763" s="5">
        <v>39233</v>
      </c>
      <c r="B1763" s="41">
        <v>5.15</v>
      </c>
      <c r="C1763" s="41">
        <v>3.97</v>
      </c>
      <c r="D1763" s="41">
        <v>4.1399999999999997</v>
      </c>
      <c r="E1763" s="41">
        <v>4.4800000000000004</v>
      </c>
    </row>
    <row r="1764" spans="1:5" x14ac:dyDescent="0.25">
      <c r="A1764" s="5">
        <v>39263</v>
      </c>
      <c r="B1764" s="41">
        <v>5.21</v>
      </c>
      <c r="C1764" s="41">
        <v>4.25</v>
      </c>
      <c r="D1764" s="41">
        <v>4.41</v>
      </c>
      <c r="E1764" s="41">
        <v>4.66</v>
      </c>
    </row>
    <row r="1765" spans="1:5" x14ac:dyDescent="0.25">
      <c r="A1765" s="5">
        <v>39294</v>
      </c>
      <c r="B1765" s="41">
        <v>5.21</v>
      </c>
      <c r="C1765" s="41">
        <v>4.4400000000000004</v>
      </c>
      <c r="D1765" s="41">
        <v>4.5599999999999996</v>
      </c>
      <c r="E1765" s="41">
        <v>4.7699999999999996</v>
      </c>
    </row>
    <row r="1766" spans="1:5" x14ac:dyDescent="0.25">
      <c r="A1766" s="5">
        <v>39325</v>
      </c>
      <c r="B1766" s="41">
        <v>5.14</v>
      </c>
      <c r="C1766" s="41">
        <v>4.4000000000000004</v>
      </c>
      <c r="D1766" s="41">
        <v>4.53</v>
      </c>
      <c r="E1766" s="41">
        <v>4.7300000000000004</v>
      </c>
    </row>
    <row r="1767" spans="1:5" x14ac:dyDescent="0.25">
      <c r="A1767" s="5">
        <v>39355</v>
      </c>
      <c r="B1767" s="41">
        <v>5.07</v>
      </c>
      <c r="C1767" s="41">
        <v>4.24</v>
      </c>
      <c r="D1767" s="41">
        <v>4.3899999999999997</v>
      </c>
      <c r="E1767" s="41">
        <v>4.6100000000000003</v>
      </c>
    </row>
    <row r="1768" spans="1:5" x14ac:dyDescent="0.25">
      <c r="A1768" s="5">
        <v>39386</v>
      </c>
      <c r="B1768" s="41">
        <v>4.99</v>
      </c>
      <c r="C1768" s="41">
        <v>4.25</v>
      </c>
      <c r="D1768" s="41">
        <v>4.4800000000000004</v>
      </c>
      <c r="E1768" s="41">
        <v>4.59</v>
      </c>
    </row>
    <row r="1769" spans="1:5" x14ac:dyDescent="0.25">
      <c r="A1769" s="5">
        <v>39416</v>
      </c>
      <c r="B1769" s="41">
        <v>4.9800000000000004</v>
      </c>
      <c r="C1769" s="41">
        <v>4.42</v>
      </c>
      <c r="D1769" s="41">
        <v>4.55</v>
      </c>
      <c r="E1769" s="41">
        <v>4.66</v>
      </c>
    </row>
    <row r="1770" spans="1:5" x14ac:dyDescent="0.25">
      <c r="A1770" s="5">
        <v>39447</v>
      </c>
      <c r="B1770" s="41">
        <v>4.95</v>
      </c>
      <c r="C1770" s="41">
        <v>4.4000000000000004</v>
      </c>
      <c r="D1770" s="41">
        <v>4.5199999999999996</v>
      </c>
      <c r="E1770" s="41">
        <v>4.63</v>
      </c>
    </row>
    <row r="1771" spans="1:5" x14ac:dyDescent="0.25">
      <c r="A1771" s="5">
        <v>39478</v>
      </c>
      <c r="B1771" s="41">
        <v>4.93</v>
      </c>
      <c r="C1771" s="41">
        <v>4.46</v>
      </c>
      <c r="D1771" s="41">
        <v>4.47</v>
      </c>
      <c r="E1771" s="41">
        <v>4.6399999999999997</v>
      </c>
    </row>
    <row r="1772" spans="1:5" x14ac:dyDescent="0.25">
      <c r="A1772" s="5">
        <v>39507</v>
      </c>
      <c r="B1772" s="41">
        <v>4.9000000000000004</v>
      </c>
      <c r="C1772" s="41">
        <v>4.37</v>
      </c>
      <c r="D1772" s="41">
        <v>4.43</v>
      </c>
      <c r="E1772" s="41">
        <v>4.57</v>
      </c>
    </row>
    <row r="1773" spans="1:5" x14ac:dyDescent="0.25">
      <c r="A1773" s="5">
        <v>39538</v>
      </c>
      <c r="B1773" s="41">
        <v>4.7300000000000004</v>
      </c>
      <c r="C1773" s="41">
        <v>4.28</v>
      </c>
      <c r="D1773" s="41">
        <v>4.3499999999999996</v>
      </c>
      <c r="E1773" s="41">
        <v>4.47</v>
      </c>
    </row>
    <row r="1774" spans="1:5" x14ac:dyDescent="0.25">
      <c r="A1774" s="5">
        <v>39568</v>
      </c>
      <c r="B1774" s="41">
        <v>4.71</v>
      </c>
      <c r="C1774" s="41">
        <v>4.12</v>
      </c>
      <c r="D1774" s="41">
        <v>4.37</v>
      </c>
      <c r="E1774" s="41">
        <v>4.38</v>
      </c>
    </row>
    <row r="1775" spans="1:5" x14ac:dyDescent="0.25">
      <c r="A1775" s="5">
        <v>39599</v>
      </c>
      <c r="B1775" s="41">
        <v>4.87</v>
      </c>
      <c r="C1775" s="41">
        <v>4.18</v>
      </c>
      <c r="D1775" s="41">
        <v>4.25</v>
      </c>
      <c r="E1775" s="41">
        <v>4.47</v>
      </c>
    </row>
    <row r="1776" spans="1:5" x14ac:dyDescent="0.25">
      <c r="A1776" s="5">
        <v>39629</v>
      </c>
      <c r="B1776" s="41">
        <v>4.8600000000000003</v>
      </c>
      <c r="C1776" s="41">
        <v>4.17</v>
      </c>
      <c r="D1776" s="41">
        <v>4.18</v>
      </c>
      <c r="E1776" s="41">
        <v>4.45</v>
      </c>
    </row>
    <row r="1777" spans="1:5" x14ac:dyDescent="0.25">
      <c r="A1777" s="5">
        <v>39660</v>
      </c>
      <c r="B1777" s="41">
        <v>4.83</v>
      </c>
      <c r="C1777" s="41">
        <v>4.08</v>
      </c>
      <c r="D1777" s="41">
        <v>4.07</v>
      </c>
      <c r="E1777" s="41">
        <v>4.38</v>
      </c>
    </row>
    <row r="1778" spans="1:5" x14ac:dyDescent="0.25">
      <c r="A1778" s="5">
        <v>39691</v>
      </c>
      <c r="B1778" s="41">
        <v>4.82</v>
      </c>
      <c r="C1778" s="41">
        <v>4.05</v>
      </c>
      <c r="D1778" s="41">
        <v>4</v>
      </c>
      <c r="E1778" s="41">
        <v>4.3499999999999996</v>
      </c>
    </row>
    <row r="1779" spans="1:5" x14ac:dyDescent="0.25">
      <c r="A1779" s="5">
        <v>39721</v>
      </c>
      <c r="B1779" s="41">
        <v>4.75</v>
      </c>
      <c r="C1779" s="41">
        <v>4.03</v>
      </c>
      <c r="D1779" s="41">
        <v>3.85</v>
      </c>
      <c r="E1779" s="41">
        <v>4.29</v>
      </c>
    </row>
    <row r="1780" spans="1:5" x14ac:dyDescent="0.25">
      <c r="A1780" s="5">
        <v>39752</v>
      </c>
      <c r="B1780" s="41">
        <v>4.43</v>
      </c>
      <c r="C1780" s="41">
        <v>3.79</v>
      </c>
      <c r="D1780" s="41">
        <v>3.39</v>
      </c>
      <c r="E1780" s="41">
        <v>3.99</v>
      </c>
    </row>
    <row r="1781" spans="1:5" x14ac:dyDescent="0.25">
      <c r="A1781" s="5">
        <v>39782</v>
      </c>
      <c r="B1781" s="41">
        <v>4.29</v>
      </c>
      <c r="C1781" s="41">
        <v>3.77</v>
      </c>
      <c r="D1781" s="41">
        <v>3</v>
      </c>
      <c r="E1781" s="41">
        <v>3.86</v>
      </c>
    </row>
    <row r="1782" spans="1:5" x14ac:dyDescent="0.25">
      <c r="A1782" s="5">
        <v>39813</v>
      </c>
      <c r="B1782" s="41">
        <v>4.3600000000000003</v>
      </c>
      <c r="C1782" s="41">
        <v>3.87</v>
      </c>
      <c r="D1782" s="41">
        <v>2.94</v>
      </c>
      <c r="E1782" s="41">
        <v>3.87</v>
      </c>
    </row>
    <row r="1783" spans="1:5" x14ac:dyDescent="0.25">
      <c r="A1783" s="5">
        <v>39844</v>
      </c>
      <c r="B1783" s="41">
        <v>4.41</v>
      </c>
      <c r="C1783" s="41">
        <v>3.94</v>
      </c>
      <c r="D1783" s="41">
        <v>2.95</v>
      </c>
      <c r="E1783" s="41">
        <v>3.95</v>
      </c>
    </row>
    <row r="1784" spans="1:5" x14ac:dyDescent="0.25">
      <c r="A1784" s="5">
        <v>39872</v>
      </c>
      <c r="B1784" s="41">
        <v>4.3899999999999997</v>
      </c>
      <c r="C1784" s="41">
        <v>3.82</v>
      </c>
      <c r="D1784" s="41">
        <v>2.85</v>
      </c>
      <c r="E1784" s="41">
        <v>3.87</v>
      </c>
    </row>
    <row r="1785" spans="1:5" x14ac:dyDescent="0.25">
      <c r="A1785" s="5">
        <v>39903</v>
      </c>
      <c r="B1785" s="41">
        <v>4.4000000000000004</v>
      </c>
      <c r="C1785" s="41">
        <v>3.81</v>
      </c>
      <c r="D1785" s="41">
        <v>2.91</v>
      </c>
      <c r="E1785" s="41">
        <v>3.87</v>
      </c>
    </row>
    <row r="1786" spans="1:5" x14ac:dyDescent="0.25">
      <c r="A1786" s="5">
        <v>39933</v>
      </c>
      <c r="B1786" s="41">
        <v>4.45</v>
      </c>
      <c r="C1786" s="41">
        <v>3.92</v>
      </c>
      <c r="D1786" s="41">
        <v>3.34</v>
      </c>
      <c r="E1786" s="41">
        <v>4.03</v>
      </c>
    </row>
    <row r="1787" spans="1:5" x14ac:dyDescent="0.25">
      <c r="A1787" s="5">
        <v>39964</v>
      </c>
      <c r="B1787" s="41">
        <v>4.54</v>
      </c>
      <c r="C1787" s="41">
        <v>4.0599999999999996</v>
      </c>
      <c r="D1787" s="41">
        <v>3.48</v>
      </c>
      <c r="E1787" s="41">
        <v>4.1399999999999997</v>
      </c>
    </row>
    <row r="1788" spans="1:5" x14ac:dyDescent="0.25">
      <c r="A1788" s="5">
        <v>39994</v>
      </c>
      <c r="B1788" s="41">
        <v>4.57</v>
      </c>
      <c r="C1788" s="41">
        <v>4.1100000000000003</v>
      </c>
      <c r="D1788" s="41">
        <v>3.59</v>
      </c>
      <c r="E1788" s="41">
        <v>4.1900000000000004</v>
      </c>
    </row>
    <row r="1789" spans="1:5" x14ac:dyDescent="0.25">
      <c r="A1789" s="5">
        <v>40025</v>
      </c>
      <c r="B1789" s="41">
        <v>4.62</v>
      </c>
      <c r="C1789" s="41">
        <v>3.93</v>
      </c>
      <c r="D1789" s="41">
        <v>3.67</v>
      </c>
      <c r="E1789" s="41">
        <v>4.1500000000000004</v>
      </c>
    </row>
    <row r="1790" spans="1:5" x14ac:dyDescent="0.25">
      <c r="A1790" s="5">
        <v>40056</v>
      </c>
      <c r="B1790" s="41">
        <v>4.6500000000000004</v>
      </c>
      <c r="C1790" s="41">
        <v>3.79</v>
      </c>
      <c r="D1790" s="41">
        <v>3.77</v>
      </c>
      <c r="E1790" s="41">
        <v>4.16</v>
      </c>
    </row>
    <row r="1791" spans="1:5" x14ac:dyDescent="0.25">
      <c r="A1791" s="5">
        <v>40086</v>
      </c>
      <c r="B1791" s="41">
        <v>4.74</v>
      </c>
      <c r="C1791" s="41">
        <v>3.71</v>
      </c>
      <c r="D1791" s="41">
        <v>3.87</v>
      </c>
      <c r="E1791" s="41">
        <v>4.18</v>
      </c>
    </row>
    <row r="1792" spans="1:5" x14ac:dyDescent="0.25">
      <c r="A1792" s="5">
        <v>40117</v>
      </c>
      <c r="B1792" s="41">
        <v>4.7300000000000004</v>
      </c>
      <c r="C1792" s="41">
        <v>3.71</v>
      </c>
      <c r="D1792" s="41">
        <v>3.86</v>
      </c>
      <c r="E1792" s="41">
        <v>4.17</v>
      </c>
    </row>
    <row r="1793" spans="1:5" x14ac:dyDescent="0.25">
      <c r="A1793" s="5">
        <v>40147</v>
      </c>
      <c r="B1793" s="41">
        <v>4.72</v>
      </c>
      <c r="C1793" s="41">
        <v>3.71</v>
      </c>
      <c r="D1793" s="41">
        <v>3.91</v>
      </c>
      <c r="E1793" s="41">
        <v>4.18</v>
      </c>
    </row>
    <row r="1794" spans="1:5" x14ac:dyDescent="0.25">
      <c r="A1794" s="5">
        <v>40178</v>
      </c>
      <c r="B1794" s="41">
        <v>4.67</v>
      </c>
      <c r="C1794" s="41">
        <v>3.53</v>
      </c>
      <c r="D1794" s="41">
        <v>3.82</v>
      </c>
      <c r="E1794" s="41">
        <v>4.08</v>
      </c>
    </row>
    <row r="1795" spans="1:5" x14ac:dyDescent="0.25">
      <c r="A1795" s="5">
        <v>40209</v>
      </c>
      <c r="B1795" s="41">
        <v>4.7</v>
      </c>
      <c r="C1795" s="41">
        <v>3.59</v>
      </c>
      <c r="D1795" s="41">
        <v>3.81</v>
      </c>
      <c r="E1795" s="41">
        <v>4.1100000000000003</v>
      </c>
    </row>
    <row r="1796" spans="1:5" x14ac:dyDescent="0.25">
      <c r="A1796" s="5">
        <v>40237</v>
      </c>
      <c r="B1796" s="41">
        <v>4.67</v>
      </c>
      <c r="C1796" s="41">
        <v>3.61</v>
      </c>
      <c r="D1796" s="41">
        <v>3.84</v>
      </c>
      <c r="E1796" s="41">
        <v>4.1100000000000003</v>
      </c>
    </row>
    <row r="1797" spans="1:5" x14ac:dyDescent="0.25">
      <c r="A1797" s="5">
        <v>40268</v>
      </c>
      <c r="B1797" s="41">
        <v>4.74</v>
      </c>
      <c r="C1797" s="41">
        <v>3.54</v>
      </c>
      <c r="D1797" s="41">
        <v>3.74</v>
      </c>
      <c r="E1797" s="41">
        <v>4.07</v>
      </c>
    </row>
    <row r="1798" spans="1:5" x14ac:dyDescent="0.25">
      <c r="A1798" s="5">
        <v>40298</v>
      </c>
      <c r="B1798" s="41">
        <v>4.75</v>
      </c>
      <c r="C1798" s="41">
        <v>3.45</v>
      </c>
      <c r="D1798" s="41">
        <v>3.55</v>
      </c>
      <c r="E1798" s="41">
        <v>4</v>
      </c>
    </row>
    <row r="1799" spans="1:5" x14ac:dyDescent="0.25">
      <c r="A1799" s="5">
        <v>40329</v>
      </c>
      <c r="B1799" s="41">
        <v>4.87</v>
      </c>
      <c r="C1799" s="41">
        <v>3.82</v>
      </c>
      <c r="D1799" s="41">
        <v>3.8</v>
      </c>
      <c r="E1799" s="41">
        <v>4.25</v>
      </c>
    </row>
    <row r="1800" spans="1:5" x14ac:dyDescent="0.25">
      <c r="A1800" s="5">
        <v>40359</v>
      </c>
      <c r="B1800" s="41">
        <v>4.8099999999999996</v>
      </c>
      <c r="C1800" s="41">
        <v>3.72</v>
      </c>
      <c r="D1800" s="41">
        <v>3.71</v>
      </c>
      <c r="E1800" s="41">
        <v>4.17</v>
      </c>
    </row>
    <row r="1801" spans="1:5" x14ac:dyDescent="0.25">
      <c r="A1801" s="5">
        <v>40390</v>
      </c>
      <c r="B1801" s="41">
        <v>4.66</v>
      </c>
      <c r="C1801" s="41">
        <v>3.47</v>
      </c>
      <c r="D1801" s="41">
        <v>3.54</v>
      </c>
      <c r="E1801" s="41">
        <v>3.98</v>
      </c>
    </row>
    <row r="1802" spans="1:5" x14ac:dyDescent="0.25">
      <c r="A1802" s="5">
        <v>40421</v>
      </c>
      <c r="B1802" s="41">
        <v>4.6500000000000004</v>
      </c>
      <c r="C1802" s="41">
        <v>3.65</v>
      </c>
      <c r="D1802" s="41">
        <v>3.35</v>
      </c>
      <c r="E1802" s="41">
        <v>4.04</v>
      </c>
    </row>
    <row r="1803" spans="1:5" x14ac:dyDescent="0.25">
      <c r="A1803" s="5">
        <v>40451</v>
      </c>
      <c r="B1803" s="41">
        <v>4.57</v>
      </c>
      <c r="C1803" s="41">
        <v>3.6</v>
      </c>
      <c r="D1803" s="41">
        <v>3.18</v>
      </c>
      <c r="E1803" s="41">
        <v>3.97</v>
      </c>
    </row>
    <row r="1804" spans="1:5" x14ac:dyDescent="0.25">
      <c r="A1804" s="5">
        <v>40482</v>
      </c>
      <c r="B1804" s="41">
        <v>4.58</v>
      </c>
      <c r="C1804" s="41">
        <v>3.54</v>
      </c>
      <c r="D1804" s="41">
        <v>3.1</v>
      </c>
      <c r="E1804" s="41">
        <v>3.91</v>
      </c>
    </row>
    <row r="1805" spans="1:5" x14ac:dyDescent="0.25">
      <c r="A1805" s="5">
        <v>40512</v>
      </c>
      <c r="B1805" s="41">
        <v>4.71</v>
      </c>
      <c r="C1805" s="41">
        <v>3.81</v>
      </c>
      <c r="D1805" s="41">
        <v>3.34</v>
      </c>
      <c r="E1805" s="41">
        <v>4.13</v>
      </c>
    </row>
    <row r="1806" spans="1:5" x14ac:dyDescent="0.25">
      <c r="A1806" s="5">
        <v>40543</v>
      </c>
      <c r="B1806" s="41">
        <v>4.59</v>
      </c>
      <c r="C1806" s="41">
        <v>3.66</v>
      </c>
      <c r="D1806" s="41">
        <v>3.27</v>
      </c>
      <c r="E1806" s="41">
        <v>3.99</v>
      </c>
    </row>
    <row r="1807" spans="1:5" x14ac:dyDescent="0.25">
      <c r="A1807" s="5">
        <v>40574</v>
      </c>
      <c r="B1807" s="41">
        <v>4.3600000000000003</v>
      </c>
      <c r="C1807" s="41">
        <v>3.56</v>
      </c>
      <c r="D1807" s="41">
        <v>3.17</v>
      </c>
      <c r="E1807" s="41">
        <v>3.83</v>
      </c>
    </row>
    <row r="1808" spans="1:5" x14ac:dyDescent="0.25">
      <c r="A1808" s="5">
        <v>40602</v>
      </c>
      <c r="B1808" s="41">
        <v>4.43</v>
      </c>
      <c r="C1808" s="41">
        <v>3.42</v>
      </c>
      <c r="D1808" s="41">
        <v>3.2</v>
      </c>
      <c r="E1808" s="41">
        <v>3.8</v>
      </c>
    </row>
    <row r="1809" spans="1:5" x14ac:dyDescent="0.25">
      <c r="A1809" s="5">
        <v>40633</v>
      </c>
      <c r="B1809" s="41">
        <v>4.43</v>
      </c>
      <c r="C1809" s="41">
        <v>3.49</v>
      </c>
      <c r="D1809" s="41">
        <v>3.32</v>
      </c>
      <c r="E1809" s="41">
        <v>3.87</v>
      </c>
    </row>
    <row r="1810" spans="1:5" x14ac:dyDescent="0.25">
      <c r="A1810" s="5">
        <v>40663</v>
      </c>
      <c r="B1810" s="41">
        <v>4.45</v>
      </c>
      <c r="C1810" s="41">
        <v>3.45</v>
      </c>
      <c r="D1810" s="41">
        <v>3.23</v>
      </c>
      <c r="E1810" s="41">
        <v>3.85</v>
      </c>
    </row>
    <row r="1811" spans="1:5" x14ac:dyDescent="0.25">
      <c r="A1811" s="5">
        <v>40694</v>
      </c>
      <c r="B1811" s="41">
        <v>4.54</v>
      </c>
      <c r="C1811" s="41">
        <v>3.49</v>
      </c>
      <c r="D1811" s="41">
        <v>3.34</v>
      </c>
      <c r="E1811" s="41">
        <v>3.94</v>
      </c>
    </row>
    <row r="1812" spans="1:5" x14ac:dyDescent="0.25">
      <c r="A1812" s="5">
        <v>40724</v>
      </c>
      <c r="B1812" s="41">
        <v>4.58</v>
      </c>
      <c r="C1812" s="41">
        <v>3.79</v>
      </c>
      <c r="D1812" s="41">
        <v>3.54</v>
      </c>
      <c r="E1812" s="41">
        <v>4.12</v>
      </c>
    </row>
    <row r="1813" spans="1:5" x14ac:dyDescent="0.25">
      <c r="A1813" s="5">
        <v>40755</v>
      </c>
      <c r="B1813" s="41">
        <v>4.51</v>
      </c>
      <c r="C1813" s="41">
        <v>3.5</v>
      </c>
      <c r="D1813" s="41">
        <v>3.47</v>
      </c>
      <c r="E1813" s="41">
        <v>3.96</v>
      </c>
    </row>
    <row r="1814" spans="1:5" x14ac:dyDescent="0.25">
      <c r="A1814" s="5">
        <v>40786</v>
      </c>
      <c r="B1814" s="41">
        <v>4.72</v>
      </c>
      <c r="C1814" s="41">
        <v>4.05</v>
      </c>
      <c r="D1814" s="41">
        <v>3.72</v>
      </c>
      <c r="E1814" s="41">
        <v>4.3099999999999996</v>
      </c>
    </row>
    <row r="1815" spans="1:5" x14ac:dyDescent="0.25">
      <c r="A1815" s="5">
        <v>40816</v>
      </c>
      <c r="B1815" s="41">
        <v>4.76</v>
      </c>
      <c r="C1815" s="41">
        <v>4.12</v>
      </c>
      <c r="D1815" s="41">
        <v>3.73</v>
      </c>
      <c r="E1815" s="41">
        <v>4.37</v>
      </c>
    </row>
    <row r="1816" spans="1:5" x14ac:dyDescent="0.25">
      <c r="A1816" s="5">
        <v>40847</v>
      </c>
      <c r="B1816" s="41">
        <v>4.45</v>
      </c>
      <c r="C1816" s="41">
        <v>3.74</v>
      </c>
      <c r="D1816" s="41">
        <v>3.59</v>
      </c>
      <c r="E1816" s="41">
        <v>4.04</v>
      </c>
    </row>
    <row r="1817" spans="1:5" x14ac:dyDescent="0.25">
      <c r="A1817" s="5">
        <v>40877</v>
      </c>
      <c r="B1817" s="41">
        <v>4.57</v>
      </c>
      <c r="C1817" s="41">
        <v>3.94</v>
      </c>
      <c r="D1817" s="41">
        <v>3.62</v>
      </c>
      <c r="E1817" s="41">
        <v>4.1900000000000004</v>
      </c>
    </row>
    <row r="1818" spans="1:5" x14ac:dyDescent="0.25">
      <c r="A1818" s="5">
        <v>40908</v>
      </c>
      <c r="B1818" s="41">
        <v>4.49</v>
      </c>
      <c r="C1818" s="41">
        <v>3.74</v>
      </c>
      <c r="D1818" s="41">
        <v>3.55</v>
      </c>
      <c r="E1818" s="41">
        <v>4.05</v>
      </c>
    </row>
    <row r="1819" spans="1:5" x14ac:dyDescent="0.25">
      <c r="A1819" s="5">
        <v>40939</v>
      </c>
      <c r="B1819" s="41">
        <v>4.38</v>
      </c>
      <c r="C1819" s="41">
        <v>3.49</v>
      </c>
      <c r="D1819" s="41">
        <v>3.42</v>
      </c>
      <c r="E1819" s="41">
        <v>3.88</v>
      </c>
    </row>
    <row r="1820" spans="1:5" x14ac:dyDescent="0.25">
      <c r="A1820" s="5">
        <v>40968</v>
      </c>
      <c r="B1820" s="41">
        <v>4.2</v>
      </c>
      <c r="C1820" s="41">
        <v>3.49</v>
      </c>
      <c r="D1820" s="41">
        <v>3.31</v>
      </c>
      <c r="E1820" s="41">
        <v>3.77</v>
      </c>
    </row>
    <row r="1821" spans="1:5" x14ac:dyDescent="0.25">
      <c r="A1821" s="5">
        <v>40999</v>
      </c>
      <c r="B1821" s="41">
        <v>4.46</v>
      </c>
      <c r="C1821" s="41">
        <v>3.6</v>
      </c>
      <c r="D1821" s="41">
        <v>3.35</v>
      </c>
      <c r="E1821" s="41">
        <v>3.95</v>
      </c>
    </row>
    <row r="1822" spans="1:5" x14ac:dyDescent="0.25">
      <c r="A1822" s="5">
        <v>41029</v>
      </c>
      <c r="B1822" s="41">
        <v>4.46</v>
      </c>
      <c r="C1822" s="41">
        <v>3.57</v>
      </c>
      <c r="D1822" s="41">
        <v>3.3</v>
      </c>
      <c r="E1822" s="41">
        <v>3.92</v>
      </c>
    </row>
    <row r="1823" spans="1:5" x14ac:dyDescent="0.25">
      <c r="A1823" s="5">
        <v>41060</v>
      </c>
      <c r="B1823" s="41">
        <v>4.5</v>
      </c>
      <c r="C1823" s="41">
        <v>3.79</v>
      </c>
      <c r="D1823" s="41">
        <v>3.54</v>
      </c>
      <c r="E1823" s="41">
        <v>4.0599999999999996</v>
      </c>
    </row>
    <row r="1824" spans="1:5" x14ac:dyDescent="0.25">
      <c r="A1824" s="5">
        <v>41090</v>
      </c>
      <c r="B1824" s="41">
        <v>4.29</v>
      </c>
      <c r="C1824" s="41">
        <v>3.63</v>
      </c>
      <c r="D1824" s="41">
        <v>3.36</v>
      </c>
      <c r="E1824" s="41">
        <v>3.87</v>
      </c>
    </row>
    <row r="1825" spans="1:5" x14ac:dyDescent="0.25">
      <c r="A1825" s="5">
        <v>41121</v>
      </c>
      <c r="B1825" s="41">
        <v>4.24</v>
      </c>
      <c r="C1825" s="41">
        <v>3.5</v>
      </c>
      <c r="D1825" s="41">
        <v>3.29</v>
      </c>
      <c r="E1825" s="41">
        <v>3.79</v>
      </c>
    </row>
    <row r="1826" spans="1:5" x14ac:dyDescent="0.25">
      <c r="A1826" s="5">
        <v>41152</v>
      </c>
      <c r="B1826" s="41">
        <v>4.22</v>
      </c>
      <c r="C1826" s="41">
        <v>3.51</v>
      </c>
      <c r="D1826" s="41">
        <v>3.28</v>
      </c>
      <c r="E1826" s="41">
        <v>3.78</v>
      </c>
    </row>
    <row r="1827" spans="1:5" x14ac:dyDescent="0.25">
      <c r="A1827" s="5">
        <v>41182</v>
      </c>
      <c r="B1827" s="41">
        <v>4.26</v>
      </c>
      <c r="C1827" s="41">
        <v>3.45</v>
      </c>
      <c r="D1827" s="41">
        <v>3.21</v>
      </c>
      <c r="E1827" s="41">
        <v>3.75</v>
      </c>
    </row>
    <row r="1828" spans="1:5" x14ac:dyDescent="0.25">
      <c r="A1828" s="5">
        <v>41213</v>
      </c>
      <c r="B1828" s="41">
        <v>4.28</v>
      </c>
      <c r="C1828" s="41">
        <v>3.61</v>
      </c>
      <c r="D1828" s="41">
        <v>3.28</v>
      </c>
      <c r="E1828" s="41">
        <v>3.83</v>
      </c>
    </row>
    <row r="1829" spans="1:5" x14ac:dyDescent="0.25">
      <c r="A1829" s="5">
        <v>41243</v>
      </c>
      <c r="B1829" s="41">
        <v>4.2699999999999996</v>
      </c>
      <c r="C1829" s="41">
        <v>3.62</v>
      </c>
      <c r="D1829" s="41">
        <v>3.26</v>
      </c>
      <c r="E1829" s="41">
        <v>3.83</v>
      </c>
    </row>
    <row r="1830" spans="1:5" x14ac:dyDescent="0.25">
      <c r="A1830" s="5">
        <v>41274</v>
      </c>
      <c r="B1830" s="41">
        <v>4.26</v>
      </c>
      <c r="C1830" s="41">
        <v>3.5</v>
      </c>
      <c r="D1830" s="41">
        <v>3.2</v>
      </c>
      <c r="E1830" s="41">
        <v>3.76</v>
      </c>
    </row>
    <row r="1831" spans="1:5" x14ac:dyDescent="0.25">
      <c r="A1831" s="5">
        <v>41305</v>
      </c>
      <c r="B1831" s="41">
        <v>4.26</v>
      </c>
      <c r="C1831" s="41">
        <v>3.37</v>
      </c>
      <c r="D1831" s="41">
        <v>3.07</v>
      </c>
      <c r="E1831" s="41">
        <v>3.69</v>
      </c>
    </row>
    <row r="1832" spans="1:5" x14ac:dyDescent="0.25">
      <c r="A1832" s="5">
        <v>41333</v>
      </c>
      <c r="B1832" s="41">
        <v>4.2699999999999996</v>
      </c>
      <c r="C1832" s="41">
        <v>3.35</v>
      </c>
      <c r="D1832" s="41">
        <v>3.06</v>
      </c>
      <c r="E1832" s="41">
        <v>3.69</v>
      </c>
    </row>
    <row r="1833" spans="1:5" x14ac:dyDescent="0.25">
      <c r="A1833" s="5">
        <v>41364</v>
      </c>
      <c r="B1833" s="41">
        <v>4.32</v>
      </c>
      <c r="C1833" s="41">
        <v>3.27</v>
      </c>
      <c r="D1833" s="41">
        <v>3.09</v>
      </c>
      <c r="E1833" s="41">
        <v>3.68</v>
      </c>
    </row>
    <row r="1834" spans="1:5" x14ac:dyDescent="0.25">
      <c r="A1834" s="5">
        <v>41394</v>
      </c>
      <c r="B1834" s="41">
        <v>4.2300000000000004</v>
      </c>
      <c r="C1834" s="41">
        <v>3.13</v>
      </c>
      <c r="D1834" s="41">
        <v>2.99</v>
      </c>
      <c r="E1834" s="41">
        <v>3.56</v>
      </c>
    </row>
    <row r="1835" spans="1:5" x14ac:dyDescent="0.25">
      <c r="A1835" s="5">
        <v>41425</v>
      </c>
      <c r="B1835" s="41">
        <v>4.42</v>
      </c>
      <c r="C1835" s="41">
        <v>3.28</v>
      </c>
      <c r="D1835" s="41">
        <v>3.14</v>
      </c>
      <c r="E1835" s="41">
        <v>3.73</v>
      </c>
    </row>
    <row r="1836" spans="1:5" x14ac:dyDescent="0.25">
      <c r="A1836" s="5">
        <v>41455</v>
      </c>
      <c r="B1836" s="41">
        <v>4.5999999999999996</v>
      </c>
      <c r="C1836" s="41">
        <v>3.77</v>
      </c>
      <c r="D1836" s="41">
        <v>3.49</v>
      </c>
      <c r="E1836" s="41">
        <v>4.07</v>
      </c>
    </row>
    <row r="1837" spans="1:5" x14ac:dyDescent="0.25">
      <c r="A1837" s="5">
        <v>41486</v>
      </c>
      <c r="B1837" s="41">
        <v>4.42</v>
      </c>
      <c r="C1837" s="41">
        <v>3.49</v>
      </c>
      <c r="D1837" s="41">
        <v>3.26</v>
      </c>
      <c r="E1837" s="41">
        <v>3.85</v>
      </c>
    </row>
    <row r="1838" spans="1:5" x14ac:dyDescent="0.25">
      <c r="A1838" s="5">
        <v>41517</v>
      </c>
      <c r="B1838" s="41">
        <v>4.49</v>
      </c>
      <c r="C1838" s="41">
        <v>3.6</v>
      </c>
      <c r="D1838" s="41">
        <v>3.36</v>
      </c>
      <c r="E1838" s="41">
        <v>3.93</v>
      </c>
    </row>
    <row r="1839" spans="1:5" x14ac:dyDescent="0.25">
      <c r="A1839" s="5">
        <v>41547</v>
      </c>
      <c r="B1839" s="41">
        <v>4.4800000000000004</v>
      </c>
      <c r="C1839" s="41">
        <v>3.51</v>
      </c>
      <c r="D1839" s="41">
        <v>3.31</v>
      </c>
      <c r="E1839" s="41">
        <v>3.89</v>
      </c>
    </row>
    <row r="1840" spans="1:5" x14ac:dyDescent="0.25">
      <c r="A1840" s="5">
        <v>41578</v>
      </c>
      <c r="B1840" s="41">
        <v>4.42</v>
      </c>
      <c r="C1840" s="41">
        <v>3.32</v>
      </c>
      <c r="D1840" s="41">
        <v>3.08</v>
      </c>
      <c r="E1840" s="41">
        <v>3.75</v>
      </c>
    </row>
    <row r="1841" spans="1:5" x14ac:dyDescent="0.25">
      <c r="A1841" s="5">
        <v>41608</v>
      </c>
      <c r="B1841" s="41">
        <v>4.45</v>
      </c>
      <c r="C1841" s="41">
        <v>3.34</v>
      </c>
      <c r="D1841" s="41">
        <v>2.99</v>
      </c>
      <c r="E1841" s="41">
        <v>3.76</v>
      </c>
    </row>
    <row r="1842" spans="1:5" x14ac:dyDescent="0.25">
      <c r="A1842" s="5">
        <v>41639</v>
      </c>
      <c r="B1842" s="41">
        <v>4.47</v>
      </c>
      <c r="C1842" s="41">
        <v>3.27</v>
      </c>
      <c r="D1842" s="41">
        <v>2.95</v>
      </c>
      <c r="E1842" s="41">
        <v>3.75</v>
      </c>
    </row>
    <row r="1843" spans="1:5" x14ac:dyDescent="0.25">
      <c r="A1843" s="5">
        <v>41670</v>
      </c>
      <c r="B1843" s="41">
        <v>4.49</v>
      </c>
      <c r="C1843" s="41">
        <v>3.23</v>
      </c>
      <c r="D1843" s="41">
        <v>2.88</v>
      </c>
      <c r="E1843" s="41">
        <v>3.73</v>
      </c>
    </row>
    <row r="1844" spans="1:5" x14ac:dyDescent="0.25">
      <c r="A1844" s="5">
        <v>41698</v>
      </c>
      <c r="B1844" s="41">
        <v>4.42</v>
      </c>
      <c r="C1844" s="41">
        <v>3.04</v>
      </c>
      <c r="D1844" s="41">
        <v>2.69</v>
      </c>
      <c r="E1844" s="41">
        <v>3.59</v>
      </c>
    </row>
    <row r="1845" spans="1:5" x14ac:dyDescent="0.25">
      <c r="A1845" s="5">
        <v>41729</v>
      </c>
      <c r="B1845" s="41">
        <v>4.47</v>
      </c>
      <c r="C1845" s="41">
        <v>3.05</v>
      </c>
      <c r="D1845" s="41">
        <v>2.67</v>
      </c>
      <c r="E1845" s="41">
        <v>3.62</v>
      </c>
    </row>
    <row r="1846" spans="1:5" x14ac:dyDescent="0.25">
      <c r="A1846" s="5">
        <v>41759</v>
      </c>
      <c r="B1846" s="41">
        <v>4.4800000000000004</v>
      </c>
      <c r="C1846" s="41">
        <v>3.06</v>
      </c>
      <c r="D1846" s="41">
        <v>2.68</v>
      </c>
      <c r="E1846" s="41">
        <v>3.63</v>
      </c>
    </row>
    <row r="1847" spans="1:5" x14ac:dyDescent="0.25">
      <c r="A1847" s="5">
        <v>41790</v>
      </c>
      <c r="B1847" s="41">
        <v>4.5</v>
      </c>
      <c r="C1847" s="41">
        <v>3.08</v>
      </c>
      <c r="D1847" s="41">
        <v>2.68</v>
      </c>
      <c r="E1847" s="41">
        <v>3.65</v>
      </c>
    </row>
    <row r="1848" spans="1:5" x14ac:dyDescent="0.25">
      <c r="A1848" s="5">
        <v>41820</v>
      </c>
      <c r="B1848" s="41">
        <v>4.49</v>
      </c>
      <c r="C1848" s="41">
        <v>3.05</v>
      </c>
      <c r="D1848" s="41">
        <v>2.71</v>
      </c>
      <c r="E1848" s="41">
        <v>3.64</v>
      </c>
    </row>
    <row r="1849" spans="1:5" x14ac:dyDescent="0.25">
      <c r="A1849" s="5">
        <v>41851</v>
      </c>
      <c r="B1849" s="41">
        <v>4.66</v>
      </c>
      <c r="C1849" s="41">
        <v>3.44</v>
      </c>
      <c r="D1849" s="41">
        <v>3.11</v>
      </c>
      <c r="E1849" s="41">
        <v>3.94</v>
      </c>
    </row>
    <row r="1850" spans="1:5" x14ac:dyDescent="0.25">
      <c r="A1850" s="5">
        <v>41882</v>
      </c>
      <c r="B1850" s="41">
        <v>4.5199999999999996</v>
      </c>
      <c r="C1850" s="41">
        <v>3.2</v>
      </c>
      <c r="D1850" s="41">
        <v>2.82</v>
      </c>
      <c r="E1850" s="41">
        <v>3.73</v>
      </c>
    </row>
    <row r="1851" spans="1:5" x14ac:dyDescent="0.25">
      <c r="A1851" s="5">
        <v>41912</v>
      </c>
      <c r="B1851" s="41">
        <v>4.7300000000000004</v>
      </c>
      <c r="C1851" s="41">
        <v>3.7</v>
      </c>
      <c r="D1851" s="41">
        <v>3.18</v>
      </c>
      <c r="E1851" s="41">
        <v>4.08</v>
      </c>
    </row>
    <row r="1852" spans="1:5" x14ac:dyDescent="0.25">
      <c r="A1852" s="5">
        <v>41943</v>
      </c>
      <c r="B1852" s="41">
        <v>4.63</v>
      </c>
      <c r="C1852" s="41">
        <v>3.52</v>
      </c>
      <c r="D1852" s="41">
        <v>3.03</v>
      </c>
      <c r="E1852" s="41">
        <v>3.95</v>
      </c>
    </row>
    <row r="1853" spans="1:5" x14ac:dyDescent="0.25">
      <c r="A1853" s="5">
        <v>41973</v>
      </c>
      <c r="B1853" s="41">
        <v>4.75</v>
      </c>
      <c r="C1853" s="41">
        <v>3.61</v>
      </c>
      <c r="D1853" s="41">
        <v>3.11</v>
      </c>
      <c r="E1853" s="41">
        <v>4.0599999999999996</v>
      </c>
    </row>
    <row r="1854" spans="1:5" x14ac:dyDescent="0.25">
      <c r="A1854" s="5">
        <v>42004</v>
      </c>
      <c r="B1854" s="41">
        <v>4.8099999999999996</v>
      </c>
      <c r="C1854" s="41">
        <v>3.69</v>
      </c>
      <c r="D1854" s="41">
        <v>3.2</v>
      </c>
      <c r="E1854" s="41">
        <v>4.13</v>
      </c>
    </row>
    <row r="1855" spans="1:5" x14ac:dyDescent="0.25">
      <c r="A1855" s="5">
        <v>42035</v>
      </c>
      <c r="B1855" s="41">
        <v>4.74</v>
      </c>
      <c r="C1855" s="41">
        <v>3.62</v>
      </c>
      <c r="D1855" s="41">
        <v>3.11</v>
      </c>
      <c r="E1855" s="41">
        <v>4.08</v>
      </c>
    </row>
    <row r="1856" spans="1:5" x14ac:dyDescent="0.25">
      <c r="A1856" s="5">
        <v>42063</v>
      </c>
      <c r="B1856" s="41">
        <v>4.63</v>
      </c>
      <c r="C1856" s="41">
        <v>3.51</v>
      </c>
      <c r="D1856" s="41">
        <v>3.01</v>
      </c>
      <c r="E1856" s="41">
        <v>3.96</v>
      </c>
    </row>
    <row r="1857" spans="1:5" x14ac:dyDescent="0.25">
      <c r="A1857" s="5">
        <v>42094</v>
      </c>
      <c r="B1857" s="41">
        <v>4.71</v>
      </c>
      <c r="C1857" s="41">
        <v>3.62</v>
      </c>
      <c r="D1857" s="41">
        <v>2.99</v>
      </c>
      <c r="E1857" s="41">
        <v>4.04</v>
      </c>
    </row>
    <row r="1858" spans="1:5" x14ac:dyDescent="0.25">
      <c r="A1858" s="5">
        <v>42124</v>
      </c>
      <c r="B1858" s="41">
        <v>4.72</v>
      </c>
      <c r="C1858" s="41">
        <v>3.64</v>
      </c>
      <c r="D1858" s="41">
        <v>2.97</v>
      </c>
      <c r="E1858" s="41">
        <v>4.05</v>
      </c>
    </row>
    <row r="1859" spans="1:5" x14ac:dyDescent="0.25">
      <c r="A1859" s="5">
        <v>42155</v>
      </c>
      <c r="B1859" s="41">
        <v>4.68</v>
      </c>
      <c r="C1859" s="41">
        <v>3.65</v>
      </c>
      <c r="D1859" s="41">
        <v>2.99</v>
      </c>
      <c r="E1859" s="41">
        <v>4.04</v>
      </c>
    </row>
    <row r="1863" spans="1:5" x14ac:dyDescent="0.25">
      <c r="A1863" s="41" t="s">
        <v>445</v>
      </c>
    </row>
    <row r="1864" spans="1:5" x14ac:dyDescent="0.25">
      <c r="A1864" s="41" t="s">
        <v>466</v>
      </c>
    </row>
    <row r="1866" spans="1:5" x14ac:dyDescent="0.25">
      <c r="B1866" s="41" t="s">
        <v>94</v>
      </c>
      <c r="C1866" s="41" t="s">
        <v>106</v>
      </c>
      <c r="D1866" s="41" t="s">
        <v>447</v>
      </c>
      <c r="E1866" s="41" t="s">
        <v>448</v>
      </c>
    </row>
    <row r="1867" spans="1:5" x14ac:dyDescent="0.25">
      <c r="A1867" s="5">
        <v>38352</v>
      </c>
      <c r="B1867" s="41">
        <v>0.49</v>
      </c>
      <c r="C1867" s="41">
        <v>0.25</v>
      </c>
      <c r="D1867" s="41">
        <v>0.27</v>
      </c>
      <c r="E1867" s="41">
        <v>0.35</v>
      </c>
    </row>
    <row r="1868" spans="1:5" x14ac:dyDescent="0.25">
      <c r="A1868" s="5">
        <v>38383</v>
      </c>
      <c r="B1868" s="41">
        <v>0.49</v>
      </c>
      <c r="C1868" s="41">
        <v>0.26</v>
      </c>
      <c r="D1868" s="41">
        <v>0.27</v>
      </c>
      <c r="E1868" s="41">
        <v>0.35</v>
      </c>
    </row>
    <row r="1869" spans="1:5" x14ac:dyDescent="0.25">
      <c r="A1869" s="5">
        <v>38411</v>
      </c>
      <c r="B1869" s="41">
        <v>0.49</v>
      </c>
      <c r="C1869" s="41">
        <v>0.26</v>
      </c>
      <c r="D1869" s="41">
        <v>0.27</v>
      </c>
      <c r="E1869" s="41">
        <v>0.35</v>
      </c>
    </row>
    <row r="1870" spans="1:5" x14ac:dyDescent="0.25">
      <c r="A1870" s="5">
        <v>38442</v>
      </c>
      <c r="B1870" s="41">
        <v>0.49</v>
      </c>
      <c r="C1870" s="41">
        <v>0.3</v>
      </c>
      <c r="D1870" s="41">
        <v>0.28000000000000003</v>
      </c>
      <c r="E1870" s="41">
        <v>0.37</v>
      </c>
    </row>
    <row r="1871" spans="1:5" x14ac:dyDescent="0.25">
      <c r="A1871" s="5">
        <v>38472</v>
      </c>
      <c r="B1871" s="41">
        <v>0.49</v>
      </c>
      <c r="C1871" s="41">
        <v>0.3</v>
      </c>
      <c r="D1871" s="41">
        <v>0.28999999999999998</v>
      </c>
      <c r="E1871" s="41">
        <v>0.37</v>
      </c>
    </row>
    <row r="1872" spans="1:5" x14ac:dyDescent="0.25">
      <c r="A1872" s="5">
        <v>38503</v>
      </c>
      <c r="B1872" s="41">
        <v>0.49</v>
      </c>
      <c r="C1872" s="41">
        <v>0.28999999999999998</v>
      </c>
      <c r="D1872" s="41">
        <v>0.3</v>
      </c>
      <c r="E1872" s="41">
        <v>0.38</v>
      </c>
    </row>
    <row r="1873" spans="1:5" x14ac:dyDescent="0.25">
      <c r="A1873" s="5">
        <v>38533</v>
      </c>
      <c r="B1873" s="41">
        <v>0.52</v>
      </c>
      <c r="C1873" s="41">
        <v>0.28000000000000003</v>
      </c>
      <c r="D1873" s="41">
        <v>0.3</v>
      </c>
      <c r="E1873" s="41">
        <v>0.39</v>
      </c>
    </row>
    <row r="1874" spans="1:5" x14ac:dyDescent="0.25">
      <c r="A1874" s="5">
        <v>38564</v>
      </c>
      <c r="B1874" s="41">
        <v>0.53</v>
      </c>
      <c r="C1874" s="41">
        <v>0.27</v>
      </c>
      <c r="D1874" s="41">
        <v>0.28000000000000003</v>
      </c>
      <c r="E1874" s="41">
        <v>0.38</v>
      </c>
    </row>
    <row r="1875" spans="1:5" x14ac:dyDescent="0.25">
      <c r="A1875" s="5">
        <v>38595</v>
      </c>
      <c r="B1875" s="41">
        <v>0.54</v>
      </c>
      <c r="C1875" s="41">
        <v>0.27</v>
      </c>
      <c r="D1875" s="41">
        <v>0.28000000000000003</v>
      </c>
      <c r="E1875" s="41">
        <v>0.4</v>
      </c>
    </row>
    <row r="1876" spans="1:5" x14ac:dyDescent="0.25">
      <c r="A1876" s="5">
        <v>38625</v>
      </c>
      <c r="B1876" s="41">
        <v>0.53</v>
      </c>
      <c r="C1876" s="41">
        <v>0.28000000000000003</v>
      </c>
      <c r="D1876" s="41">
        <v>0.31</v>
      </c>
      <c r="E1876" s="41">
        <v>0.4</v>
      </c>
    </row>
    <row r="1877" spans="1:5" x14ac:dyDescent="0.25">
      <c r="A1877" s="5">
        <v>38656</v>
      </c>
      <c r="B1877" s="41">
        <v>0.51</v>
      </c>
      <c r="C1877" s="41">
        <v>0.28999999999999998</v>
      </c>
      <c r="D1877" s="41">
        <v>0.31</v>
      </c>
      <c r="E1877" s="41">
        <v>0.4</v>
      </c>
    </row>
    <row r="1878" spans="1:5" x14ac:dyDescent="0.25">
      <c r="A1878" s="5">
        <v>38686</v>
      </c>
      <c r="B1878" s="41">
        <v>0.49</v>
      </c>
      <c r="C1878" s="41">
        <v>0.3</v>
      </c>
      <c r="D1878" s="41">
        <v>0.31</v>
      </c>
      <c r="E1878" s="41">
        <v>0.39</v>
      </c>
    </row>
    <row r="1879" spans="1:5" x14ac:dyDescent="0.25">
      <c r="A1879" s="5">
        <v>38717</v>
      </c>
      <c r="B1879" s="41">
        <v>0.46</v>
      </c>
      <c r="C1879" s="41">
        <v>0.31</v>
      </c>
      <c r="D1879" s="41">
        <v>0.31</v>
      </c>
      <c r="E1879" s="41">
        <v>0.37</v>
      </c>
    </row>
    <row r="1880" spans="1:5" x14ac:dyDescent="0.25">
      <c r="A1880" s="5">
        <v>38748</v>
      </c>
      <c r="B1880" s="41">
        <v>0.47</v>
      </c>
      <c r="C1880" s="41">
        <v>0.33</v>
      </c>
      <c r="D1880" s="41">
        <v>0.31</v>
      </c>
      <c r="E1880" s="41">
        <v>0.39</v>
      </c>
    </row>
    <row r="1881" spans="1:5" x14ac:dyDescent="0.25">
      <c r="A1881" s="5">
        <v>38776</v>
      </c>
      <c r="B1881" s="41">
        <v>0.46</v>
      </c>
      <c r="C1881" s="41">
        <v>0.32</v>
      </c>
      <c r="D1881" s="41">
        <v>0.31</v>
      </c>
      <c r="E1881" s="41">
        <v>0.38</v>
      </c>
    </row>
    <row r="1882" spans="1:5" x14ac:dyDescent="0.25">
      <c r="A1882" s="5">
        <v>38807</v>
      </c>
      <c r="B1882" s="41">
        <v>0.45</v>
      </c>
      <c r="C1882" s="41">
        <v>0.33</v>
      </c>
      <c r="D1882" s="41">
        <v>0.3</v>
      </c>
      <c r="E1882" s="41">
        <v>0.38</v>
      </c>
    </row>
    <row r="1883" spans="1:5" x14ac:dyDescent="0.25">
      <c r="A1883" s="5">
        <v>38837</v>
      </c>
      <c r="B1883" s="41">
        <v>0.47</v>
      </c>
      <c r="C1883" s="41">
        <v>0.33</v>
      </c>
      <c r="D1883" s="41">
        <v>0.28999999999999998</v>
      </c>
      <c r="E1883" s="41">
        <v>0.38</v>
      </c>
    </row>
    <row r="1884" spans="1:5" x14ac:dyDescent="0.25">
      <c r="A1884" s="5">
        <v>38868</v>
      </c>
      <c r="B1884" s="41">
        <v>0.46</v>
      </c>
      <c r="C1884" s="41">
        <v>0.33</v>
      </c>
      <c r="D1884" s="41">
        <v>0.28999999999999998</v>
      </c>
      <c r="E1884" s="41">
        <v>0.38</v>
      </c>
    </row>
    <row r="1885" spans="1:5" x14ac:dyDescent="0.25">
      <c r="A1885" s="5">
        <v>38898</v>
      </c>
      <c r="B1885" s="41">
        <v>0.45</v>
      </c>
      <c r="C1885" s="41">
        <v>0.36</v>
      </c>
      <c r="D1885" s="41">
        <v>0.26</v>
      </c>
      <c r="E1885" s="41">
        <v>0.39</v>
      </c>
    </row>
    <row r="1886" spans="1:5" x14ac:dyDescent="0.25">
      <c r="A1886" s="5">
        <v>38929</v>
      </c>
      <c r="B1886" s="41">
        <v>0.43</v>
      </c>
      <c r="C1886" s="41">
        <v>0.38</v>
      </c>
      <c r="D1886" s="41">
        <v>0.25</v>
      </c>
      <c r="E1886" s="41">
        <v>0.38</v>
      </c>
    </row>
    <row r="1887" spans="1:5" x14ac:dyDescent="0.25">
      <c r="A1887" s="5">
        <v>38960</v>
      </c>
      <c r="B1887" s="41">
        <v>0.43</v>
      </c>
      <c r="C1887" s="41">
        <v>0.38</v>
      </c>
      <c r="D1887" s="41">
        <v>0.25</v>
      </c>
      <c r="E1887" s="41">
        <v>0.38</v>
      </c>
    </row>
    <row r="1888" spans="1:5" x14ac:dyDescent="0.25">
      <c r="A1888" s="5">
        <v>38990</v>
      </c>
      <c r="B1888" s="41">
        <v>0.46</v>
      </c>
      <c r="C1888" s="41">
        <v>0.35</v>
      </c>
      <c r="D1888" s="41">
        <v>0.25</v>
      </c>
      <c r="E1888" s="41">
        <v>0.38</v>
      </c>
    </row>
    <row r="1889" spans="1:5" x14ac:dyDescent="0.25">
      <c r="A1889" s="5">
        <v>39021</v>
      </c>
      <c r="B1889" s="41">
        <v>0.45</v>
      </c>
      <c r="C1889" s="41">
        <v>0.34</v>
      </c>
      <c r="D1889" s="41">
        <v>0.26</v>
      </c>
      <c r="E1889" s="41">
        <v>0.37</v>
      </c>
    </row>
    <row r="1890" spans="1:5" x14ac:dyDescent="0.25">
      <c r="A1890" s="5">
        <v>39051</v>
      </c>
      <c r="B1890" s="41">
        <v>0.45</v>
      </c>
      <c r="C1890" s="41">
        <v>0.34</v>
      </c>
      <c r="D1890" s="41">
        <v>0.27</v>
      </c>
      <c r="E1890" s="41">
        <v>0.37</v>
      </c>
    </row>
    <row r="1891" spans="1:5" x14ac:dyDescent="0.25">
      <c r="A1891" s="5">
        <v>39082</v>
      </c>
      <c r="B1891" s="41">
        <v>0.45</v>
      </c>
      <c r="C1891" s="41">
        <v>0.31</v>
      </c>
      <c r="D1891" s="41">
        <v>0.34</v>
      </c>
      <c r="E1891" s="41">
        <v>0.37</v>
      </c>
    </row>
    <row r="1892" spans="1:5" x14ac:dyDescent="0.25">
      <c r="A1892" s="5">
        <v>39113</v>
      </c>
      <c r="B1892" s="41">
        <v>0.46</v>
      </c>
      <c r="C1892" s="41">
        <v>0.31</v>
      </c>
      <c r="D1892" s="41">
        <v>0.33</v>
      </c>
      <c r="E1892" s="41">
        <v>0.37</v>
      </c>
    </row>
    <row r="1893" spans="1:5" x14ac:dyDescent="0.25">
      <c r="A1893" s="5">
        <v>39141</v>
      </c>
      <c r="B1893" s="41">
        <v>0.45</v>
      </c>
      <c r="C1893" s="41">
        <v>0.3</v>
      </c>
      <c r="D1893" s="41">
        <v>0.32</v>
      </c>
      <c r="E1893" s="41">
        <v>0.36</v>
      </c>
    </row>
    <row r="1894" spans="1:5" x14ac:dyDescent="0.25">
      <c r="A1894" s="5">
        <v>39172</v>
      </c>
      <c r="B1894" s="41">
        <v>0.46</v>
      </c>
      <c r="C1894" s="41">
        <v>0.28000000000000003</v>
      </c>
      <c r="D1894" s="41">
        <v>0.32</v>
      </c>
      <c r="E1894" s="41">
        <v>0.36</v>
      </c>
    </row>
    <row r="1895" spans="1:5" x14ac:dyDescent="0.25">
      <c r="A1895" s="5">
        <v>39202</v>
      </c>
      <c r="B1895" s="41">
        <v>0.47</v>
      </c>
      <c r="C1895" s="41">
        <v>0.27</v>
      </c>
      <c r="D1895" s="41">
        <v>0.31</v>
      </c>
      <c r="E1895" s="41">
        <v>0.36</v>
      </c>
    </row>
    <row r="1896" spans="1:5" x14ac:dyDescent="0.25">
      <c r="A1896" s="5">
        <v>39233</v>
      </c>
      <c r="B1896" s="41">
        <v>0.48</v>
      </c>
      <c r="C1896" s="41">
        <v>0.27</v>
      </c>
      <c r="D1896" s="41">
        <v>0.31</v>
      </c>
      <c r="E1896" s="41">
        <v>0.36</v>
      </c>
    </row>
    <row r="1897" spans="1:5" x14ac:dyDescent="0.25">
      <c r="A1897" s="5">
        <v>39263</v>
      </c>
      <c r="B1897" s="41">
        <v>0.48</v>
      </c>
      <c r="C1897" s="41">
        <v>0.3</v>
      </c>
      <c r="D1897" s="41">
        <v>0.33</v>
      </c>
      <c r="E1897" s="41">
        <v>0.38</v>
      </c>
    </row>
    <row r="1898" spans="1:5" x14ac:dyDescent="0.25">
      <c r="A1898" s="5">
        <v>39294</v>
      </c>
      <c r="B1898" s="41">
        <v>0.47</v>
      </c>
      <c r="C1898" s="41">
        <v>0.32</v>
      </c>
      <c r="D1898" s="41">
        <v>0.34</v>
      </c>
      <c r="E1898" s="41">
        <v>0.38</v>
      </c>
    </row>
    <row r="1899" spans="1:5" x14ac:dyDescent="0.25">
      <c r="A1899" s="5">
        <v>39325</v>
      </c>
      <c r="B1899" s="41">
        <v>0.46</v>
      </c>
      <c r="C1899" s="41">
        <v>0.31</v>
      </c>
      <c r="D1899" s="41">
        <v>0.34</v>
      </c>
      <c r="E1899" s="41">
        <v>0.38</v>
      </c>
    </row>
    <row r="1900" spans="1:5" x14ac:dyDescent="0.25">
      <c r="A1900" s="5">
        <v>39355</v>
      </c>
      <c r="B1900" s="41">
        <v>0.46</v>
      </c>
      <c r="C1900" s="41">
        <v>0.28999999999999998</v>
      </c>
      <c r="D1900" s="41">
        <v>0.32</v>
      </c>
      <c r="E1900" s="41">
        <v>0.37</v>
      </c>
    </row>
    <row r="1901" spans="1:5" x14ac:dyDescent="0.25">
      <c r="A1901" s="5">
        <v>39386</v>
      </c>
      <c r="B1901" s="41">
        <v>0.44</v>
      </c>
      <c r="C1901" s="41">
        <v>0.28999999999999998</v>
      </c>
      <c r="D1901" s="41">
        <v>0.34</v>
      </c>
      <c r="E1901" s="41">
        <v>0.36</v>
      </c>
    </row>
    <row r="1902" spans="1:5" x14ac:dyDescent="0.25">
      <c r="A1902" s="5">
        <v>39416</v>
      </c>
      <c r="B1902" s="41">
        <v>0.43</v>
      </c>
      <c r="C1902" s="41">
        <v>0.31</v>
      </c>
      <c r="D1902" s="41">
        <v>0.34</v>
      </c>
      <c r="E1902" s="41">
        <v>0.36</v>
      </c>
    </row>
    <row r="1903" spans="1:5" x14ac:dyDescent="0.25">
      <c r="A1903" s="5">
        <v>39447</v>
      </c>
      <c r="B1903" s="41">
        <v>0.42</v>
      </c>
      <c r="C1903" s="41">
        <v>0.31</v>
      </c>
      <c r="D1903" s="41">
        <v>0.33</v>
      </c>
      <c r="E1903" s="41">
        <v>0.36</v>
      </c>
    </row>
    <row r="1904" spans="1:5" x14ac:dyDescent="0.25">
      <c r="A1904" s="5">
        <v>39478</v>
      </c>
      <c r="B1904" s="41">
        <v>0.42</v>
      </c>
      <c r="C1904" s="41">
        <v>0.31</v>
      </c>
      <c r="D1904" s="41">
        <v>0.33</v>
      </c>
      <c r="E1904" s="41">
        <v>0.35</v>
      </c>
    </row>
    <row r="1905" spans="1:5" x14ac:dyDescent="0.25">
      <c r="A1905" s="5">
        <v>39507</v>
      </c>
      <c r="B1905" s="41">
        <v>0.41</v>
      </c>
      <c r="C1905" s="41">
        <v>0.3</v>
      </c>
      <c r="D1905" s="41">
        <v>0.32</v>
      </c>
      <c r="E1905" s="41">
        <v>0.35</v>
      </c>
    </row>
    <row r="1906" spans="1:5" x14ac:dyDescent="0.25">
      <c r="A1906" s="5">
        <v>39538</v>
      </c>
      <c r="B1906" s="41">
        <v>0.38</v>
      </c>
      <c r="C1906" s="41">
        <v>0.28999999999999998</v>
      </c>
      <c r="D1906" s="41">
        <v>0.31</v>
      </c>
      <c r="E1906" s="41">
        <v>0.33</v>
      </c>
    </row>
    <row r="1907" spans="1:5" x14ac:dyDescent="0.25">
      <c r="A1907" s="5">
        <v>39568</v>
      </c>
      <c r="B1907" s="41">
        <v>0.38</v>
      </c>
      <c r="C1907" s="41">
        <v>0.27</v>
      </c>
      <c r="D1907" s="41">
        <v>0.32</v>
      </c>
      <c r="E1907" s="41">
        <v>0.32</v>
      </c>
    </row>
    <row r="1908" spans="1:5" x14ac:dyDescent="0.25">
      <c r="A1908" s="5">
        <v>39599</v>
      </c>
      <c r="B1908" s="41">
        <v>0.4</v>
      </c>
      <c r="C1908" s="41">
        <v>0.28000000000000003</v>
      </c>
      <c r="D1908" s="41">
        <v>0.3</v>
      </c>
      <c r="E1908" s="41">
        <v>0.33</v>
      </c>
    </row>
    <row r="1909" spans="1:5" x14ac:dyDescent="0.25">
      <c r="A1909" s="5">
        <v>39629</v>
      </c>
      <c r="B1909" s="41">
        <v>0.39</v>
      </c>
      <c r="C1909" s="41">
        <v>0.27</v>
      </c>
      <c r="D1909" s="41">
        <v>0.28999999999999998</v>
      </c>
      <c r="E1909" s="41">
        <v>0.32</v>
      </c>
    </row>
    <row r="1910" spans="1:5" x14ac:dyDescent="0.25">
      <c r="A1910" s="5">
        <v>39660</v>
      </c>
      <c r="B1910" s="41">
        <v>0.39</v>
      </c>
      <c r="C1910" s="41">
        <v>0.26</v>
      </c>
      <c r="D1910" s="41">
        <v>0.27</v>
      </c>
      <c r="E1910" s="41">
        <v>0.31</v>
      </c>
    </row>
    <row r="1911" spans="1:5" x14ac:dyDescent="0.25">
      <c r="A1911" s="5">
        <v>39691</v>
      </c>
      <c r="B1911" s="41">
        <v>0.39</v>
      </c>
      <c r="C1911" s="41">
        <v>0.25</v>
      </c>
      <c r="D1911" s="41">
        <v>0.27</v>
      </c>
      <c r="E1911" s="41">
        <v>0.31</v>
      </c>
    </row>
    <row r="1912" spans="1:5" x14ac:dyDescent="0.25">
      <c r="A1912" s="5">
        <v>39721</v>
      </c>
      <c r="B1912" s="41">
        <v>0.37</v>
      </c>
      <c r="C1912" s="41">
        <v>0.25</v>
      </c>
      <c r="D1912" s="41">
        <v>0.25</v>
      </c>
      <c r="E1912" s="41">
        <v>0.3</v>
      </c>
    </row>
    <row r="1913" spans="1:5" x14ac:dyDescent="0.25">
      <c r="A1913" s="5">
        <v>39752</v>
      </c>
      <c r="B1913" s="41">
        <v>0.32</v>
      </c>
      <c r="C1913" s="41">
        <v>0.23</v>
      </c>
      <c r="D1913" s="41">
        <v>0.2</v>
      </c>
      <c r="E1913" s="41">
        <v>0.26</v>
      </c>
    </row>
    <row r="1914" spans="1:5" x14ac:dyDescent="0.25">
      <c r="A1914" s="5">
        <v>39782</v>
      </c>
      <c r="B1914" s="41">
        <v>0.3</v>
      </c>
      <c r="C1914" s="41">
        <v>0.22</v>
      </c>
      <c r="D1914" s="41">
        <v>0.17</v>
      </c>
      <c r="E1914" s="41">
        <v>0.25</v>
      </c>
    </row>
    <row r="1915" spans="1:5" x14ac:dyDescent="0.25">
      <c r="A1915" s="5">
        <v>39813</v>
      </c>
      <c r="B1915" s="41">
        <v>0.31</v>
      </c>
      <c r="C1915" s="41">
        <v>0.23</v>
      </c>
      <c r="D1915" s="41">
        <v>0.16</v>
      </c>
      <c r="E1915" s="41">
        <v>0.25</v>
      </c>
    </row>
    <row r="1916" spans="1:5" x14ac:dyDescent="0.25">
      <c r="A1916" s="5">
        <v>39844</v>
      </c>
      <c r="B1916" s="41">
        <v>0.32</v>
      </c>
      <c r="C1916" s="41">
        <v>0.23</v>
      </c>
      <c r="D1916" s="41">
        <v>0.15</v>
      </c>
      <c r="E1916" s="41">
        <v>0.26</v>
      </c>
    </row>
    <row r="1917" spans="1:5" x14ac:dyDescent="0.25">
      <c r="A1917" s="5">
        <v>39872</v>
      </c>
      <c r="B1917" s="41">
        <v>0.32</v>
      </c>
      <c r="C1917" s="41">
        <v>0.22</v>
      </c>
      <c r="D1917" s="41">
        <v>0.14000000000000001</v>
      </c>
      <c r="E1917" s="41">
        <v>0.25</v>
      </c>
    </row>
    <row r="1918" spans="1:5" x14ac:dyDescent="0.25">
      <c r="A1918" s="5">
        <v>39903</v>
      </c>
      <c r="B1918" s="41">
        <v>0.33</v>
      </c>
      <c r="C1918" s="41">
        <v>0.23</v>
      </c>
      <c r="D1918" s="41">
        <v>0.15</v>
      </c>
      <c r="E1918" s="41">
        <v>0.25</v>
      </c>
    </row>
    <row r="1919" spans="1:5" x14ac:dyDescent="0.25">
      <c r="A1919" s="5">
        <v>39933</v>
      </c>
      <c r="B1919" s="41">
        <v>0.34</v>
      </c>
      <c r="C1919" s="41">
        <v>0.24</v>
      </c>
      <c r="D1919" s="41">
        <v>0.19</v>
      </c>
      <c r="E1919" s="41">
        <v>0.27</v>
      </c>
    </row>
    <row r="1920" spans="1:5" x14ac:dyDescent="0.25">
      <c r="A1920" s="5">
        <v>39964</v>
      </c>
      <c r="B1920" s="41">
        <v>0.35</v>
      </c>
      <c r="C1920" s="41">
        <v>0.26</v>
      </c>
      <c r="D1920" s="41">
        <v>0.2</v>
      </c>
      <c r="E1920" s="41">
        <v>0.28999999999999998</v>
      </c>
    </row>
    <row r="1921" spans="1:5" x14ac:dyDescent="0.25">
      <c r="A1921" s="5">
        <v>39994</v>
      </c>
      <c r="B1921" s="41">
        <v>0.36</v>
      </c>
      <c r="C1921" s="41">
        <v>0.26</v>
      </c>
      <c r="D1921" s="41">
        <v>0.21</v>
      </c>
      <c r="E1921" s="41">
        <v>0.28999999999999998</v>
      </c>
    </row>
    <row r="1922" spans="1:5" x14ac:dyDescent="0.25">
      <c r="A1922" s="5">
        <v>40025</v>
      </c>
      <c r="B1922" s="41">
        <v>0.37</v>
      </c>
      <c r="C1922" s="41">
        <v>0.24</v>
      </c>
      <c r="D1922" s="41">
        <v>0.22</v>
      </c>
      <c r="E1922" s="41">
        <v>0.28999999999999998</v>
      </c>
    </row>
    <row r="1923" spans="1:5" x14ac:dyDescent="0.25">
      <c r="A1923" s="5">
        <v>40056</v>
      </c>
      <c r="B1923" s="41">
        <v>0.38</v>
      </c>
      <c r="C1923" s="41">
        <v>0.23</v>
      </c>
      <c r="D1923" s="41">
        <v>0.23</v>
      </c>
      <c r="E1923" s="41">
        <v>0.28999999999999998</v>
      </c>
    </row>
    <row r="1924" spans="1:5" x14ac:dyDescent="0.25">
      <c r="A1924" s="5">
        <v>40086</v>
      </c>
      <c r="B1924" s="41">
        <v>0.4</v>
      </c>
      <c r="C1924" s="41">
        <v>0.22</v>
      </c>
      <c r="D1924" s="41">
        <v>0.25</v>
      </c>
      <c r="E1924" s="41">
        <v>0.3</v>
      </c>
    </row>
    <row r="1925" spans="1:5" x14ac:dyDescent="0.25">
      <c r="A1925" s="5">
        <v>40117</v>
      </c>
      <c r="B1925" s="41">
        <v>0.4</v>
      </c>
      <c r="C1925" s="41">
        <v>0.22</v>
      </c>
      <c r="D1925" s="41">
        <v>0.25</v>
      </c>
      <c r="E1925" s="41">
        <v>0.3</v>
      </c>
    </row>
    <row r="1926" spans="1:5" x14ac:dyDescent="0.25">
      <c r="A1926" s="5">
        <v>40147</v>
      </c>
      <c r="B1926" s="41">
        <v>0.4</v>
      </c>
      <c r="C1926" s="41">
        <v>0.22</v>
      </c>
      <c r="D1926" s="41">
        <v>0.25</v>
      </c>
      <c r="E1926" s="41">
        <v>0.3</v>
      </c>
    </row>
    <row r="1927" spans="1:5" x14ac:dyDescent="0.25">
      <c r="A1927" s="5">
        <v>40178</v>
      </c>
      <c r="B1927" s="41">
        <v>0.4</v>
      </c>
      <c r="C1927" s="41">
        <v>0.2</v>
      </c>
      <c r="D1927" s="41">
        <v>0.25</v>
      </c>
      <c r="E1927" s="41">
        <v>0.3</v>
      </c>
    </row>
    <row r="1928" spans="1:5" x14ac:dyDescent="0.25">
      <c r="A1928" s="5">
        <v>40209</v>
      </c>
      <c r="B1928" s="41">
        <v>0.4</v>
      </c>
      <c r="C1928" s="41">
        <v>0.2</v>
      </c>
      <c r="D1928" s="41">
        <v>0.25</v>
      </c>
      <c r="E1928" s="41">
        <v>0.3</v>
      </c>
    </row>
    <row r="1929" spans="1:5" x14ac:dyDescent="0.25">
      <c r="A1929" s="5">
        <v>40237</v>
      </c>
      <c r="B1929" s="41">
        <v>0.4</v>
      </c>
      <c r="C1929" s="41">
        <v>0.21</v>
      </c>
      <c r="D1929" s="41">
        <v>0.24</v>
      </c>
      <c r="E1929" s="41">
        <v>0.3</v>
      </c>
    </row>
    <row r="1930" spans="1:5" x14ac:dyDescent="0.25">
      <c r="A1930" s="5">
        <v>40268</v>
      </c>
      <c r="B1930" s="41">
        <v>0.42</v>
      </c>
      <c r="C1930" s="41">
        <v>0.21</v>
      </c>
      <c r="D1930" s="41">
        <v>0.23</v>
      </c>
      <c r="E1930" s="41">
        <v>0.3</v>
      </c>
    </row>
    <row r="1931" spans="1:5" x14ac:dyDescent="0.25">
      <c r="A1931" s="5">
        <v>40298</v>
      </c>
      <c r="B1931" s="41">
        <v>0.42</v>
      </c>
      <c r="C1931" s="41">
        <v>0.2</v>
      </c>
      <c r="D1931" s="41">
        <v>0.22</v>
      </c>
      <c r="E1931" s="41">
        <v>0.28999999999999998</v>
      </c>
    </row>
    <row r="1932" spans="1:5" x14ac:dyDescent="0.25">
      <c r="A1932" s="5">
        <v>40329</v>
      </c>
      <c r="B1932" s="41">
        <v>0.42</v>
      </c>
      <c r="C1932" s="41">
        <v>0.23</v>
      </c>
      <c r="D1932" s="41">
        <v>0.23</v>
      </c>
      <c r="E1932" s="41">
        <v>0.31</v>
      </c>
    </row>
    <row r="1933" spans="1:5" x14ac:dyDescent="0.25">
      <c r="A1933" s="5">
        <v>40359</v>
      </c>
      <c r="B1933" s="41">
        <v>0.41</v>
      </c>
      <c r="C1933" s="41">
        <v>0.22</v>
      </c>
      <c r="D1933" s="41">
        <v>0.22</v>
      </c>
      <c r="E1933" s="41">
        <v>0.3</v>
      </c>
    </row>
    <row r="1934" spans="1:5" x14ac:dyDescent="0.25">
      <c r="A1934" s="5">
        <v>40390</v>
      </c>
      <c r="B1934" s="41">
        <v>0.4</v>
      </c>
      <c r="C1934" s="41">
        <v>0.2</v>
      </c>
      <c r="D1934" s="41">
        <v>0.21</v>
      </c>
      <c r="E1934" s="41">
        <v>0.28999999999999998</v>
      </c>
    </row>
    <row r="1935" spans="1:5" x14ac:dyDescent="0.25">
      <c r="A1935" s="5">
        <v>40421</v>
      </c>
      <c r="B1935" s="41">
        <v>0.4</v>
      </c>
      <c r="C1935" s="41">
        <v>0.23</v>
      </c>
      <c r="D1935" s="41">
        <v>0.18</v>
      </c>
      <c r="E1935" s="41">
        <v>0.28999999999999998</v>
      </c>
    </row>
    <row r="1936" spans="1:5" x14ac:dyDescent="0.25">
      <c r="A1936" s="5">
        <v>40451</v>
      </c>
      <c r="B1936" s="41">
        <v>0.4</v>
      </c>
      <c r="C1936" s="41">
        <v>0.23</v>
      </c>
      <c r="D1936" s="41">
        <v>0.17</v>
      </c>
      <c r="E1936" s="41">
        <v>0.3</v>
      </c>
    </row>
    <row r="1937" spans="1:5" x14ac:dyDescent="0.25">
      <c r="A1937" s="5">
        <v>40482</v>
      </c>
      <c r="B1937" s="41">
        <v>0.4</v>
      </c>
      <c r="C1937" s="41">
        <v>0.23</v>
      </c>
      <c r="D1937" s="41">
        <v>0.16</v>
      </c>
      <c r="E1937" s="41">
        <v>0.28999999999999998</v>
      </c>
    </row>
    <row r="1938" spans="1:5" x14ac:dyDescent="0.25">
      <c r="A1938" s="5">
        <v>40512</v>
      </c>
      <c r="B1938" s="41">
        <v>0.4</v>
      </c>
      <c r="C1938" s="41">
        <v>0.24</v>
      </c>
      <c r="D1938" s="41">
        <v>0.18</v>
      </c>
      <c r="E1938" s="41">
        <v>0.3</v>
      </c>
    </row>
    <row r="1939" spans="1:5" x14ac:dyDescent="0.25">
      <c r="A1939" s="5">
        <v>40543</v>
      </c>
      <c r="B1939" s="41">
        <v>0.39</v>
      </c>
      <c r="C1939" s="41">
        <v>0.23</v>
      </c>
      <c r="D1939" s="41">
        <v>0.18</v>
      </c>
      <c r="E1939" s="41">
        <v>0.28999999999999998</v>
      </c>
    </row>
    <row r="1940" spans="1:5" x14ac:dyDescent="0.25">
      <c r="A1940" s="5">
        <v>40574</v>
      </c>
      <c r="B1940" s="41">
        <v>0.35</v>
      </c>
      <c r="C1940" s="41">
        <v>0.23</v>
      </c>
      <c r="D1940" s="41">
        <v>0.18</v>
      </c>
      <c r="E1940" s="41">
        <v>0.27</v>
      </c>
    </row>
    <row r="1941" spans="1:5" x14ac:dyDescent="0.25">
      <c r="A1941" s="5">
        <v>40602</v>
      </c>
      <c r="B1941" s="41">
        <v>0.37</v>
      </c>
      <c r="C1941" s="41">
        <v>0.2</v>
      </c>
      <c r="D1941" s="41">
        <v>0.18</v>
      </c>
      <c r="E1941" s="41">
        <v>0.27</v>
      </c>
    </row>
    <row r="1942" spans="1:5" x14ac:dyDescent="0.25">
      <c r="A1942" s="5">
        <v>40633</v>
      </c>
      <c r="B1942" s="41">
        <v>0.36</v>
      </c>
      <c r="C1942" s="41">
        <v>0.21</v>
      </c>
      <c r="D1942" s="41">
        <v>0.19</v>
      </c>
      <c r="E1942" s="41">
        <v>0.27</v>
      </c>
    </row>
    <row r="1943" spans="1:5" x14ac:dyDescent="0.25">
      <c r="A1943" s="5">
        <v>40663</v>
      </c>
      <c r="B1943" s="41">
        <v>0.37</v>
      </c>
      <c r="C1943" s="41">
        <v>0.21</v>
      </c>
      <c r="D1943" s="41">
        <v>0.18</v>
      </c>
      <c r="E1943" s="41">
        <v>0.27</v>
      </c>
    </row>
    <row r="1944" spans="1:5" x14ac:dyDescent="0.25">
      <c r="A1944" s="5">
        <v>40694</v>
      </c>
      <c r="B1944" s="41">
        <v>0.38</v>
      </c>
      <c r="C1944" s="41">
        <v>0.2</v>
      </c>
      <c r="D1944" s="41">
        <v>0.19</v>
      </c>
      <c r="E1944" s="41">
        <v>0.28000000000000003</v>
      </c>
    </row>
    <row r="1945" spans="1:5" x14ac:dyDescent="0.25">
      <c r="A1945" s="5">
        <v>40724</v>
      </c>
      <c r="B1945" s="41">
        <v>0.38</v>
      </c>
      <c r="C1945" s="41">
        <v>0.23</v>
      </c>
      <c r="D1945" s="41">
        <v>0.21</v>
      </c>
      <c r="E1945" s="41">
        <v>0.28999999999999998</v>
      </c>
    </row>
    <row r="1946" spans="1:5" x14ac:dyDescent="0.25">
      <c r="A1946" s="5">
        <v>40755</v>
      </c>
      <c r="B1946" s="41">
        <v>0.37</v>
      </c>
      <c r="C1946" s="41">
        <v>0.2</v>
      </c>
      <c r="D1946" s="41">
        <v>0.2</v>
      </c>
      <c r="E1946" s="41">
        <v>0.28000000000000003</v>
      </c>
    </row>
    <row r="1947" spans="1:5" x14ac:dyDescent="0.25">
      <c r="A1947" s="5">
        <v>40786</v>
      </c>
      <c r="B1947" s="41">
        <v>0.38</v>
      </c>
      <c r="C1947" s="41">
        <v>0.25</v>
      </c>
      <c r="D1947" s="41">
        <v>0.21</v>
      </c>
      <c r="E1947" s="41">
        <v>0.31</v>
      </c>
    </row>
    <row r="1948" spans="1:5" x14ac:dyDescent="0.25">
      <c r="A1948" s="5">
        <v>40816</v>
      </c>
      <c r="B1948" s="41">
        <v>0.38</v>
      </c>
      <c r="C1948" s="41">
        <v>0.26</v>
      </c>
      <c r="D1948" s="41">
        <v>0.21</v>
      </c>
      <c r="E1948" s="41">
        <v>0.31</v>
      </c>
    </row>
    <row r="1949" spans="1:5" x14ac:dyDescent="0.25">
      <c r="A1949" s="5">
        <v>40847</v>
      </c>
      <c r="B1949" s="41">
        <v>0.35</v>
      </c>
      <c r="C1949" s="41">
        <v>0.22</v>
      </c>
      <c r="D1949" s="41">
        <v>0.2</v>
      </c>
      <c r="E1949" s="41">
        <v>0.28000000000000003</v>
      </c>
    </row>
    <row r="1950" spans="1:5" x14ac:dyDescent="0.25">
      <c r="A1950" s="5">
        <v>40877</v>
      </c>
      <c r="B1950" s="41">
        <v>0.36</v>
      </c>
      <c r="C1950" s="41">
        <v>0.24</v>
      </c>
      <c r="D1950" s="41">
        <v>0.21</v>
      </c>
      <c r="E1950" s="41">
        <v>0.28999999999999998</v>
      </c>
    </row>
    <row r="1951" spans="1:5" x14ac:dyDescent="0.25">
      <c r="A1951" s="5">
        <v>40908</v>
      </c>
      <c r="B1951" s="41">
        <v>0.36</v>
      </c>
      <c r="C1951" s="41">
        <v>0.22</v>
      </c>
      <c r="D1951" s="41">
        <v>0.2</v>
      </c>
      <c r="E1951" s="41">
        <v>0.28000000000000003</v>
      </c>
    </row>
    <row r="1952" spans="1:5" x14ac:dyDescent="0.25">
      <c r="A1952" s="5">
        <v>40939</v>
      </c>
      <c r="B1952" s="41">
        <v>0.35</v>
      </c>
      <c r="C1952" s="41">
        <v>0.2</v>
      </c>
      <c r="D1952" s="41">
        <v>0.19</v>
      </c>
      <c r="E1952" s="41">
        <v>0.27</v>
      </c>
    </row>
    <row r="1953" spans="1:5" x14ac:dyDescent="0.25">
      <c r="A1953" s="5">
        <v>40968</v>
      </c>
      <c r="B1953" s="41">
        <v>0.33</v>
      </c>
      <c r="C1953" s="41">
        <v>0.21</v>
      </c>
      <c r="D1953" s="41">
        <v>0.18</v>
      </c>
      <c r="E1953" s="41">
        <v>0.26</v>
      </c>
    </row>
    <row r="1954" spans="1:5" x14ac:dyDescent="0.25">
      <c r="A1954" s="5">
        <v>40999</v>
      </c>
      <c r="B1954" s="41">
        <v>0.36</v>
      </c>
      <c r="C1954" s="41">
        <v>0.22</v>
      </c>
      <c r="D1954" s="41">
        <v>0.18</v>
      </c>
      <c r="E1954" s="41">
        <v>0.28000000000000003</v>
      </c>
    </row>
    <row r="1955" spans="1:5" x14ac:dyDescent="0.25">
      <c r="A1955" s="5">
        <v>41029</v>
      </c>
      <c r="B1955" s="41">
        <v>0.36</v>
      </c>
      <c r="C1955" s="41">
        <v>0.22</v>
      </c>
      <c r="D1955" s="41">
        <v>0.18</v>
      </c>
      <c r="E1955" s="41">
        <v>0.28000000000000003</v>
      </c>
    </row>
    <row r="1956" spans="1:5" x14ac:dyDescent="0.25">
      <c r="A1956" s="5">
        <v>41060</v>
      </c>
      <c r="B1956" s="41">
        <v>0.36</v>
      </c>
      <c r="C1956" s="41">
        <v>0.23</v>
      </c>
      <c r="D1956" s="41">
        <v>0.2</v>
      </c>
      <c r="E1956" s="41">
        <v>0.28000000000000003</v>
      </c>
    </row>
    <row r="1957" spans="1:5" x14ac:dyDescent="0.25">
      <c r="A1957" s="5">
        <v>41090</v>
      </c>
      <c r="B1957" s="41">
        <v>0.33</v>
      </c>
      <c r="C1957" s="41">
        <v>0.22</v>
      </c>
      <c r="D1957" s="41">
        <v>0.18</v>
      </c>
      <c r="E1957" s="41">
        <v>0.26</v>
      </c>
    </row>
    <row r="1958" spans="1:5" x14ac:dyDescent="0.25">
      <c r="A1958" s="5">
        <v>41121</v>
      </c>
      <c r="B1958" s="41">
        <v>0.33</v>
      </c>
      <c r="C1958" s="41">
        <v>0.21</v>
      </c>
      <c r="D1958" s="41">
        <v>0.17</v>
      </c>
      <c r="E1958" s="41">
        <v>0.26</v>
      </c>
    </row>
    <row r="1959" spans="1:5" x14ac:dyDescent="0.25">
      <c r="A1959" s="5">
        <v>41152</v>
      </c>
      <c r="B1959" s="41">
        <v>0.33</v>
      </c>
      <c r="C1959" s="41">
        <v>0.21</v>
      </c>
      <c r="D1959" s="41">
        <v>0.17</v>
      </c>
      <c r="E1959" s="41">
        <v>0.26</v>
      </c>
    </row>
    <row r="1960" spans="1:5" x14ac:dyDescent="0.25">
      <c r="A1960" s="5">
        <v>41182</v>
      </c>
      <c r="B1960" s="41">
        <v>0.33</v>
      </c>
      <c r="C1960" s="41">
        <v>0.21</v>
      </c>
      <c r="D1960" s="41">
        <v>0.17</v>
      </c>
      <c r="E1960" s="41">
        <v>0.25</v>
      </c>
    </row>
    <row r="1961" spans="1:5" x14ac:dyDescent="0.25">
      <c r="A1961" s="5">
        <v>41213</v>
      </c>
      <c r="B1961" s="41">
        <v>0.33</v>
      </c>
      <c r="C1961" s="41">
        <v>0.22</v>
      </c>
      <c r="D1961" s="41">
        <v>0.17</v>
      </c>
      <c r="E1961" s="41">
        <v>0.26</v>
      </c>
    </row>
    <row r="1962" spans="1:5" x14ac:dyDescent="0.25">
      <c r="A1962" s="5">
        <v>41243</v>
      </c>
      <c r="B1962" s="41">
        <v>0.33</v>
      </c>
      <c r="C1962" s="41">
        <v>0.22</v>
      </c>
      <c r="D1962" s="41">
        <v>0.17</v>
      </c>
      <c r="E1962" s="41">
        <v>0.26</v>
      </c>
    </row>
    <row r="1963" spans="1:5" x14ac:dyDescent="0.25">
      <c r="A1963" s="5">
        <v>41274</v>
      </c>
      <c r="B1963" s="41">
        <v>0.33</v>
      </c>
      <c r="C1963" s="41">
        <v>0.21</v>
      </c>
      <c r="D1963" s="41">
        <v>0.17</v>
      </c>
      <c r="E1963" s="41">
        <v>0.25</v>
      </c>
    </row>
    <row r="1964" spans="1:5" x14ac:dyDescent="0.25">
      <c r="A1964" s="5">
        <v>41305</v>
      </c>
      <c r="B1964" s="41">
        <v>0.33</v>
      </c>
      <c r="C1964" s="41">
        <v>0.2</v>
      </c>
      <c r="D1964" s="41">
        <v>0.16</v>
      </c>
      <c r="E1964" s="41">
        <v>0.25</v>
      </c>
    </row>
    <row r="1965" spans="1:5" x14ac:dyDescent="0.25">
      <c r="A1965" s="5">
        <v>41333</v>
      </c>
      <c r="B1965" s="41">
        <v>0.33</v>
      </c>
      <c r="C1965" s="41">
        <v>0.2</v>
      </c>
      <c r="D1965" s="41">
        <v>0.16</v>
      </c>
      <c r="E1965" s="41">
        <v>0.25</v>
      </c>
    </row>
    <row r="1966" spans="1:5" x14ac:dyDescent="0.25">
      <c r="A1966" s="5">
        <v>41364</v>
      </c>
      <c r="B1966" s="41">
        <v>0.34</v>
      </c>
      <c r="C1966" s="41">
        <v>0.19</v>
      </c>
      <c r="D1966" s="41">
        <v>0.17</v>
      </c>
      <c r="E1966" s="41">
        <v>0.25</v>
      </c>
    </row>
    <row r="1967" spans="1:5" x14ac:dyDescent="0.25">
      <c r="A1967" s="5">
        <v>41394</v>
      </c>
      <c r="B1967" s="41">
        <v>0.32</v>
      </c>
      <c r="C1967" s="41">
        <v>0.18</v>
      </c>
      <c r="D1967" s="41">
        <v>0.16</v>
      </c>
      <c r="E1967" s="41">
        <v>0.24</v>
      </c>
    </row>
    <row r="1968" spans="1:5" x14ac:dyDescent="0.25">
      <c r="A1968" s="5">
        <v>41425</v>
      </c>
      <c r="B1968" s="41">
        <v>0.34</v>
      </c>
      <c r="C1968" s="41">
        <v>0.19</v>
      </c>
      <c r="D1968" s="41">
        <v>0.17</v>
      </c>
      <c r="E1968" s="41">
        <v>0.25</v>
      </c>
    </row>
    <row r="1969" spans="1:5" x14ac:dyDescent="0.25">
      <c r="A1969" s="5">
        <v>41455</v>
      </c>
      <c r="B1969" s="41">
        <v>0.36</v>
      </c>
      <c r="C1969" s="41">
        <v>0.24</v>
      </c>
      <c r="D1969" s="41">
        <v>0.2</v>
      </c>
      <c r="E1969" s="41">
        <v>0.28000000000000003</v>
      </c>
    </row>
    <row r="1970" spans="1:5" x14ac:dyDescent="0.25">
      <c r="A1970" s="5">
        <v>41486</v>
      </c>
      <c r="B1970" s="41">
        <v>0.34</v>
      </c>
      <c r="C1970" s="41">
        <v>0.21</v>
      </c>
      <c r="D1970" s="41">
        <v>0.18</v>
      </c>
      <c r="E1970" s="41">
        <v>0.26</v>
      </c>
    </row>
    <row r="1971" spans="1:5" x14ac:dyDescent="0.25">
      <c r="A1971" s="5">
        <v>41517</v>
      </c>
      <c r="B1971" s="41">
        <v>0.35</v>
      </c>
      <c r="C1971" s="41">
        <v>0.23</v>
      </c>
      <c r="D1971" s="41">
        <v>0.18</v>
      </c>
      <c r="E1971" s="41">
        <v>0.27</v>
      </c>
    </row>
    <row r="1972" spans="1:5" x14ac:dyDescent="0.25">
      <c r="A1972" s="5">
        <v>41547</v>
      </c>
      <c r="B1972" s="41">
        <v>0.35</v>
      </c>
      <c r="C1972" s="41">
        <v>0.22</v>
      </c>
      <c r="D1972" s="41">
        <v>0.18</v>
      </c>
      <c r="E1972" s="41">
        <v>0.27</v>
      </c>
    </row>
    <row r="1973" spans="1:5" x14ac:dyDescent="0.25">
      <c r="A1973" s="5">
        <v>41578</v>
      </c>
      <c r="B1973" s="41">
        <v>0.34</v>
      </c>
      <c r="C1973" s="41">
        <v>0.2</v>
      </c>
      <c r="D1973" s="41">
        <v>0.16</v>
      </c>
      <c r="E1973" s="41">
        <v>0.26</v>
      </c>
    </row>
    <row r="1974" spans="1:5" x14ac:dyDescent="0.25">
      <c r="A1974" s="5">
        <v>41608</v>
      </c>
      <c r="B1974" s="41">
        <v>0.35</v>
      </c>
      <c r="C1974" s="41">
        <v>0.21</v>
      </c>
      <c r="D1974" s="41">
        <v>0.16</v>
      </c>
      <c r="E1974" s="41">
        <v>0.26</v>
      </c>
    </row>
    <row r="1975" spans="1:5" x14ac:dyDescent="0.25">
      <c r="A1975" s="5">
        <v>41639</v>
      </c>
      <c r="B1975" s="41">
        <v>0.35</v>
      </c>
      <c r="C1975" s="41">
        <v>0.19</v>
      </c>
      <c r="D1975" s="41">
        <v>0.15</v>
      </c>
      <c r="E1975" s="41">
        <v>0.26</v>
      </c>
    </row>
    <row r="1976" spans="1:5" x14ac:dyDescent="0.25">
      <c r="A1976" s="5">
        <v>41670</v>
      </c>
      <c r="B1976" s="41">
        <v>0.36</v>
      </c>
      <c r="C1976" s="41">
        <v>0.19</v>
      </c>
      <c r="D1976" s="41">
        <v>0.15</v>
      </c>
      <c r="E1976" s="41">
        <v>0.26</v>
      </c>
    </row>
    <row r="1977" spans="1:5" x14ac:dyDescent="0.25">
      <c r="A1977" s="5">
        <v>41698</v>
      </c>
      <c r="B1977" s="41">
        <v>0.35</v>
      </c>
      <c r="C1977" s="41">
        <v>0.18</v>
      </c>
      <c r="D1977" s="41">
        <v>0.13</v>
      </c>
      <c r="E1977" s="41">
        <v>0.25</v>
      </c>
    </row>
    <row r="1978" spans="1:5" x14ac:dyDescent="0.25">
      <c r="A1978" s="5">
        <v>41729</v>
      </c>
      <c r="B1978" s="41">
        <v>0.35</v>
      </c>
      <c r="C1978" s="41">
        <v>0.18</v>
      </c>
      <c r="D1978" s="41">
        <v>0.13</v>
      </c>
      <c r="E1978" s="41">
        <v>0.25</v>
      </c>
    </row>
    <row r="1979" spans="1:5" x14ac:dyDescent="0.25">
      <c r="A1979" s="5">
        <v>41759</v>
      </c>
      <c r="B1979" s="41">
        <v>0.36</v>
      </c>
      <c r="C1979" s="41">
        <v>0.18</v>
      </c>
      <c r="D1979" s="41">
        <v>0.14000000000000001</v>
      </c>
      <c r="E1979" s="41">
        <v>0.25</v>
      </c>
    </row>
    <row r="1980" spans="1:5" x14ac:dyDescent="0.25">
      <c r="A1980" s="5">
        <v>41790</v>
      </c>
      <c r="B1980" s="41">
        <v>0.36</v>
      </c>
      <c r="C1980" s="41">
        <v>0.18</v>
      </c>
      <c r="D1980" s="41">
        <v>0.14000000000000001</v>
      </c>
      <c r="E1980" s="41">
        <v>0.25</v>
      </c>
    </row>
    <row r="1981" spans="1:5" x14ac:dyDescent="0.25">
      <c r="A1981" s="5">
        <v>41820</v>
      </c>
      <c r="B1981" s="41">
        <v>0.36</v>
      </c>
      <c r="C1981" s="41">
        <v>0.17</v>
      </c>
      <c r="D1981" s="41">
        <v>0.14000000000000001</v>
      </c>
      <c r="E1981" s="41">
        <v>0.25</v>
      </c>
    </row>
    <row r="1982" spans="1:5" x14ac:dyDescent="0.25">
      <c r="A1982" s="5">
        <v>41851</v>
      </c>
      <c r="B1982" s="41">
        <v>0.37</v>
      </c>
      <c r="C1982" s="41">
        <v>0.2</v>
      </c>
      <c r="D1982" s="41">
        <v>0.17</v>
      </c>
      <c r="E1982" s="41">
        <v>0.27</v>
      </c>
    </row>
    <row r="1983" spans="1:5" x14ac:dyDescent="0.25">
      <c r="A1983" s="5">
        <v>41882</v>
      </c>
      <c r="B1983" s="41">
        <v>0.37</v>
      </c>
      <c r="C1983" s="41">
        <v>0.19</v>
      </c>
      <c r="D1983" s="41">
        <v>0.15</v>
      </c>
      <c r="E1983" s="41">
        <v>0.26</v>
      </c>
    </row>
    <row r="1984" spans="1:5" x14ac:dyDescent="0.25">
      <c r="A1984" s="5">
        <v>41912</v>
      </c>
      <c r="B1984" s="41">
        <v>0.38</v>
      </c>
      <c r="C1984" s="41">
        <v>0.23</v>
      </c>
      <c r="D1984" s="41">
        <v>0.17</v>
      </c>
      <c r="E1984" s="41">
        <v>0.28999999999999998</v>
      </c>
    </row>
    <row r="1985" spans="1:5" x14ac:dyDescent="0.25">
      <c r="A1985" s="5">
        <v>41943</v>
      </c>
      <c r="B1985" s="41">
        <v>0.37</v>
      </c>
      <c r="C1985" s="41">
        <v>0.21</v>
      </c>
      <c r="D1985" s="41">
        <v>0.16</v>
      </c>
      <c r="E1985" s="41">
        <v>0.28000000000000003</v>
      </c>
    </row>
    <row r="1986" spans="1:5" x14ac:dyDescent="0.25">
      <c r="A1986" s="5">
        <v>41973</v>
      </c>
      <c r="B1986" s="41">
        <v>0.39</v>
      </c>
      <c r="C1986" s="41">
        <v>0.22</v>
      </c>
      <c r="D1986" s="41">
        <v>0.16</v>
      </c>
      <c r="E1986" s="41">
        <v>0.28999999999999998</v>
      </c>
    </row>
    <row r="1987" spans="1:5" x14ac:dyDescent="0.25">
      <c r="A1987" s="5">
        <v>42004</v>
      </c>
      <c r="B1987" s="41">
        <v>0.39</v>
      </c>
      <c r="C1987" s="41">
        <v>0.22</v>
      </c>
      <c r="D1987" s="41">
        <v>0.17</v>
      </c>
      <c r="E1987" s="41">
        <v>0.28999999999999998</v>
      </c>
    </row>
    <row r="1988" spans="1:5" x14ac:dyDescent="0.25">
      <c r="A1988" s="5">
        <v>42035</v>
      </c>
      <c r="B1988" s="41">
        <v>0.39</v>
      </c>
      <c r="C1988" s="41">
        <v>0.22</v>
      </c>
      <c r="D1988" s="41">
        <v>0.17</v>
      </c>
      <c r="E1988" s="41">
        <v>0.28999999999999998</v>
      </c>
    </row>
    <row r="1989" spans="1:5" x14ac:dyDescent="0.25">
      <c r="A1989" s="5">
        <v>42063</v>
      </c>
      <c r="B1989" s="41">
        <v>0.38</v>
      </c>
      <c r="C1989" s="41">
        <v>0.21</v>
      </c>
      <c r="D1989" s="41">
        <v>0.16</v>
      </c>
      <c r="E1989" s="41">
        <v>0.28000000000000003</v>
      </c>
    </row>
    <row r="1990" spans="1:5" x14ac:dyDescent="0.25">
      <c r="A1990" s="5">
        <v>42094</v>
      </c>
      <c r="B1990" s="41">
        <v>0.39</v>
      </c>
      <c r="C1990" s="41">
        <v>0.22</v>
      </c>
      <c r="D1990" s="41">
        <v>0.16</v>
      </c>
      <c r="E1990" s="41">
        <v>0.28999999999999998</v>
      </c>
    </row>
    <row r="1991" spans="1:5" x14ac:dyDescent="0.25">
      <c r="A1991" s="5">
        <v>42124</v>
      </c>
      <c r="B1991" s="41">
        <v>0.39</v>
      </c>
      <c r="C1991" s="41">
        <v>0.22</v>
      </c>
      <c r="D1991" s="41">
        <v>0.16</v>
      </c>
      <c r="E1991" s="41">
        <v>0.28999999999999998</v>
      </c>
    </row>
    <row r="1992" spans="1:5" x14ac:dyDescent="0.25">
      <c r="A1992" s="5">
        <v>42155</v>
      </c>
      <c r="B1992" s="41">
        <v>0.38</v>
      </c>
      <c r="C1992" s="41">
        <v>0.22</v>
      </c>
      <c r="D1992" s="41">
        <v>0.16</v>
      </c>
      <c r="E1992" s="41">
        <v>0.28999999999999998</v>
      </c>
    </row>
    <row r="1996" spans="1:5" x14ac:dyDescent="0.25">
      <c r="A1996" s="41" t="s">
        <v>445</v>
      </c>
    </row>
    <row r="1997" spans="1:5" x14ac:dyDescent="0.25">
      <c r="A1997" s="41" t="s">
        <v>467</v>
      </c>
    </row>
    <row r="1999" spans="1:5" x14ac:dyDescent="0.25">
      <c r="B1999" s="41" t="s">
        <v>94</v>
      </c>
      <c r="C1999" s="41" t="s">
        <v>106</v>
      </c>
      <c r="D1999" s="41" t="s">
        <v>447</v>
      </c>
      <c r="E1999" s="41" t="s">
        <v>448</v>
      </c>
    </row>
    <row r="2000" spans="1:5" x14ac:dyDescent="0.25">
      <c r="A2000" s="5">
        <v>38352</v>
      </c>
      <c r="B2000" s="41">
        <v>5.95</v>
      </c>
      <c r="C2000" s="41">
        <v>6.78</v>
      </c>
      <c r="D2000" s="41">
        <v>9.51</v>
      </c>
      <c r="E2000" s="41">
        <v>6.98</v>
      </c>
    </row>
    <row r="2001" spans="1:5" x14ac:dyDescent="0.25">
      <c r="A2001" s="5">
        <v>38383</v>
      </c>
      <c r="B2001" s="41">
        <v>6</v>
      </c>
      <c r="C2001" s="41">
        <v>7.01</v>
      </c>
      <c r="D2001" s="41">
        <v>9.92</v>
      </c>
      <c r="E2001" s="41">
        <v>7.17</v>
      </c>
    </row>
    <row r="2002" spans="1:5" x14ac:dyDescent="0.25">
      <c r="A2002" s="5">
        <v>38411</v>
      </c>
      <c r="B2002" s="41">
        <v>5.91</v>
      </c>
      <c r="C2002" s="41">
        <v>6.79</v>
      </c>
      <c r="D2002" s="41">
        <v>10.31</v>
      </c>
      <c r="E2002" s="41">
        <v>6.98</v>
      </c>
    </row>
    <row r="2003" spans="1:5" x14ac:dyDescent="0.25">
      <c r="A2003" s="5">
        <v>38442</v>
      </c>
      <c r="B2003" s="41">
        <v>6.67</v>
      </c>
      <c r="C2003" s="41">
        <v>7.62</v>
      </c>
      <c r="D2003" s="41">
        <v>11.57</v>
      </c>
      <c r="E2003" s="41">
        <v>7.84</v>
      </c>
    </row>
    <row r="2004" spans="1:5" x14ac:dyDescent="0.25">
      <c r="A2004" s="5">
        <v>38472</v>
      </c>
      <c r="B2004" s="41">
        <v>6.73</v>
      </c>
      <c r="C2004" s="41">
        <v>8.0500000000000007</v>
      </c>
      <c r="D2004" s="41">
        <v>12.79</v>
      </c>
      <c r="E2004" s="41">
        <v>8.2100000000000009</v>
      </c>
    </row>
    <row r="2005" spans="1:5" x14ac:dyDescent="0.25">
      <c r="A2005" s="5">
        <v>38503</v>
      </c>
      <c r="B2005" s="41">
        <v>6.83</v>
      </c>
      <c r="C2005" s="41">
        <v>7.79</v>
      </c>
      <c r="D2005" s="41">
        <v>12.22</v>
      </c>
      <c r="E2005" s="41">
        <v>7.99</v>
      </c>
    </row>
    <row r="2006" spans="1:5" x14ac:dyDescent="0.25">
      <c r="A2006" s="5">
        <v>38533</v>
      </c>
      <c r="B2006" s="41">
        <v>6.62</v>
      </c>
      <c r="C2006" s="41">
        <v>7.35</v>
      </c>
      <c r="D2006" s="41">
        <v>12.17</v>
      </c>
      <c r="E2006" s="41">
        <v>7.7</v>
      </c>
    </row>
    <row r="2007" spans="1:5" x14ac:dyDescent="0.25">
      <c r="A2007" s="5">
        <v>38564</v>
      </c>
      <c r="B2007" s="41">
        <v>6.48</v>
      </c>
      <c r="C2007" s="41">
        <v>7.17</v>
      </c>
      <c r="D2007" s="41">
        <v>11.74</v>
      </c>
      <c r="E2007" s="41">
        <v>7.51</v>
      </c>
    </row>
    <row r="2008" spans="1:5" x14ac:dyDescent="0.25">
      <c r="A2008" s="5">
        <v>38595</v>
      </c>
      <c r="B2008" s="41">
        <v>6.66</v>
      </c>
      <c r="C2008" s="41">
        <v>7.18</v>
      </c>
      <c r="D2008" s="41">
        <v>11.72</v>
      </c>
      <c r="E2008" s="41">
        <v>7.62</v>
      </c>
    </row>
    <row r="2009" spans="1:5" x14ac:dyDescent="0.25">
      <c r="A2009" s="5">
        <v>38625</v>
      </c>
      <c r="B2009" s="41">
        <v>6.98</v>
      </c>
      <c r="C2009" s="41">
        <v>7.43</v>
      </c>
      <c r="D2009" s="41">
        <v>11.63</v>
      </c>
      <c r="E2009" s="41">
        <v>7.84</v>
      </c>
    </row>
    <row r="2010" spans="1:5" x14ac:dyDescent="0.25">
      <c r="A2010" s="5">
        <v>38656</v>
      </c>
      <c r="B2010" s="41">
        <v>7.21</v>
      </c>
      <c r="C2010" s="41">
        <v>7.77</v>
      </c>
      <c r="D2010" s="41">
        <v>12.15</v>
      </c>
      <c r="E2010" s="41">
        <v>8.15</v>
      </c>
    </row>
    <row r="2011" spans="1:5" x14ac:dyDescent="0.25">
      <c r="A2011" s="5">
        <v>38686</v>
      </c>
      <c r="B2011" s="41">
        <v>7.18</v>
      </c>
      <c r="C2011" s="41">
        <v>7.83</v>
      </c>
      <c r="D2011" s="41">
        <v>12.18</v>
      </c>
      <c r="E2011" s="41">
        <v>8.17</v>
      </c>
    </row>
    <row r="2012" spans="1:5" x14ac:dyDescent="0.25">
      <c r="A2012" s="5">
        <v>38717</v>
      </c>
      <c r="B2012" s="41">
        <v>7.41</v>
      </c>
      <c r="C2012" s="41">
        <v>7.8</v>
      </c>
      <c r="D2012" s="41">
        <v>11.5</v>
      </c>
      <c r="E2012" s="41">
        <v>8.1300000000000008</v>
      </c>
    </row>
    <row r="2013" spans="1:5" x14ac:dyDescent="0.25">
      <c r="A2013" s="5">
        <v>38748</v>
      </c>
      <c r="B2013" s="41">
        <v>7.1</v>
      </c>
      <c r="C2013" s="41">
        <v>7.76</v>
      </c>
      <c r="D2013" s="41">
        <v>11.42</v>
      </c>
      <c r="E2013" s="41">
        <v>7.96</v>
      </c>
    </row>
    <row r="2014" spans="1:5" x14ac:dyDescent="0.25">
      <c r="A2014" s="5">
        <v>38776</v>
      </c>
      <c r="B2014" s="41">
        <v>7.27</v>
      </c>
      <c r="C2014" s="41">
        <v>7.73</v>
      </c>
      <c r="D2014" s="41">
        <v>11.14</v>
      </c>
      <c r="E2014" s="41">
        <v>8</v>
      </c>
    </row>
    <row r="2015" spans="1:5" x14ac:dyDescent="0.25">
      <c r="A2015" s="5">
        <v>38807</v>
      </c>
      <c r="B2015" s="41">
        <v>7.32</v>
      </c>
      <c r="C2015" s="41">
        <v>7.72</v>
      </c>
      <c r="D2015" s="41">
        <v>11.03</v>
      </c>
      <c r="E2015" s="41">
        <v>8.01</v>
      </c>
    </row>
    <row r="2016" spans="1:5" x14ac:dyDescent="0.25">
      <c r="A2016" s="5">
        <v>38837</v>
      </c>
      <c r="B2016" s="41">
        <v>7.44</v>
      </c>
      <c r="C2016" s="41">
        <v>7.77</v>
      </c>
      <c r="D2016" s="41">
        <v>10.71</v>
      </c>
      <c r="E2016" s="41">
        <v>8.0500000000000007</v>
      </c>
    </row>
    <row r="2017" spans="1:5" x14ac:dyDescent="0.25">
      <c r="A2017" s="5">
        <v>38868</v>
      </c>
      <c r="B2017" s="41">
        <v>7.64</v>
      </c>
      <c r="C2017" s="41">
        <v>7.94</v>
      </c>
      <c r="D2017" s="41">
        <v>10.77</v>
      </c>
      <c r="E2017" s="41">
        <v>8.23</v>
      </c>
    </row>
    <row r="2018" spans="1:5" x14ac:dyDescent="0.25">
      <c r="A2018" s="5">
        <v>38898</v>
      </c>
      <c r="B2018" s="41">
        <v>7.81</v>
      </c>
      <c r="C2018" s="41">
        <v>8.2799999999999994</v>
      </c>
      <c r="D2018" s="41">
        <v>11.52</v>
      </c>
      <c r="E2018" s="41">
        <v>8.5</v>
      </c>
    </row>
    <row r="2019" spans="1:5" x14ac:dyDescent="0.25">
      <c r="A2019" s="5">
        <v>38929</v>
      </c>
      <c r="B2019" s="41">
        <v>7.58</v>
      </c>
      <c r="C2019" s="41">
        <v>8.36</v>
      </c>
      <c r="D2019" s="41">
        <v>11.44</v>
      </c>
      <c r="E2019" s="41">
        <v>8.43</v>
      </c>
    </row>
    <row r="2020" spans="1:5" x14ac:dyDescent="0.25">
      <c r="A2020" s="5">
        <v>38960</v>
      </c>
      <c r="B2020" s="41">
        <v>7.31</v>
      </c>
      <c r="C2020" s="41">
        <v>8.2100000000000009</v>
      </c>
      <c r="D2020" s="41">
        <v>11.36</v>
      </c>
      <c r="E2020" s="41">
        <v>8.24</v>
      </c>
    </row>
    <row r="2021" spans="1:5" x14ac:dyDescent="0.25">
      <c r="A2021" s="5">
        <v>38990</v>
      </c>
      <c r="B2021" s="41">
        <v>7.05</v>
      </c>
      <c r="C2021" s="41">
        <v>8.09</v>
      </c>
      <c r="D2021" s="41">
        <v>11.23</v>
      </c>
      <c r="E2021" s="41">
        <v>8.08</v>
      </c>
    </row>
    <row r="2022" spans="1:5" x14ac:dyDescent="0.25">
      <c r="A2022" s="5">
        <v>39021</v>
      </c>
      <c r="B2022" s="41">
        <v>6.93</v>
      </c>
      <c r="C2022" s="41">
        <v>7.93</v>
      </c>
      <c r="D2022" s="41">
        <v>10.7</v>
      </c>
      <c r="E2022" s="41">
        <v>7.91</v>
      </c>
    </row>
    <row r="2023" spans="1:5" x14ac:dyDescent="0.25">
      <c r="A2023" s="5">
        <v>39051</v>
      </c>
      <c r="B2023" s="41">
        <v>6.67</v>
      </c>
      <c r="C2023" s="41">
        <v>7.7</v>
      </c>
      <c r="D2023" s="41">
        <v>10.29</v>
      </c>
      <c r="E2023" s="41">
        <v>7.69</v>
      </c>
    </row>
    <row r="2024" spans="1:5" x14ac:dyDescent="0.25">
      <c r="A2024" s="5">
        <v>39082</v>
      </c>
      <c r="B2024" s="41">
        <v>6.7</v>
      </c>
      <c r="C2024" s="41">
        <v>7.59</v>
      </c>
      <c r="D2024" s="41">
        <v>10</v>
      </c>
      <c r="E2024" s="41">
        <v>7.63</v>
      </c>
    </row>
    <row r="2025" spans="1:5" x14ac:dyDescent="0.25">
      <c r="A2025" s="5">
        <v>39113</v>
      </c>
      <c r="B2025" s="41">
        <v>6.75</v>
      </c>
      <c r="C2025" s="41">
        <v>7.54</v>
      </c>
      <c r="D2025" s="41">
        <v>9.6199999999999992</v>
      </c>
      <c r="E2025" s="41">
        <v>7.58</v>
      </c>
    </row>
    <row r="2026" spans="1:5" x14ac:dyDescent="0.25">
      <c r="A2026" s="5">
        <v>39141</v>
      </c>
      <c r="B2026" s="41">
        <v>6.6</v>
      </c>
      <c r="C2026" s="41">
        <v>7.34</v>
      </c>
      <c r="D2026" s="41">
        <v>9.33</v>
      </c>
      <c r="E2026" s="41">
        <v>7.38</v>
      </c>
    </row>
    <row r="2027" spans="1:5" x14ac:dyDescent="0.25">
      <c r="A2027" s="5">
        <v>39172</v>
      </c>
      <c r="B2027" s="41">
        <v>6.71</v>
      </c>
      <c r="C2027" s="41">
        <v>7.47</v>
      </c>
      <c r="D2027" s="41">
        <v>9.49</v>
      </c>
      <c r="E2027" s="41">
        <v>7.49</v>
      </c>
    </row>
    <row r="2028" spans="1:5" x14ac:dyDescent="0.25">
      <c r="A2028" s="5">
        <v>39202</v>
      </c>
      <c r="B2028" s="41">
        <v>6.59</v>
      </c>
      <c r="C2028" s="41">
        <v>7.31</v>
      </c>
      <c r="D2028" s="41">
        <v>9.23</v>
      </c>
      <c r="E2028" s="41">
        <v>7.35</v>
      </c>
    </row>
    <row r="2029" spans="1:5" x14ac:dyDescent="0.25">
      <c r="A2029" s="5">
        <v>39233</v>
      </c>
      <c r="B2029" s="41">
        <v>6.68</v>
      </c>
      <c r="C2029" s="41">
        <v>7.3</v>
      </c>
      <c r="D2029" s="41">
        <v>9.1300000000000008</v>
      </c>
      <c r="E2029" s="41">
        <v>7.37</v>
      </c>
    </row>
    <row r="2030" spans="1:5" x14ac:dyDescent="0.25">
      <c r="A2030" s="5">
        <v>39263</v>
      </c>
      <c r="B2030" s="41">
        <v>7.19</v>
      </c>
      <c r="C2030" s="41">
        <v>7.94</v>
      </c>
      <c r="D2030" s="41">
        <v>9.7899999999999991</v>
      </c>
      <c r="E2030" s="41">
        <v>7.98</v>
      </c>
    </row>
    <row r="2031" spans="1:5" x14ac:dyDescent="0.25">
      <c r="A2031" s="5">
        <v>39294</v>
      </c>
      <c r="B2031" s="41">
        <v>7.84</v>
      </c>
      <c r="C2031" s="41">
        <v>8.91</v>
      </c>
      <c r="D2031" s="41">
        <v>11.33</v>
      </c>
      <c r="E2031" s="41">
        <v>8.9</v>
      </c>
    </row>
    <row r="2032" spans="1:5" x14ac:dyDescent="0.25">
      <c r="A2032" s="5">
        <v>39325</v>
      </c>
      <c r="B2032" s="41">
        <v>7.97</v>
      </c>
      <c r="C2032" s="41">
        <v>8.8800000000000008</v>
      </c>
      <c r="D2032" s="41">
        <v>11.54</v>
      </c>
      <c r="E2032" s="41">
        <v>8.9600000000000009</v>
      </c>
    </row>
    <row r="2033" spans="1:5" x14ac:dyDescent="0.25">
      <c r="A2033" s="5">
        <v>39355</v>
      </c>
      <c r="B2033" s="41">
        <v>7.57</v>
      </c>
      <c r="C2033" s="41">
        <v>8.4499999999999993</v>
      </c>
      <c r="D2033" s="41">
        <v>11.07</v>
      </c>
      <c r="E2033" s="41">
        <v>8.5500000000000007</v>
      </c>
    </row>
    <row r="2034" spans="1:5" x14ac:dyDescent="0.25">
      <c r="A2034" s="5">
        <v>39386</v>
      </c>
      <c r="B2034" s="41">
        <v>7.66</v>
      </c>
      <c r="C2034" s="41">
        <v>8.51</v>
      </c>
      <c r="D2034" s="41">
        <v>10.98</v>
      </c>
      <c r="E2034" s="41">
        <v>8.6300000000000008</v>
      </c>
    </row>
    <row r="2035" spans="1:5" x14ac:dyDescent="0.25">
      <c r="A2035" s="5">
        <v>39416</v>
      </c>
      <c r="B2035" s="41">
        <v>8.1300000000000008</v>
      </c>
      <c r="C2035" s="41">
        <v>9.1999999999999993</v>
      </c>
      <c r="D2035" s="41">
        <v>12.37</v>
      </c>
      <c r="E2035" s="41">
        <v>9.3699999999999992</v>
      </c>
    </row>
    <row r="2036" spans="1:5" x14ac:dyDescent="0.25">
      <c r="A2036" s="5">
        <v>39447</v>
      </c>
      <c r="B2036" s="41">
        <v>8.25</v>
      </c>
      <c r="C2036" s="41">
        <v>9.2799999999999994</v>
      </c>
      <c r="D2036" s="41">
        <v>12.63</v>
      </c>
      <c r="E2036" s="41">
        <v>9.5299999999999994</v>
      </c>
    </row>
    <row r="2037" spans="1:5" x14ac:dyDescent="0.25">
      <c r="A2037" s="5">
        <v>39478</v>
      </c>
      <c r="B2037" s="41">
        <v>8.2100000000000009</v>
      </c>
      <c r="C2037" s="41">
        <v>9.8000000000000007</v>
      </c>
      <c r="D2037" s="41">
        <v>14.07</v>
      </c>
      <c r="E2037" s="41">
        <v>10.029999999999999</v>
      </c>
    </row>
    <row r="2038" spans="1:5" x14ac:dyDescent="0.25">
      <c r="A2038" s="5">
        <v>39507</v>
      </c>
      <c r="B2038" s="41">
        <v>8.19</v>
      </c>
      <c r="C2038" s="41">
        <v>10.68</v>
      </c>
      <c r="D2038" s="41">
        <v>14.48</v>
      </c>
      <c r="E2038" s="41">
        <v>10.49</v>
      </c>
    </row>
    <row r="2039" spans="1:5" x14ac:dyDescent="0.25">
      <c r="A2039" s="5">
        <v>39538</v>
      </c>
      <c r="B2039" s="41">
        <v>8.6199999999999992</v>
      </c>
      <c r="C2039" s="41">
        <v>11.12</v>
      </c>
      <c r="D2039" s="41">
        <v>15.35</v>
      </c>
      <c r="E2039" s="41">
        <v>10.9</v>
      </c>
    </row>
    <row r="2040" spans="1:5" x14ac:dyDescent="0.25">
      <c r="A2040" s="5">
        <v>39568</v>
      </c>
      <c r="B2040" s="41">
        <v>7.75</v>
      </c>
      <c r="C2040" s="41">
        <v>10.32</v>
      </c>
      <c r="D2040" s="41">
        <v>14.09</v>
      </c>
      <c r="E2040" s="41">
        <v>10.07</v>
      </c>
    </row>
    <row r="2041" spans="1:5" x14ac:dyDescent="0.25">
      <c r="A2041" s="5">
        <v>39599</v>
      </c>
      <c r="B2041" s="41">
        <v>8.0399999999999991</v>
      </c>
      <c r="C2041" s="41">
        <v>10.02</v>
      </c>
      <c r="D2041" s="41">
        <v>14.68</v>
      </c>
      <c r="E2041" s="41">
        <v>10.09</v>
      </c>
    </row>
    <row r="2042" spans="1:5" x14ac:dyDescent="0.25">
      <c r="A2042" s="5">
        <v>39629</v>
      </c>
      <c r="B2042" s="41">
        <v>8.5</v>
      </c>
      <c r="C2042" s="41">
        <v>11.21</v>
      </c>
      <c r="D2042" s="41">
        <v>15.09</v>
      </c>
      <c r="E2042" s="41">
        <v>10.83</v>
      </c>
    </row>
    <row r="2043" spans="1:5" x14ac:dyDescent="0.25">
      <c r="A2043" s="5">
        <v>39660</v>
      </c>
      <c r="B2043" s="41">
        <v>8.83</v>
      </c>
      <c r="C2043" s="41">
        <v>11.86</v>
      </c>
      <c r="D2043" s="41">
        <v>15.96</v>
      </c>
      <c r="E2043" s="41">
        <v>11.39</v>
      </c>
    </row>
    <row r="2044" spans="1:5" x14ac:dyDescent="0.25">
      <c r="A2044" s="5">
        <v>39691</v>
      </c>
      <c r="B2044" s="41">
        <v>8.8000000000000007</v>
      </c>
      <c r="C2044" s="41">
        <v>11.75</v>
      </c>
      <c r="D2044" s="41">
        <v>16.82</v>
      </c>
      <c r="E2044" s="41">
        <v>11.54</v>
      </c>
    </row>
    <row r="2045" spans="1:5" x14ac:dyDescent="0.25">
      <c r="A2045" s="5">
        <v>39721</v>
      </c>
      <c r="B2045" s="41">
        <v>10.39</v>
      </c>
      <c r="C2045" s="41">
        <v>14.63</v>
      </c>
      <c r="D2045" s="41">
        <v>20.63</v>
      </c>
      <c r="E2045" s="41">
        <v>14.03</v>
      </c>
    </row>
    <row r="2046" spans="1:5" x14ac:dyDescent="0.25">
      <c r="A2046" s="5">
        <v>39752</v>
      </c>
      <c r="B2046" s="41">
        <v>14.71</v>
      </c>
      <c r="C2046" s="41">
        <v>18.809999999999999</v>
      </c>
      <c r="D2046" s="41">
        <v>29.97</v>
      </c>
      <c r="E2046" s="41">
        <v>19.079999999999998</v>
      </c>
    </row>
    <row r="2047" spans="1:5" x14ac:dyDescent="0.25">
      <c r="A2047" s="5">
        <v>39782</v>
      </c>
      <c r="B2047" s="41">
        <v>15.78</v>
      </c>
      <c r="C2047" s="41">
        <v>20.58</v>
      </c>
      <c r="D2047" s="41">
        <v>38.299999999999997</v>
      </c>
      <c r="E2047" s="41">
        <v>21.81</v>
      </c>
    </row>
    <row r="2048" spans="1:5" x14ac:dyDescent="0.25">
      <c r="A2048" s="5">
        <v>39813</v>
      </c>
      <c r="B2048" s="41">
        <v>14.38</v>
      </c>
      <c r="C2048" s="41">
        <v>18.14</v>
      </c>
      <c r="D2048" s="41">
        <v>31.06</v>
      </c>
      <c r="E2048" s="41">
        <v>19.57</v>
      </c>
    </row>
    <row r="2049" spans="1:5" x14ac:dyDescent="0.25">
      <c r="A2049" s="5">
        <v>39844</v>
      </c>
      <c r="B2049" s="41">
        <v>13.01</v>
      </c>
      <c r="C2049" s="41">
        <v>16.420000000000002</v>
      </c>
      <c r="D2049" s="41">
        <v>31.92</v>
      </c>
      <c r="E2049" s="41">
        <v>18.18</v>
      </c>
    </row>
    <row r="2050" spans="1:5" x14ac:dyDescent="0.25">
      <c r="A2050" s="5">
        <v>39872</v>
      </c>
      <c r="B2050" s="41">
        <v>12.93</v>
      </c>
      <c r="C2050" s="41">
        <v>17.41</v>
      </c>
      <c r="D2050" s="41">
        <v>36.18</v>
      </c>
      <c r="E2050" s="41">
        <v>19.47</v>
      </c>
    </row>
    <row r="2051" spans="1:5" x14ac:dyDescent="0.25">
      <c r="A2051" s="5">
        <v>39903</v>
      </c>
      <c r="B2051" s="41">
        <v>12.57</v>
      </c>
      <c r="C2051" s="41">
        <v>16.95</v>
      </c>
      <c r="D2051" s="41">
        <v>32.32</v>
      </c>
      <c r="E2051" s="41">
        <v>18.73</v>
      </c>
    </row>
    <row r="2052" spans="1:5" x14ac:dyDescent="0.25">
      <c r="A2052" s="5">
        <v>39933</v>
      </c>
      <c r="B2052" s="41">
        <v>11.17</v>
      </c>
      <c r="C2052" s="41">
        <v>14.06</v>
      </c>
      <c r="D2052" s="41">
        <v>24.91</v>
      </c>
      <c r="E2052" s="41">
        <v>15.54</v>
      </c>
    </row>
    <row r="2053" spans="1:5" x14ac:dyDescent="0.25">
      <c r="A2053" s="5">
        <v>39964</v>
      </c>
      <c r="B2053" s="41">
        <v>10.43</v>
      </c>
      <c r="C2053" s="41">
        <v>12.69</v>
      </c>
      <c r="D2053" s="41">
        <v>21.24</v>
      </c>
      <c r="E2053" s="41">
        <v>14.02</v>
      </c>
    </row>
    <row r="2054" spans="1:5" x14ac:dyDescent="0.25">
      <c r="A2054" s="5">
        <v>39994</v>
      </c>
      <c r="B2054" s="41">
        <v>10.18</v>
      </c>
      <c r="C2054" s="41">
        <v>11.92</v>
      </c>
      <c r="D2054" s="41">
        <v>18.600000000000001</v>
      </c>
      <c r="E2054" s="41">
        <v>13.06</v>
      </c>
    </row>
    <row r="2055" spans="1:5" x14ac:dyDescent="0.25">
      <c r="A2055" s="5">
        <v>40025</v>
      </c>
      <c r="B2055" s="41">
        <v>8.91</v>
      </c>
      <c r="C2055" s="41">
        <v>10.75</v>
      </c>
      <c r="D2055" s="41">
        <v>16.489999999999998</v>
      </c>
      <c r="E2055" s="41">
        <v>11.73</v>
      </c>
    </row>
    <row r="2056" spans="1:5" x14ac:dyDescent="0.25">
      <c r="A2056" s="5">
        <v>40056</v>
      </c>
      <c r="B2056" s="41">
        <v>8.6300000000000008</v>
      </c>
      <c r="C2056" s="41">
        <v>10.42</v>
      </c>
      <c r="D2056" s="41">
        <v>16.670000000000002</v>
      </c>
      <c r="E2056" s="41">
        <v>11.47</v>
      </c>
    </row>
    <row r="2057" spans="1:5" x14ac:dyDescent="0.25">
      <c r="A2057" s="5">
        <v>40086</v>
      </c>
      <c r="B2057" s="41">
        <v>7.78</v>
      </c>
      <c r="C2057" s="41">
        <v>9.32</v>
      </c>
      <c r="D2057" s="41">
        <v>14.46</v>
      </c>
      <c r="E2057" s="41">
        <v>10.210000000000001</v>
      </c>
    </row>
    <row r="2058" spans="1:5" x14ac:dyDescent="0.25">
      <c r="A2058" s="5">
        <v>40117</v>
      </c>
      <c r="B2058" s="41">
        <v>7.71</v>
      </c>
      <c r="C2058" s="41">
        <v>8.94</v>
      </c>
      <c r="D2058" s="41">
        <v>14.13</v>
      </c>
      <c r="E2058" s="41">
        <v>9.9499999999999993</v>
      </c>
    </row>
    <row r="2059" spans="1:5" x14ac:dyDescent="0.25">
      <c r="A2059" s="5">
        <v>40147</v>
      </c>
      <c r="B2059" s="41">
        <v>7.65</v>
      </c>
      <c r="C2059" s="41">
        <v>8.8800000000000008</v>
      </c>
      <c r="D2059" s="41">
        <v>13.42</v>
      </c>
      <c r="E2059" s="41">
        <v>9.7200000000000006</v>
      </c>
    </row>
    <row r="2060" spans="1:5" x14ac:dyDescent="0.25">
      <c r="A2060" s="5">
        <v>40178</v>
      </c>
      <c r="B2060" s="41">
        <v>7.24</v>
      </c>
      <c r="C2060" s="41">
        <v>8.5</v>
      </c>
      <c r="D2060" s="41">
        <v>12.33</v>
      </c>
      <c r="E2060" s="41">
        <v>9.08</v>
      </c>
    </row>
    <row r="2061" spans="1:5" x14ac:dyDescent="0.25">
      <c r="A2061" s="5">
        <v>40209</v>
      </c>
      <c r="B2061" s="41">
        <v>7.3</v>
      </c>
      <c r="C2061" s="41">
        <v>8.4700000000000006</v>
      </c>
      <c r="D2061" s="41">
        <v>11.92</v>
      </c>
      <c r="E2061" s="41">
        <v>8.94</v>
      </c>
    </row>
    <row r="2062" spans="1:5" x14ac:dyDescent="0.25">
      <c r="A2062" s="5">
        <v>40237</v>
      </c>
      <c r="B2062" s="41">
        <v>7.27</v>
      </c>
      <c r="C2062" s="41">
        <v>8.68</v>
      </c>
      <c r="D2062" s="41">
        <v>12.65</v>
      </c>
      <c r="E2062" s="41">
        <v>9.08</v>
      </c>
    </row>
    <row r="2063" spans="1:5" x14ac:dyDescent="0.25">
      <c r="A2063" s="5">
        <v>40268</v>
      </c>
      <c r="B2063" s="41">
        <v>6.76</v>
      </c>
      <c r="C2063" s="41">
        <v>8.14</v>
      </c>
      <c r="D2063" s="41">
        <v>11.76</v>
      </c>
      <c r="E2063" s="41">
        <v>8.48</v>
      </c>
    </row>
    <row r="2064" spans="1:5" x14ac:dyDescent="0.25">
      <c r="A2064" s="5">
        <v>40298</v>
      </c>
      <c r="B2064" s="41">
        <v>6.6</v>
      </c>
      <c r="C2064" s="41">
        <v>7.87</v>
      </c>
      <c r="D2064" s="41">
        <v>10.96</v>
      </c>
      <c r="E2064" s="41">
        <v>8.1300000000000008</v>
      </c>
    </row>
    <row r="2065" spans="1:5" x14ac:dyDescent="0.25">
      <c r="A2065" s="5">
        <v>40329</v>
      </c>
      <c r="B2065" s="41">
        <v>7.4</v>
      </c>
      <c r="C2065" s="41">
        <v>8.98</v>
      </c>
      <c r="D2065" s="41">
        <v>12.71</v>
      </c>
      <c r="E2065" s="41">
        <v>9.2100000000000009</v>
      </c>
    </row>
    <row r="2066" spans="1:5" x14ac:dyDescent="0.25">
      <c r="A2066" s="5">
        <v>40359</v>
      </c>
      <c r="B2066" s="41">
        <v>7.2</v>
      </c>
      <c r="C2066" s="41">
        <v>8.7799999999999994</v>
      </c>
      <c r="D2066" s="41">
        <v>12.69</v>
      </c>
      <c r="E2066" s="41">
        <v>9.02</v>
      </c>
    </row>
    <row r="2067" spans="1:5" x14ac:dyDescent="0.25">
      <c r="A2067" s="5">
        <v>40390</v>
      </c>
      <c r="B2067" s="41">
        <v>6.61</v>
      </c>
      <c r="C2067" s="41">
        <v>8.1</v>
      </c>
      <c r="D2067" s="41">
        <v>11.93</v>
      </c>
      <c r="E2067" s="41">
        <v>8.33</v>
      </c>
    </row>
    <row r="2068" spans="1:5" x14ac:dyDescent="0.25">
      <c r="A2068" s="5">
        <v>40421</v>
      </c>
      <c r="B2068" s="41">
        <v>6.56</v>
      </c>
      <c r="C2068" s="41">
        <v>8.3800000000000008</v>
      </c>
      <c r="D2068" s="41">
        <v>12.62</v>
      </c>
      <c r="E2068" s="41">
        <v>8.42</v>
      </c>
    </row>
    <row r="2069" spans="1:5" x14ac:dyDescent="0.25">
      <c r="A2069" s="5">
        <v>40451</v>
      </c>
      <c r="B2069" s="41">
        <v>6.05</v>
      </c>
      <c r="C2069" s="41">
        <v>7.81</v>
      </c>
      <c r="D2069" s="41">
        <v>11.71</v>
      </c>
      <c r="E2069" s="41">
        <v>7.78</v>
      </c>
    </row>
    <row r="2070" spans="1:5" x14ac:dyDescent="0.25">
      <c r="A2070" s="5">
        <v>40482</v>
      </c>
      <c r="B2070" s="41">
        <v>5.84</v>
      </c>
      <c r="C2070" s="41">
        <v>7.39</v>
      </c>
      <c r="D2070" s="41">
        <v>10.91</v>
      </c>
      <c r="E2070" s="41">
        <v>7.43</v>
      </c>
    </row>
    <row r="2071" spans="1:5" x14ac:dyDescent="0.25">
      <c r="A2071" s="5">
        <v>40512</v>
      </c>
      <c r="B2071" s="41">
        <v>6.35</v>
      </c>
      <c r="C2071" s="41">
        <v>7.87</v>
      </c>
      <c r="D2071" s="41">
        <v>11.45</v>
      </c>
      <c r="E2071" s="41">
        <v>7.93</v>
      </c>
    </row>
    <row r="2072" spans="1:5" x14ac:dyDescent="0.25">
      <c r="A2072" s="5">
        <v>40543</v>
      </c>
      <c r="B2072" s="41">
        <v>6.17</v>
      </c>
      <c r="C2072" s="41">
        <v>7.65</v>
      </c>
      <c r="D2072" s="41">
        <v>10.48</v>
      </c>
      <c r="E2072" s="41">
        <v>7.6</v>
      </c>
    </row>
    <row r="2073" spans="1:5" x14ac:dyDescent="0.25">
      <c r="A2073" s="5">
        <v>40574</v>
      </c>
      <c r="B2073" s="41">
        <v>5.9</v>
      </c>
      <c r="C2073" s="41">
        <v>7.26</v>
      </c>
      <c r="D2073" s="41">
        <v>9.89</v>
      </c>
      <c r="E2073" s="41">
        <v>7.24</v>
      </c>
    </row>
    <row r="2074" spans="1:5" x14ac:dyDescent="0.25">
      <c r="A2074" s="5">
        <v>40602</v>
      </c>
      <c r="B2074" s="41">
        <v>5.81</v>
      </c>
      <c r="C2074" s="41">
        <v>7.05</v>
      </c>
      <c r="D2074" s="41">
        <v>9.6999999999999993</v>
      </c>
      <c r="E2074" s="41">
        <v>7.09</v>
      </c>
    </row>
    <row r="2075" spans="1:5" x14ac:dyDescent="0.25">
      <c r="A2075" s="5">
        <v>40633</v>
      </c>
      <c r="B2075" s="41">
        <v>5.86</v>
      </c>
      <c r="C2075" s="41">
        <v>7.21</v>
      </c>
      <c r="D2075" s="41">
        <v>10.11</v>
      </c>
      <c r="E2075" s="41">
        <v>7.17</v>
      </c>
    </row>
    <row r="2076" spans="1:5" x14ac:dyDescent="0.25">
      <c r="A2076" s="5">
        <v>40663</v>
      </c>
      <c r="B2076" s="41">
        <v>5.7</v>
      </c>
      <c r="C2076" s="41">
        <v>7.04</v>
      </c>
      <c r="D2076" s="41">
        <v>9.73</v>
      </c>
      <c r="E2076" s="41">
        <v>6.96</v>
      </c>
    </row>
    <row r="2077" spans="1:5" x14ac:dyDescent="0.25">
      <c r="A2077" s="5">
        <v>40694</v>
      </c>
      <c r="B2077" s="41">
        <v>5.71</v>
      </c>
      <c r="C2077" s="41">
        <v>7.23</v>
      </c>
      <c r="D2077" s="41">
        <v>9.7899999999999991</v>
      </c>
      <c r="E2077" s="41">
        <v>7.03</v>
      </c>
    </row>
    <row r="2078" spans="1:5" x14ac:dyDescent="0.25">
      <c r="A2078" s="5">
        <v>40724</v>
      </c>
      <c r="B2078" s="41">
        <v>6.05</v>
      </c>
      <c r="C2078" s="41">
        <v>7.68</v>
      </c>
      <c r="D2078" s="41">
        <v>10.42</v>
      </c>
      <c r="E2078" s="41">
        <v>7.44</v>
      </c>
    </row>
    <row r="2079" spans="1:5" x14ac:dyDescent="0.25">
      <c r="A2079" s="5">
        <v>40755</v>
      </c>
      <c r="B2079" s="41">
        <v>5.8</v>
      </c>
      <c r="C2079" s="41">
        <v>7.51</v>
      </c>
      <c r="D2079" s="41">
        <v>10.35</v>
      </c>
      <c r="E2079" s="41">
        <v>7.25</v>
      </c>
    </row>
    <row r="2080" spans="1:5" x14ac:dyDescent="0.25">
      <c r="A2080" s="5">
        <v>40786</v>
      </c>
      <c r="B2080" s="41">
        <v>6.69</v>
      </c>
      <c r="C2080" s="41">
        <v>8.69</v>
      </c>
      <c r="D2080" s="41">
        <v>12.83</v>
      </c>
      <c r="E2080" s="41">
        <v>8.51</v>
      </c>
    </row>
    <row r="2081" spans="1:5" x14ac:dyDescent="0.25">
      <c r="A2081" s="5">
        <v>40816</v>
      </c>
      <c r="B2081" s="41">
        <v>7.45</v>
      </c>
      <c r="C2081" s="41">
        <v>9.66</v>
      </c>
      <c r="D2081" s="41">
        <v>14.99</v>
      </c>
      <c r="E2081" s="41">
        <v>9.5399999999999991</v>
      </c>
    </row>
    <row r="2082" spans="1:5" x14ac:dyDescent="0.25">
      <c r="A2082" s="5">
        <v>40847</v>
      </c>
      <c r="B2082" s="41">
        <v>6.39</v>
      </c>
      <c r="C2082" s="41">
        <v>8.33</v>
      </c>
      <c r="D2082" s="41">
        <v>12.99</v>
      </c>
      <c r="E2082" s="41">
        <v>8.2899999999999991</v>
      </c>
    </row>
    <row r="2083" spans="1:5" x14ac:dyDescent="0.25">
      <c r="A2083" s="5">
        <v>40877</v>
      </c>
      <c r="B2083" s="41">
        <v>6.88</v>
      </c>
      <c r="C2083" s="41">
        <v>9.0299999999999994</v>
      </c>
      <c r="D2083" s="41">
        <v>14.51</v>
      </c>
      <c r="E2083" s="41">
        <v>8.94</v>
      </c>
    </row>
    <row r="2084" spans="1:5" x14ac:dyDescent="0.25">
      <c r="A2084" s="5">
        <v>40908</v>
      </c>
      <c r="B2084" s="41">
        <v>6.17</v>
      </c>
      <c r="C2084" s="41">
        <v>8.2799999999999994</v>
      </c>
      <c r="D2084" s="41">
        <v>13.58</v>
      </c>
      <c r="E2084" s="41">
        <v>8.2899999999999991</v>
      </c>
    </row>
    <row r="2085" spans="1:5" x14ac:dyDescent="0.25">
      <c r="A2085" s="5">
        <v>40939</v>
      </c>
      <c r="B2085" s="41">
        <v>5.67</v>
      </c>
      <c r="C2085" s="41">
        <v>7.58</v>
      </c>
      <c r="D2085" s="41">
        <v>12.39</v>
      </c>
      <c r="E2085" s="41">
        <v>7.57</v>
      </c>
    </row>
    <row r="2086" spans="1:5" x14ac:dyDescent="0.25">
      <c r="A2086" s="5">
        <v>40968</v>
      </c>
      <c r="B2086" s="41">
        <v>5.29</v>
      </c>
      <c r="C2086" s="41">
        <v>6.99</v>
      </c>
      <c r="D2086" s="41">
        <v>11.62</v>
      </c>
      <c r="E2086" s="41">
        <v>7.09</v>
      </c>
    </row>
    <row r="2087" spans="1:5" x14ac:dyDescent="0.25">
      <c r="A2087" s="5">
        <v>40999</v>
      </c>
      <c r="B2087" s="41">
        <v>5.56</v>
      </c>
      <c r="C2087" s="41">
        <v>7.2</v>
      </c>
      <c r="D2087" s="41">
        <v>11.66</v>
      </c>
      <c r="E2087" s="41">
        <v>7.29</v>
      </c>
    </row>
    <row r="2088" spans="1:5" x14ac:dyDescent="0.25">
      <c r="A2088" s="5">
        <v>41029</v>
      </c>
      <c r="B2088" s="41">
        <v>5.41</v>
      </c>
      <c r="C2088" s="41">
        <v>7.02</v>
      </c>
      <c r="D2088" s="41">
        <v>11.42</v>
      </c>
      <c r="E2088" s="41">
        <v>7.11</v>
      </c>
    </row>
    <row r="2089" spans="1:5" x14ac:dyDescent="0.25">
      <c r="A2089" s="5">
        <v>41060</v>
      </c>
      <c r="B2089" s="41">
        <v>5.9</v>
      </c>
      <c r="C2089" s="41">
        <v>7.68</v>
      </c>
      <c r="D2089" s="41">
        <v>12.68</v>
      </c>
      <c r="E2089" s="41">
        <v>7.85</v>
      </c>
    </row>
    <row r="2090" spans="1:5" x14ac:dyDescent="0.25">
      <c r="A2090" s="5">
        <v>41090</v>
      </c>
      <c r="B2090" s="41">
        <v>5.54</v>
      </c>
      <c r="C2090" s="41">
        <v>7.16</v>
      </c>
      <c r="D2090" s="41">
        <v>12.07</v>
      </c>
      <c r="E2090" s="41">
        <v>7.4</v>
      </c>
    </row>
    <row r="2091" spans="1:5" x14ac:dyDescent="0.25">
      <c r="A2091" s="5">
        <v>41121</v>
      </c>
      <c r="B2091" s="41">
        <v>5.14</v>
      </c>
      <c r="C2091" s="41">
        <v>6.73</v>
      </c>
      <c r="D2091" s="41">
        <v>11.77</v>
      </c>
      <c r="E2091" s="41">
        <v>6.98</v>
      </c>
    </row>
    <row r="2092" spans="1:5" x14ac:dyDescent="0.25">
      <c r="A2092" s="5">
        <v>41152</v>
      </c>
      <c r="B2092" s="41">
        <v>5.05</v>
      </c>
      <c r="C2092" s="41">
        <v>6.57</v>
      </c>
      <c r="D2092" s="41">
        <v>11.49</v>
      </c>
      <c r="E2092" s="41">
        <v>6.82</v>
      </c>
    </row>
    <row r="2093" spans="1:5" x14ac:dyDescent="0.25">
      <c r="A2093" s="5">
        <v>41182</v>
      </c>
      <c r="B2093" s="41">
        <v>4.93</v>
      </c>
      <c r="C2093" s="41">
        <v>6.37</v>
      </c>
      <c r="D2093" s="41">
        <v>11.05</v>
      </c>
      <c r="E2093" s="41">
        <v>6.62</v>
      </c>
    </row>
    <row r="2094" spans="1:5" x14ac:dyDescent="0.25">
      <c r="A2094" s="5">
        <v>41213</v>
      </c>
      <c r="B2094" s="41">
        <v>4.83</v>
      </c>
      <c r="C2094" s="41">
        <v>6.35</v>
      </c>
      <c r="D2094" s="41">
        <v>10.98</v>
      </c>
      <c r="E2094" s="41">
        <v>6.59</v>
      </c>
    </row>
    <row r="2095" spans="1:5" x14ac:dyDescent="0.25">
      <c r="A2095" s="5">
        <v>41243</v>
      </c>
      <c r="B2095" s="41">
        <v>4.76</v>
      </c>
      <c r="C2095" s="41">
        <v>6.28</v>
      </c>
      <c r="D2095" s="41">
        <v>10.99</v>
      </c>
      <c r="E2095" s="41">
        <v>6.53</v>
      </c>
    </row>
    <row r="2096" spans="1:5" x14ac:dyDescent="0.25">
      <c r="A2096" s="5">
        <v>41274</v>
      </c>
      <c r="B2096" s="41">
        <v>4.63</v>
      </c>
      <c r="C2096" s="41">
        <v>6.11</v>
      </c>
      <c r="D2096" s="41">
        <v>10.46</v>
      </c>
      <c r="E2096" s="41">
        <v>6.31</v>
      </c>
    </row>
    <row r="2097" spans="1:5" x14ac:dyDescent="0.25">
      <c r="A2097" s="5">
        <v>41305</v>
      </c>
      <c r="B2097" s="41">
        <v>4.5</v>
      </c>
      <c r="C2097" s="41">
        <v>6.01</v>
      </c>
      <c r="D2097" s="41">
        <v>9.77</v>
      </c>
      <c r="E2097" s="41">
        <v>6.09</v>
      </c>
    </row>
    <row r="2098" spans="1:5" x14ac:dyDescent="0.25">
      <c r="A2098" s="5">
        <v>41333</v>
      </c>
      <c r="B2098" s="41">
        <v>4.4800000000000004</v>
      </c>
      <c r="C2098" s="41">
        <v>5.93</v>
      </c>
      <c r="D2098" s="41">
        <v>9.6300000000000008</v>
      </c>
      <c r="E2098" s="41">
        <v>6.03</v>
      </c>
    </row>
    <row r="2099" spans="1:5" x14ac:dyDescent="0.25">
      <c r="A2099" s="5">
        <v>41364</v>
      </c>
      <c r="B2099" s="41">
        <v>4.49</v>
      </c>
      <c r="C2099" s="41">
        <v>5.74</v>
      </c>
      <c r="D2099" s="41">
        <v>9.33</v>
      </c>
      <c r="E2099" s="41">
        <v>5.91</v>
      </c>
    </row>
    <row r="2100" spans="1:5" x14ac:dyDescent="0.25">
      <c r="A2100" s="5">
        <v>41394</v>
      </c>
      <c r="B2100" s="41">
        <v>4.1500000000000004</v>
      </c>
      <c r="C2100" s="41">
        <v>5.28</v>
      </c>
      <c r="D2100" s="41">
        <v>8.74</v>
      </c>
      <c r="E2100" s="41">
        <v>5.48</v>
      </c>
    </row>
    <row r="2101" spans="1:5" x14ac:dyDescent="0.25">
      <c r="A2101" s="5">
        <v>41425</v>
      </c>
      <c r="B2101" s="41">
        <v>4.58</v>
      </c>
      <c r="C2101" s="41">
        <v>5.78</v>
      </c>
      <c r="D2101" s="41">
        <v>9.18</v>
      </c>
      <c r="E2101" s="41">
        <v>5.93</v>
      </c>
    </row>
    <row r="2102" spans="1:5" x14ac:dyDescent="0.25">
      <c r="A2102" s="5">
        <v>41455</v>
      </c>
      <c r="B2102" s="41">
        <v>5.35</v>
      </c>
      <c r="C2102" s="41">
        <v>6.68</v>
      </c>
      <c r="D2102" s="41">
        <v>10.24</v>
      </c>
      <c r="E2102" s="41">
        <v>6.82</v>
      </c>
    </row>
    <row r="2103" spans="1:5" x14ac:dyDescent="0.25">
      <c r="A2103" s="5">
        <v>41486</v>
      </c>
      <c r="B2103" s="41">
        <v>5</v>
      </c>
      <c r="C2103" s="41">
        <v>6.2</v>
      </c>
      <c r="D2103" s="41">
        <v>9.66</v>
      </c>
      <c r="E2103" s="41">
        <v>6.34</v>
      </c>
    </row>
    <row r="2104" spans="1:5" x14ac:dyDescent="0.25">
      <c r="A2104" s="5">
        <v>41517</v>
      </c>
      <c r="B2104" s="41">
        <v>5.2</v>
      </c>
      <c r="C2104" s="41">
        <v>6.44</v>
      </c>
      <c r="D2104" s="41">
        <v>9.9</v>
      </c>
      <c r="E2104" s="41">
        <v>6.58</v>
      </c>
    </row>
    <row r="2105" spans="1:5" x14ac:dyDescent="0.25">
      <c r="A2105" s="5">
        <v>41547</v>
      </c>
      <c r="B2105" s="41">
        <v>5.0999999999999996</v>
      </c>
      <c r="C2105" s="41">
        <v>6.28</v>
      </c>
      <c r="D2105" s="41">
        <v>9.9700000000000006</v>
      </c>
      <c r="E2105" s="41">
        <v>6.47</v>
      </c>
    </row>
    <row r="2106" spans="1:5" x14ac:dyDescent="0.25">
      <c r="A2106" s="5">
        <v>41578</v>
      </c>
      <c r="B2106" s="41">
        <v>4.6900000000000004</v>
      </c>
      <c r="C2106" s="41">
        <v>5.73</v>
      </c>
      <c r="D2106" s="41">
        <v>9.2899999999999991</v>
      </c>
      <c r="E2106" s="41">
        <v>5.93</v>
      </c>
    </row>
    <row r="2107" spans="1:5" x14ac:dyDescent="0.25">
      <c r="A2107" s="5">
        <v>41608</v>
      </c>
      <c r="B2107" s="41">
        <v>4.74</v>
      </c>
      <c r="C2107" s="41">
        <v>5.71</v>
      </c>
      <c r="D2107" s="41">
        <v>9.19</v>
      </c>
      <c r="E2107" s="41">
        <v>5.93</v>
      </c>
    </row>
    <row r="2108" spans="1:5" x14ac:dyDescent="0.25">
      <c r="A2108" s="5">
        <v>41639</v>
      </c>
      <c r="B2108" s="41">
        <v>4.75</v>
      </c>
      <c r="C2108" s="41">
        <v>5.8</v>
      </c>
      <c r="D2108" s="41">
        <v>9.2200000000000006</v>
      </c>
      <c r="E2108" s="41">
        <v>5.93</v>
      </c>
    </row>
    <row r="2109" spans="1:5" x14ac:dyDescent="0.25">
      <c r="A2109" s="5">
        <v>41670</v>
      </c>
      <c r="B2109" s="41">
        <v>4.72</v>
      </c>
      <c r="C2109" s="41">
        <v>5.72</v>
      </c>
      <c r="D2109" s="41">
        <v>9.31</v>
      </c>
      <c r="E2109" s="41">
        <v>5.91</v>
      </c>
    </row>
    <row r="2110" spans="1:5" x14ac:dyDescent="0.25">
      <c r="A2110" s="5">
        <v>41698</v>
      </c>
      <c r="B2110" s="41">
        <v>4.3899999999999997</v>
      </c>
      <c r="C2110" s="41">
        <v>5.32</v>
      </c>
      <c r="D2110" s="41">
        <v>8.77</v>
      </c>
      <c r="E2110" s="41">
        <v>5.51</v>
      </c>
    </row>
    <row r="2111" spans="1:5" x14ac:dyDescent="0.25">
      <c r="A2111" s="5">
        <v>41729</v>
      </c>
      <c r="B2111" s="41">
        <v>4.47</v>
      </c>
      <c r="C2111" s="41">
        <v>5.42</v>
      </c>
      <c r="D2111" s="41">
        <v>9.1199999999999992</v>
      </c>
      <c r="E2111" s="41">
        <v>5.63</v>
      </c>
    </row>
    <row r="2112" spans="1:5" x14ac:dyDescent="0.25">
      <c r="A2112" s="5">
        <v>41759</v>
      </c>
      <c r="B2112" s="41">
        <v>4.4000000000000004</v>
      </c>
      <c r="C2112" s="41">
        <v>5.37</v>
      </c>
      <c r="D2112" s="41">
        <v>8.7799999999999994</v>
      </c>
      <c r="E2112" s="41">
        <v>5.53</v>
      </c>
    </row>
    <row r="2113" spans="1:5" x14ac:dyDescent="0.25">
      <c r="A2113" s="5">
        <v>41790</v>
      </c>
      <c r="B2113" s="41">
        <v>4.3099999999999996</v>
      </c>
      <c r="C2113" s="41">
        <v>5.26</v>
      </c>
      <c r="D2113" s="41">
        <v>8.24</v>
      </c>
      <c r="E2113" s="41">
        <v>5.33</v>
      </c>
    </row>
    <row r="2114" spans="1:5" x14ac:dyDescent="0.25">
      <c r="A2114" s="5">
        <v>41820</v>
      </c>
      <c r="B2114" s="41">
        <v>4.3</v>
      </c>
      <c r="C2114" s="41">
        <v>5.24</v>
      </c>
      <c r="D2114" s="41">
        <v>8</v>
      </c>
      <c r="E2114" s="41">
        <v>5.28</v>
      </c>
    </row>
    <row r="2115" spans="1:5" x14ac:dyDescent="0.25">
      <c r="A2115" s="5">
        <v>41851</v>
      </c>
      <c r="B2115" s="41">
        <v>4.76</v>
      </c>
      <c r="C2115" s="41">
        <v>5.91</v>
      </c>
      <c r="D2115" s="41">
        <v>8.98</v>
      </c>
      <c r="E2115" s="41">
        <v>5.9</v>
      </c>
    </row>
    <row r="2116" spans="1:5" x14ac:dyDescent="0.25">
      <c r="A2116" s="5">
        <v>41882</v>
      </c>
      <c r="B2116" s="41">
        <v>4.43</v>
      </c>
      <c r="C2116" s="41">
        <v>5.53</v>
      </c>
      <c r="D2116" s="41">
        <v>8.69</v>
      </c>
      <c r="E2116" s="41">
        <v>5.55</v>
      </c>
    </row>
    <row r="2117" spans="1:5" x14ac:dyDescent="0.25">
      <c r="A2117" s="5">
        <v>41912</v>
      </c>
      <c r="B2117" s="41">
        <v>4.99</v>
      </c>
      <c r="C2117" s="41">
        <v>6.31</v>
      </c>
      <c r="D2117" s="41">
        <v>9.64</v>
      </c>
      <c r="E2117" s="41">
        <v>6.26</v>
      </c>
    </row>
    <row r="2118" spans="1:5" x14ac:dyDescent="0.25">
      <c r="A2118" s="5">
        <v>41943</v>
      </c>
      <c r="B2118" s="41">
        <v>4.6399999999999997</v>
      </c>
      <c r="C2118" s="41">
        <v>6.09</v>
      </c>
      <c r="D2118" s="41">
        <v>9.83</v>
      </c>
      <c r="E2118" s="41">
        <v>6.01</v>
      </c>
    </row>
    <row r="2119" spans="1:5" x14ac:dyDescent="0.25">
      <c r="A2119" s="5">
        <v>41973</v>
      </c>
      <c r="B2119" s="41">
        <v>4.83</v>
      </c>
      <c r="C2119" s="41">
        <v>6.4</v>
      </c>
      <c r="D2119" s="41">
        <v>10.34</v>
      </c>
      <c r="E2119" s="41">
        <v>6.27</v>
      </c>
    </row>
    <row r="2120" spans="1:5" x14ac:dyDescent="0.25">
      <c r="A2120" s="5">
        <v>42004</v>
      </c>
      <c r="B2120" s="41">
        <v>5.03</v>
      </c>
      <c r="C2120" s="41">
        <v>7.01</v>
      </c>
      <c r="D2120" s="41">
        <v>11.24</v>
      </c>
      <c r="E2120" s="41">
        <v>6.71</v>
      </c>
    </row>
    <row r="2121" spans="1:5" x14ac:dyDescent="0.25">
      <c r="A2121" s="5">
        <v>42035</v>
      </c>
      <c r="B2121" s="41">
        <v>4.88</v>
      </c>
      <c r="C2121" s="41">
        <v>6.95</v>
      </c>
      <c r="D2121" s="41">
        <v>10.84</v>
      </c>
      <c r="E2121" s="41">
        <v>6.51</v>
      </c>
    </row>
    <row r="2122" spans="1:5" x14ac:dyDescent="0.25">
      <c r="A2122" s="5">
        <v>42063</v>
      </c>
      <c r="B2122" s="41">
        <v>4.5199999999999996</v>
      </c>
      <c r="C2122" s="41">
        <v>6.32</v>
      </c>
      <c r="D2122" s="41">
        <v>10.029999999999999</v>
      </c>
      <c r="E2122" s="41">
        <v>6.01</v>
      </c>
    </row>
    <row r="2123" spans="1:5" x14ac:dyDescent="0.25">
      <c r="A2123" s="5">
        <v>42094</v>
      </c>
      <c r="B2123" s="41">
        <v>4.7300000000000004</v>
      </c>
      <c r="C2123" s="41">
        <v>6.56</v>
      </c>
      <c r="D2123" s="41">
        <v>10.66</v>
      </c>
      <c r="E2123" s="41">
        <v>6.28</v>
      </c>
    </row>
    <row r="2124" spans="1:5" x14ac:dyDescent="0.25">
      <c r="A2124" s="5">
        <v>42124</v>
      </c>
      <c r="B2124" s="41">
        <v>4.6500000000000004</v>
      </c>
      <c r="C2124" s="41">
        <v>6.34</v>
      </c>
      <c r="D2124" s="41">
        <v>10.47</v>
      </c>
      <c r="E2124" s="41">
        <v>6.12</v>
      </c>
    </row>
    <row r="2125" spans="1:5" x14ac:dyDescent="0.25">
      <c r="A2125" s="5">
        <v>42155</v>
      </c>
      <c r="B2125" s="41">
        <v>4.6900000000000004</v>
      </c>
      <c r="C2125" s="41">
        <v>6.25</v>
      </c>
      <c r="D2125" s="41">
        <v>10.68</v>
      </c>
      <c r="E2125" s="41">
        <v>6.14</v>
      </c>
    </row>
    <row r="2129" spans="1:5" x14ac:dyDescent="0.25">
      <c r="A2129" s="41" t="s">
        <v>445</v>
      </c>
    </row>
    <row r="2130" spans="1:5" x14ac:dyDescent="0.25">
      <c r="A2130" s="41" t="s">
        <v>468</v>
      </c>
    </row>
    <row r="2132" spans="1:5" x14ac:dyDescent="0.25">
      <c r="B2132" s="41" t="s">
        <v>94</v>
      </c>
      <c r="C2132" s="41" t="s">
        <v>106</v>
      </c>
      <c r="D2132" s="41" t="s">
        <v>447</v>
      </c>
      <c r="E2132" s="41" t="s">
        <v>448</v>
      </c>
    </row>
    <row r="2133" spans="1:5" x14ac:dyDescent="0.25">
      <c r="A2133" s="5">
        <v>38352</v>
      </c>
      <c r="B2133" s="41">
        <v>5.16</v>
      </c>
      <c r="C2133" s="41">
        <v>4.08</v>
      </c>
      <c r="D2133" s="41">
        <v>4.0999999999999996</v>
      </c>
      <c r="E2133" s="41">
        <v>4.5199999999999996</v>
      </c>
    </row>
    <row r="2134" spans="1:5" x14ac:dyDescent="0.25">
      <c r="A2134" s="5">
        <v>38383</v>
      </c>
      <c r="B2134" s="41">
        <v>5.14</v>
      </c>
      <c r="C2134" s="41">
        <v>4.04</v>
      </c>
      <c r="D2134" s="41">
        <v>4.0599999999999996</v>
      </c>
      <c r="E2134" s="41">
        <v>4.4800000000000004</v>
      </c>
    </row>
    <row r="2135" spans="1:5" x14ac:dyDescent="0.25">
      <c r="A2135" s="5">
        <v>38411</v>
      </c>
      <c r="B2135" s="41">
        <v>5.12</v>
      </c>
      <c r="C2135" s="41">
        <v>4.01</v>
      </c>
      <c r="D2135" s="41">
        <v>4.0999999999999996</v>
      </c>
      <c r="E2135" s="41">
        <v>4.46</v>
      </c>
    </row>
    <row r="2136" spans="1:5" x14ac:dyDescent="0.25">
      <c r="A2136" s="5">
        <v>38442</v>
      </c>
      <c r="B2136" s="41">
        <v>5.07</v>
      </c>
      <c r="C2136" s="41">
        <v>4.24</v>
      </c>
      <c r="D2136" s="41">
        <v>4.16</v>
      </c>
      <c r="E2136" s="41">
        <v>4.5599999999999996</v>
      </c>
    </row>
    <row r="2137" spans="1:5" x14ac:dyDescent="0.25">
      <c r="A2137" s="5">
        <v>38472</v>
      </c>
      <c r="B2137" s="41">
        <v>5.0599999999999996</v>
      </c>
      <c r="C2137" s="41">
        <v>4.25</v>
      </c>
      <c r="D2137" s="41">
        <v>4.16</v>
      </c>
      <c r="E2137" s="41">
        <v>4.5599999999999996</v>
      </c>
    </row>
    <row r="2138" spans="1:5" x14ac:dyDescent="0.25">
      <c r="A2138" s="5">
        <v>38503</v>
      </c>
      <c r="B2138" s="41">
        <v>5.07</v>
      </c>
      <c r="C2138" s="41">
        <v>4.1500000000000004</v>
      </c>
      <c r="D2138" s="41">
        <v>4.18</v>
      </c>
      <c r="E2138" s="41">
        <v>4.5599999999999996</v>
      </c>
    </row>
    <row r="2139" spans="1:5" x14ac:dyDescent="0.25">
      <c r="A2139" s="5">
        <v>38533</v>
      </c>
      <c r="B2139" s="41">
        <v>5.21</v>
      </c>
      <c r="C2139" s="41">
        <v>4.0599999999999996</v>
      </c>
      <c r="D2139" s="41">
        <v>4.1500000000000004</v>
      </c>
      <c r="E2139" s="41">
        <v>4.58</v>
      </c>
    </row>
    <row r="2140" spans="1:5" x14ac:dyDescent="0.25">
      <c r="A2140" s="5">
        <v>38564</v>
      </c>
      <c r="B2140" s="41">
        <v>5.23</v>
      </c>
      <c r="C2140" s="41">
        <v>3.97</v>
      </c>
      <c r="D2140" s="41">
        <v>4.04</v>
      </c>
      <c r="E2140" s="41">
        <v>4.53</v>
      </c>
    </row>
    <row r="2141" spans="1:5" x14ac:dyDescent="0.25">
      <c r="A2141" s="5">
        <v>38595</v>
      </c>
      <c r="B2141" s="41">
        <v>5.23</v>
      </c>
      <c r="C2141" s="41">
        <v>4.01</v>
      </c>
      <c r="D2141" s="41">
        <v>4.07</v>
      </c>
      <c r="E2141" s="41">
        <v>4.57</v>
      </c>
    </row>
    <row r="2142" spans="1:5" x14ac:dyDescent="0.25">
      <c r="A2142" s="5">
        <v>38625</v>
      </c>
      <c r="B2142" s="41">
        <v>5.2</v>
      </c>
      <c r="C2142" s="41">
        <v>4.04</v>
      </c>
      <c r="D2142" s="41">
        <v>4.2699999999999996</v>
      </c>
      <c r="E2142" s="41">
        <v>4.5999999999999996</v>
      </c>
    </row>
    <row r="2143" spans="1:5" x14ac:dyDescent="0.25">
      <c r="A2143" s="5">
        <v>38656</v>
      </c>
      <c r="B2143" s="41">
        <v>5.1100000000000003</v>
      </c>
      <c r="C2143" s="41">
        <v>4.0999999999999996</v>
      </c>
      <c r="D2143" s="41">
        <v>4.2699999999999996</v>
      </c>
      <c r="E2143" s="41">
        <v>4.59</v>
      </c>
    </row>
    <row r="2144" spans="1:5" x14ac:dyDescent="0.25">
      <c r="A2144" s="5">
        <v>38686</v>
      </c>
      <c r="B2144" s="41">
        <v>4.9800000000000004</v>
      </c>
      <c r="C2144" s="41">
        <v>4.1500000000000004</v>
      </c>
      <c r="D2144" s="41">
        <v>4.24</v>
      </c>
      <c r="E2144" s="41">
        <v>4.5199999999999996</v>
      </c>
    </row>
    <row r="2145" spans="1:5" x14ac:dyDescent="0.25">
      <c r="A2145" s="5">
        <v>38717</v>
      </c>
      <c r="B2145" s="41">
        <v>4.76</v>
      </c>
      <c r="C2145" s="41">
        <v>4.18</v>
      </c>
      <c r="D2145" s="41">
        <v>4.21</v>
      </c>
      <c r="E2145" s="41">
        <v>4.4400000000000004</v>
      </c>
    </row>
    <row r="2146" spans="1:5" x14ac:dyDescent="0.25">
      <c r="A2146" s="5">
        <v>38748</v>
      </c>
      <c r="B2146" s="41">
        <v>4.8499999999999996</v>
      </c>
      <c r="C2146" s="41">
        <v>4.3</v>
      </c>
      <c r="D2146" s="41">
        <v>4.24</v>
      </c>
      <c r="E2146" s="41">
        <v>4.53</v>
      </c>
    </row>
    <row r="2147" spans="1:5" x14ac:dyDescent="0.25">
      <c r="A2147" s="5">
        <v>38776</v>
      </c>
      <c r="B2147" s="41">
        <v>4.8099999999999996</v>
      </c>
      <c r="C2147" s="41">
        <v>4.3</v>
      </c>
      <c r="D2147" s="41">
        <v>4.24</v>
      </c>
      <c r="E2147" s="41">
        <v>4.51</v>
      </c>
    </row>
    <row r="2148" spans="1:5" x14ac:dyDescent="0.25">
      <c r="A2148" s="5">
        <v>38807</v>
      </c>
      <c r="B2148" s="41">
        <v>4.78</v>
      </c>
      <c r="C2148" s="41">
        <v>4.2699999999999996</v>
      </c>
      <c r="D2148" s="41">
        <v>4.12</v>
      </c>
      <c r="E2148" s="41">
        <v>4.47</v>
      </c>
    </row>
    <row r="2149" spans="1:5" x14ac:dyDescent="0.25">
      <c r="A2149" s="5">
        <v>38837</v>
      </c>
      <c r="B2149" s="41">
        <v>4.8899999999999997</v>
      </c>
      <c r="C2149" s="41">
        <v>4.3</v>
      </c>
      <c r="D2149" s="41">
        <v>4.16</v>
      </c>
      <c r="E2149" s="41">
        <v>4.53</v>
      </c>
    </row>
    <row r="2150" spans="1:5" x14ac:dyDescent="0.25">
      <c r="A2150" s="5">
        <v>38868</v>
      </c>
      <c r="B2150" s="41">
        <v>4.87</v>
      </c>
      <c r="C2150" s="41">
        <v>4.32</v>
      </c>
      <c r="D2150" s="41">
        <v>4.16</v>
      </c>
      <c r="E2150" s="41">
        <v>4.53</v>
      </c>
    </row>
    <row r="2151" spans="1:5" x14ac:dyDescent="0.25">
      <c r="A2151" s="5">
        <v>38898</v>
      </c>
      <c r="B2151" s="41">
        <v>4.8600000000000003</v>
      </c>
      <c r="C2151" s="41">
        <v>4.46</v>
      </c>
      <c r="D2151" s="41">
        <v>4.12</v>
      </c>
      <c r="E2151" s="41">
        <v>4.59</v>
      </c>
    </row>
    <row r="2152" spans="1:5" x14ac:dyDescent="0.25">
      <c r="A2152" s="5">
        <v>38929</v>
      </c>
      <c r="B2152" s="41">
        <v>4.72</v>
      </c>
      <c r="C2152" s="41">
        <v>4.5599999999999996</v>
      </c>
      <c r="D2152" s="41">
        <v>4.08</v>
      </c>
      <c r="E2152" s="41">
        <v>4.57</v>
      </c>
    </row>
    <row r="2153" spans="1:5" x14ac:dyDescent="0.25">
      <c r="A2153" s="5">
        <v>38960</v>
      </c>
      <c r="B2153" s="41">
        <v>4.7</v>
      </c>
      <c r="C2153" s="41">
        <v>4.57</v>
      </c>
      <c r="D2153" s="41">
        <v>4.04</v>
      </c>
      <c r="E2153" s="41">
        <v>4.55</v>
      </c>
    </row>
    <row r="2154" spans="1:5" x14ac:dyDescent="0.25">
      <c r="A2154" s="5">
        <v>38990</v>
      </c>
      <c r="B2154" s="41">
        <v>4.8600000000000003</v>
      </c>
      <c r="C2154" s="41">
        <v>4.3600000000000003</v>
      </c>
      <c r="D2154" s="41">
        <v>4.01</v>
      </c>
      <c r="E2154" s="41">
        <v>4.51</v>
      </c>
    </row>
    <row r="2155" spans="1:5" x14ac:dyDescent="0.25">
      <c r="A2155" s="5">
        <v>39021</v>
      </c>
      <c r="B2155" s="41">
        <v>4.83</v>
      </c>
      <c r="C2155" s="41">
        <v>4.2699999999999996</v>
      </c>
      <c r="D2155" s="41">
        <v>4.08</v>
      </c>
      <c r="E2155" s="41">
        <v>4.46</v>
      </c>
    </row>
    <row r="2156" spans="1:5" x14ac:dyDescent="0.25">
      <c r="A2156" s="5">
        <v>39051</v>
      </c>
      <c r="B2156" s="41">
        <v>4.8</v>
      </c>
      <c r="C2156" s="41">
        <v>4.25</v>
      </c>
      <c r="D2156" s="41">
        <v>4.16</v>
      </c>
      <c r="E2156" s="41">
        <v>4.45</v>
      </c>
    </row>
    <row r="2157" spans="1:5" x14ac:dyDescent="0.25">
      <c r="A2157" s="5">
        <v>39082</v>
      </c>
      <c r="B2157" s="41">
        <v>4.84</v>
      </c>
      <c r="C2157" s="41">
        <v>4.1100000000000003</v>
      </c>
      <c r="D2157" s="41">
        <v>4.43</v>
      </c>
      <c r="E2157" s="41">
        <v>4.4400000000000004</v>
      </c>
    </row>
    <row r="2158" spans="1:5" x14ac:dyDescent="0.25">
      <c r="A2158" s="5">
        <v>39113</v>
      </c>
      <c r="B2158" s="41">
        <v>4.87</v>
      </c>
      <c r="C2158" s="41">
        <v>4.1100000000000003</v>
      </c>
      <c r="D2158" s="41">
        <v>4.34</v>
      </c>
      <c r="E2158" s="41">
        <v>4.43</v>
      </c>
    </row>
    <row r="2159" spans="1:5" x14ac:dyDescent="0.25">
      <c r="A2159" s="5">
        <v>39141</v>
      </c>
      <c r="B2159" s="41">
        <v>4.87</v>
      </c>
      <c r="C2159" s="41">
        <v>4.04</v>
      </c>
      <c r="D2159" s="41">
        <v>4.32</v>
      </c>
      <c r="E2159" s="41">
        <v>4.4000000000000004</v>
      </c>
    </row>
    <row r="2160" spans="1:5" x14ac:dyDescent="0.25">
      <c r="A2160" s="5">
        <v>39172</v>
      </c>
      <c r="B2160" s="41">
        <v>4.93</v>
      </c>
      <c r="C2160" s="41">
        <v>3.97</v>
      </c>
      <c r="D2160" s="41">
        <v>4.3099999999999996</v>
      </c>
      <c r="E2160" s="41">
        <v>4.42</v>
      </c>
    </row>
    <row r="2161" spans="1:5" x14ac:dyDescent="0.25">
      <c r="A2161" s="5">
        <v>39202</v>
      </c>
      <c r="B2161" s="41">
        <v>4.9400000000000004</v>
      </c>
      <c r="C2161" s="41">
        <v>3.91</v>
      </c>
      <c r="D2161" s="41">
        <v>4.22</v>
      </c>
      <c r="E2161" s="41">
        <v>4.38</v>
      </c>
    </row>
    <row r="2162" spans="1:5" x14ac:dyDescent="0.25">
      <c r="A2162" s="5">
        <v>39233</v>
      </c>
      <c r="B2162" s="41">
        <v>5.01</v>
      </c>
      <c r="C2162" s="41">
        <v>3.91</v>
      </c>
      <c r="D2162" s="41">
        <v>4.17</v>
      </c>
      <c r="E2162" s="41">
        <v>4.4000000000000004</v>
      </c>
    </row>
    <row r="2163" spans="1:5" x14ac:dyDescent="0.25">
      <c r="A2163" s="5">
        <v>39263</v>
      </c>
      <c r="B2163" s="41">
        <v>5.08</v>
      </c>
      <c r="C2163" s="41">
        <v>4.21</v>
      </c>
      <c r="D2163" s="41">
        <v>4.38</v>
      </c>
      <c r="E2163" s="41">
        <v>4.59</v>
      </c>
    </row>
    <row r="2164" spans="1:5" x14ac:dyDescent="0.25">
      <c r="A2164" s="5">
        <v>39294</v>
      </c>
      <c r="B2164" s="41">
        <v>5.08</v>
      </c>
      <c r="C2164" s="41">
        <v>4.3600000000000003</v>
      </c>
      <c r="D2164" s="41">
        <v>4.51</v>
      </c>
      <c r="E2164" s="41">
        <v>4.68</v>
      </c>
    </row>
    <row r="2165" spans="1:5" x14ac:dyDescent="0.25">
      <c r="A2165" s="5">
        <v>39325</v>
      </c>
      <c r="B2165" s="41">
        <v>5.01</v>
      </c>
      <c r="C2165" s="41">
        <v>4.3600000000000003</v>
      </c>
      <c r="D2165" s="41">
        <v>4.53</v>
      </c>
      <c r="E2165" s="41">
        <v>4.66</v>
      </c>
    </row>
    <row r="2166" spans="1:5" x14ac:dyDescent="0.25">
      <c r="A2166" s="5">
        <v>39355</v>
      </c>
      <c r="B2166" s="41">
        <v>4.99</v>
      </c>
      <c r="C2166" s="41">
        <v>4.28</v>
      </c>
      <c r="D2166" s="41">
        <v>4.46</v>
      </c>
      <c r="E2166" s="41">
        <v>4.6100000000000003</v>
      </c>
    </row>
    <row r="2167" spans="1:5" x14ac:dyDescent="0.25">
      <c r="A2167" s="5">
        <v>39386</v>
      </c>
      <c r="B2167" s="41">
        <v>4.91</v>
      </c>
      <c r="C2167" s="41">
        <v>4.3</v>
      </c>
      <c r="D2167" s="41">
        <v>4.53</v>
      </c>
      <c r="E2167" s="41">
        <v>4.59</v>
      </c>
    </row>
    <row r="2168" spans="1:5" x14ac:dyDescent="0.25">
      <c r="A2168" s="5">
        <v>39416</v>
      </c>
      <c r="B2168" s="41">
        <v>4.88</v>
      </c>
      <c r="C2168" s="41">
        <v>4.47</v>
      </c>
      <c r="D2168" s="41">
        <v>4.58</v>
      </c>
      <c r="E2168" s="41">
        <v>4.6500000000000004</v>
      </c>
    </row>
    <row r="2169" spans="1:5" x14ac:dyDescent="0.25">
      <c r="A2169" s="5">
        <v>39447</v>
      </c>
      <c r="B2169" s="41">
        <v>4.84</v>
      </c>
      <c r="C2169" s="41">
        <v>4.47</v>
      </c>
      <c r="D2169" s="41">
        <v>4.55</v>
      </c>
      <c r="E2169" s="41">
        <v>4.63</v>
      </c>
    </row>
    <row r="2170" spans="1:5" x14ac:dyDescent="0.25">
      <c r="A2170" s="5">
        <v>39478</v>
      </c>
      <c r="B2170" s="41">
        <v>4.8899999999999997</v>
      </c>
      <c r="C2170" s="41">
        <v>4.5599999999999996</v>
      </c>
      <c r="D2170" s="41">
        <v>4.54</v>
      </c>
      <c r="E2170" s="41">
        <v>4.6900000000000004</v>
      </c>
    </row>
    <row r="2171" spans="1:5" x14ac:dyDescent="0.25">
      <c r="A2171" s="5">
        <v>39507</v>
      </c>
      <c r="B2171" s="41">
        <v>4.88</v>
      </c>
      <c r="C2171" s="41">
        <v>4.49</v>
      </c>
      <c r="D2171" s="41">
        <v>4.5</v>
      </c>
      <c r="E2171" s="41">
        <v>4.6500000000000004</v>
      </c>
    </row>
    <row r="2172" spans="1:5" x14ac:dyDescent="0.25">
      <c r="A2172" s="5">
        <v>39538</v>
      </c>
      <c r="B2172" s="41">
        <v>4.7</v>
      </c>
      <c r="C2172" s="41">
        <v>4.43</v>
      </c>
      <c r="D2172" s="41">
        <v>4.43</v>
      </c>
      <c r="E2172" s="41">
        <v>4.55</v>
      </c>
    </row>
    <row r="2173" spans="1:5" x14ac:dyDescent="0.25">
      <c r="A2173" s="5">
        <v>39568</v>
      </c>
      <c r="B2173" s="41">
        <v>4.7300000000000004</v>
      </c>
      <c r="C2173" s="41">
        <v>4.28</v>
      </c>
      <c r="D2173" s="41">
        <v>4.45</v>
      </c>
      <c r="E2173" s="41">
        <v>4.49</v>
      </c>
    </row>
    <row r="2174" spans="1:5" x14ac:dyDescent="0.25">
      <c r="A2174" s="5">
        <v>39599</v>
      </c>
      <c r="B2174" s="41">
        <v>4.84</v>
      </c>
      <c r="C2174" s="41">
        <v>4.3</v>
      </c>
      <c r="D2174" s="41">
        <v>4.33</v>
      </c>
      <c r="E2174" s="41">
        <v>4.53</v>
      </c>
    </row>
    <row r="2175" spans="1:5" x14ac:dyDescent="0.25">
      <c r="A2175" s="5">
        <v>39629</v>
      </c>
      <c r="B2175" s="41">
        <v>4.8099999999999996</v>
      </c>
      <c r="C2175" s="41">
        <v>4.25</v>
      </c>
      <c r="D2175" s="41">
        <v>4.2300000000000004</v>
      </c>
      <c r="E2175" s="41">
        <v>4.49</v>
      </c>
    </row>
    <row r="2176" spans="1:5" x14ac:dyDescent="0.25">
      <c r="A2176" s="5">
        <v>39660</v>
      </c>
      <c r="B2176" s="41">
        <v>4.82</v>
      </c>
      <c r="C2176" s="41">
        <v>4.2</v>
      </c>
      <c r="D2176" s="41">
        <v>4.1399999999999997</v>
      </c>
      <c r="E2176" s="41">
        <v>4.45</v>
      </c>
    </row>
    <row r="2177" spans="1:5" x14ac:dyDescent="0.25">
      <c r="A2177" s="5">
        <v>39691</v>
      </c>
      <c r="B2177" s="41">
        <v>4.79</v>
      </c>
      <c r="C2177" s="41">
        <v>4.1399999999999997</v>
      </c>
      <c r="D2177" s="41">
        <v>4.07</v>
      </c>
      <c r="E2177" s="41">
        <v>4.4000000000000004</v>
      </c>
    </row>
    <row r="2178" spans="1:5" x14ac:dyDescent="0.25">
      <c r="A2178" s="5">
        <v>39721</v>
      </c>
      <c r="B2178" s="41">
        <v>4.7</v>
      </c>
      <c r="C2178" s="41">
        <v>4.09</v>
      </c>
      <c r="D2178" s="41">
        <v>3.88</v>
      </c>
      <c r="E2178" s="41">
        <v>4.3099999999999996</v>
      </c>
    </row>
    <row r="2179" spans="1:5" x14ac:dyDescent="0.25">
      <c r="A2179" s="5">
        <v>39752</v>
      </c>
      <c r="B2179" s="41">
        <v>4.4000000000000004</v>
      </c>
      <c r="C2179" s="41">
        <v>3.86</v>
      </c>
      <c r="D2179" s="41">
        <v>3.4</v>
      </c>
      <c r="E2179" s="41">
        <v>4.0199999999999996</v>
      </c>
    </row>
    <row r="2180" spans="1:5" x14ac:dyDescent="0.25">
      <c r="A2180" s="5">
        <v>39782</v>
      </c>
      <c r="B2180" s="41">
        <v>4.2300000000000004</v>
      </c>
      <c r="C2180" s="41">
        <v>3.83</v>
      </c>
      <c r="D2180" s="41">
        <v>3.01</v>
      </c>
      <c r="E2180" s="41">
        <v>3.88</v>
      </c>
    </row>
    <row r="2181" spans="1:5" x14ac:dyDescent="0.25">
      <c r="A2181" s="5">
        <v>39813</v>
      </c>
      <c r="B2181" s="41">
        <v>4.28</v>
      </c>
      <c r="C2181" s="41">
        <v>3.94</v>
      </c>
      <c r="D2181" s="41">
        <v>2.94</v>
      </c>
      <c r="E2181" s="41">
        <v>3.88</v>
      </c>
    </row>
    <row r="2182" spans="1:5" x14ac:dyDescent="0.25">
      <c r="A2182" s="5">
        <v>39844</v>
      </c>
      <c r="B2182" s="41">
        <v>4.3499999999999996</v>
      </c>
      <c r="C2182" s="41">
        <v>4.0199999999999996</v>
      </c>
      <c r="D2182" s="41">
        <v>2.97</v>
      </c>
      <c r="E2182" s="41">
        <v>3.98</v>
      </c>
    </row>
    <row r="2183" spans="1:5" x14ac:dyDescent="0.25">
      <c r="A2183" s="5">
        <v>39872</v>
      </c>
      <c r="B2183" s="41">
        <v>4.3499999999999996</v>
      </c>
      <c r="C2183" s="41">
        <v>3.91</v>
      </c>
      <c r="D2183" s="41">
        <v>2.89</v>
      </c>
      <c r="E2183" s="41">
        <v>3.92</v>
      </c>
    </row>
    <row r="2184" spans="1:5" x14ac:dyDescent="0.25">
      <c r="A2184" s="5">
        <v>39903</v>
      </c>
      <c r="B2184" s="41">
        <v>4.33</v>
      </c>
      <c r="C2184" s="41">
        <v>3.85</v>
      </c>
      <c r="D2184" s="41">
        <v>2.92</v>
      </c>
      <c r="E2184" s="41">
        <v>3.89</v>
      </c>
    </row>
    <row r="2185" spans="1:5" x14ac:dyDescent="0.25">
      <c r="A2185" s="5">
        <v>39933</v>
      </c>
      <c r="B2185" s="41">
        <v>4.43</v>
      </c>
      <c r="C2185" s="41">
        <v>3.96</v>
      </c>
      <c r="D2185" s="41">
        <v>3.29</v>
      </c>
      <c r="E2185" s="41">
        <v>4.0599999999999996</v>
      </c>
    </row>
    <row r="2186" spans="1:5" x14ac:dyDescent="0.25">
      <c r="A2186" s="5">
        <v>39964</v>
      </c>
      <c r="B2186" s="41">
        <v>4.53</v>
      </c>
      <c r="C2186" s="41">
        <v>4.08</v>
      </c>
      <c r="D2186" s="41">
        <v>3.44</v>
      </c>
      <c r="E2186" s="41">
        <v>4.1900000000000004</v>
      </c>
    </row>
    <row r="2187" spans="1:5" x14ac:dyDescent="0.25">
      <c r="A2187" s="5">
        <v>39994</v>
      </c>
      <c r="B2187" s="41">
        <v>4.58</v>
      </c>
      <c r="C2187" s="41">
        <v>4.0999999999999996</v>
      </c>
      <c r="D2187" s="41">
        <v>3.53</v>
      </c>
      <c r="E2187" s="41">
        <v>4.2300000000000004</v>
      </c>
    </row>
    <row r="2188" spans="1:5" x14ac:dyDescent="0.25">
      <c r="A2188" s="5">
        <v>40025</v>
      </c>
      <c r="B2188" s="41">
        <v>4.66</v>
      </c>
      <c r="C2188" s="41">
        <v>4.1100000000000003</v>
      </c>
      <c r="D2188" s="41">
        <v>3.65</v>
      </c>
      <c r="E2188" s="41">
        <v>4.2699999999999996</v>
      </c>
    </row>
    <row r="2189" spans="1:5" x14ac:dyDescent="0.25">
      <c r="A2189" s="5">
        <v>40056</v>
      </c>
      <c r="B2189" s="41">
        <v>4.68</v>
      </c>
      <c r="C2189" s="41">
        <v>3.95</v>
      </c>
      <c r="D2189" s="41">
        <v>3.73</v>
      </c>
      <c r="E2189" s="41">
        <v>4.2699999999999996</v>
      </c>
    </row>
    <row r="2190" spans="1:5" x14ac:dyDescent="0.25">
      <c r="A2190" s="5">
        <v>40086</v>
      </c>
      <c r="B2190" s="41">
        <v>4.78</v>
      </c>
      <c r="C2190" s="41">
        <v>3.91</v>
      </c>
      <c r="D2190" s="41">
        <v>3.84</v>
      </c>
      <c r="E2190" s="41">
        <v>4.3099999999999996</v>
      </c>
    </row>
    <row r="2191" spans="1:5" x14ac:dyDescent="0.25">
      <c r="A2191" s="5">
        <v>40117</v>
      </c>
      <c r="B2191" s="41">
        <v>4.82</v>
      </c>
      <c r="C2191" s="41">
        <v>3.94</v>
      </c>
      <c r="D2191" s="41">
        <v>3.84</v>
      </c>
      <c r="E2191" s="41">
        <v>4.34</v>
      </c>
    </row>
    <row r="2192" spans="1:5" x14ac:dyDescent="0.25">
      <c r="A2192" s="5">
        <v>40147</v>
      </c>
      <c r="B2192" s="41">
        <v>4.82</v>
      </c>
      <c r="C2192" s="41">
        <v>4.0199999999999996</v>
      </c>
      <c r="D2192" s="41">
        <v>3.84</v>
      </c>
      <c r="E2192" s="41">
        <v>4.37</v>
      </c>
    </row>
    <row r="2193" spans="1:5" x14ac:dyDescent="0.25">
      <c r="A2193" s="5">
        <v>40178</v>
      </c>
      <c r="B2193" s="41">
        <v>4.8</v>
      </c>
      <c r="C2193" s="41">
        <v>3.93</v>
      </c>
      <c r="D2193" s="41">
        <v>3.86</v>
      </c>
      <c r="E2193" s="41">
        <v>4.32</v>
      </c>
    </row>
    <row r="2194" spans="1:5" x14ac:dyDescent="0.25">
      <c r="A2194" s="5">
        <v>40209</v>
      </c>
      <c r="B2194" s="41">
        <v>4.84</v>
      </c>
      <c r="C2194" s="41">
        <v>4</v>
      </c>
      <c r="D2194" s="41">
        <v>3.87</v>
      </c>
      <c r="E2194" s="41">
        <v>4.37</v>
      </c>
    </row>
    <row r="2195" spans="1:5" x14ac:dyDescent="0.25">
      <c r="A2195" s="5">
        <v>40237</v>
      </c>
      <c r="B2195" s="41">
        <v>4.83</v>
      </c>
      <c r="C2195" s="41">
        <v>3.98</v>
      </c>
      <c r="D2195" s="41">
        <v>3.9</v>
      </c>
      <c r="E2195" s="41">
        <v>4.37</v>
      </c>
    </row>
    <row r="2196" spans="1:5" x14ac:dyDescent="0.25">
      <c r="A2196" s="5">
        <v>40268</v>
      </c>
      <c r="B2196" s="41">
        <v>4.9000000000000004</v>
      </c>
      <c r="C2196" s="41">
        <v>3.96</v>
      </c>
      <c r="D2196" s="41">
        <v>3.85</v>
      </c>
      <c r="E2196" s="41">
        <v>4.37</v>
      </c>
    </row>
    <row r="2197" spans="1:5" x14ac:dyDescent="0.25">
      <c r="A2197" s="5">
        <v>40298</v>
      </c>
      <c r="B2197" s="41">
        <v>4.93</v>
      </c>
      <c r="C2197" s="41">
        <v>3.92</v>
      </c>
      <c r="D2197" s="41">
        <v>3.8</v>
      </c>
      <c r="E2197" s="41">
        <v>4.3499999999999996</v>
      </c>
    </row>
    <row r="2198" spans="1:5" x14ac:dyDescent="0.25">
      <c r="A2198" s="5">
        <v>40329</v>
      </c>
      <c r="B2198" s="41">
        <v>4.93</v>
      </c>
      <c r="C2198" s="41">
        <v>4.08</v>
      </c>
      <c r="D2198" s="41">
        <v>3.86</v>
      </c>
      <c r="E2198" s="41">
        <v>4.43</v>
      </c>
    </row>
    <row r="2199" spans="1:5" x14ac:dyDescent="0.25">
      <c r="A2199" s="5">
        <v>40359</v>
      </c>
      <c r="B2199" s="41">
        <v>4.93</v>
      </c>
      <c r="C2199" s="41">
        <v>4.01</v>
      </c>
      <c r="D2199" s="41">
        <v>3.81</v>
      </c>
      <c r="E2199" s="41">
        <v>4.4000000000000004</v>
      </c>
    </row>
    <row r="2200" spans="1:5" x14ac:dyDescent="0.25">
      <c r="A2200" s="5">
        <v>40390</v>
      </c>
      <c r="B2200" s="41">
        <v>4.8499999999999996</v>
      </c>
      <c r="C2200" s="41">
        <v>3.87</v>
      </c>
      <c r="D2200" s="41">
        <v>3.7</v>
      </c>
      <c r="E2200" s="41">
        <v>4.28</v>
      </c>
    </row>
    <row r="2201" spans="1:5" x14ac:dyDescent="0.25">
      <c r="A2201" s="5">
        <v>40421</v>
      </c>
      <c r="B2201" s="41">
        <v>4.83</v>
      </c>
      <c r="C2201" s="41">
        <v>4.03</v>
      </c>
      <c r="D2201" s="41">
        <v>3.53</v>
      </c>
      <c r="E2201" s="41">
        <v>4.33</v>
      </c>
    </row>
    <row r="2202" spans="1:5" x14ac:dyDescent="0.25">
      <c r="A2202" s="5">
        <v>40451</v>
      </c>
      <c r="B2202" s="41">
        <v>4.8099999999999996</v>
      </c>
      <c r="C2202" s="41">
        <v>4.0199999999999996</v>
      </c>
      <c r="D2202" s="41">
        <v>3.37</v>
      </c>
      <c r="E2202" s="41">
        <v>4.3</v>
      </c>
    </row>
    <row r="2203" spans="1:5" x14ac:dyDescent="0.25">
      <c r="A2203" s="5">
        <v>40482</v>
      </c>
      <c r="B2203" s="41">
        <v>4.8600000000000003</v>
      </c>
      <c r="C2203" s="41">
        <v>4.0199999999999996</v>
      </c>
      <c r="D2203" s="41">
        <v>3.31</v>
      </c>
      <c r="E2203" s="41">
        <v>4.3</v>
      </c>
    </row>
    <row r="2204" spans="1:5" x14ac:dyDescent="0.25">
      <c r="A2204" s="5">
        <v>40512</v>
      </c>
      <c r="B2204" s="41">
        <v>4.95</v>
      </c>
      <c r="C2204" s="41">
        <v>4.24</v>
      </c>
      <c r="D2204" s="41">
        <v>3.58</v>
      </c>
      <c r="E2204" s="41">
        <v>4.47</v>
      </c>
    </row>
    <row r="2205" spans="1:5" x14ac:dyDescent="0.25">
      <c r="A2205" s="5">
        <v>40543</v>
      </c>
      <c r="B2205" s="41">
        <v>4.87</v>
      </c>
      <c r="C2205" s="41">
        <v>4.26</v>
      </c>
      <c r="D2205" s="41">
        <v>3.56</v>
      </c>
      <c r="E2205" s="41">
        <v>4.4400000000000004</v>
      </c>
    </row>
    <row r="2206" spans="1:5" x14ac:dyDescent="0.25">
      <c r="A2206" s="5">
        <v>40574</v>
      </c>
      <c r="B2206" s="41">
        <v>4.7</v>
      </c>
      <c r="C2206" s="41">
        <v>4.2</v>
      </c>
      <c r="D2206" s="41">
        <v>3.53</v>
      </c>
      <c r="E2206" s="41">
        <v>4.32</v>
      </c>
    </row>
    <row r="2207" spans="1:5" x14ac:dyDescent="0.25">
      <c r="A2207" s="5">
        <v>40602</v>
      </c>
      <c r="B2207" s="41">
        <v>4.7699999999999996</v>
      </c>
      <c r="C2207" s="41">
        <v>4.07</v>
      </c>
      <c r="D2207" s="41">
        <v>3.59</v>
      </c>
      <c r="E2207" s="41">
        <v>4.3</v>
      </c>
    </row>
    <row r="2208" spans="1:5" x14ac:dyDescent="0.25">
      <c r="A2208" s="5">
        <v>40633</v>
      </c>
      <c r="B2208" s="41">
        <v>4.78</v>
      </c>
      <c r="C2208" s="41">
        <v>4.13</v>
      </c>
      <c r="D2208" s="41">
        <v>3.64</v>
      </c>
      <c r="E2208" s="41">
        <v>4.3499999999999996</v>
      </c>
    </row>
    <row r="2209" spans="1:5" x14ac:dyDescent="0.25">
      <c r="A2209" s="5">
        <v>40663</v>
      </c>
      <c r="B2209" s="41">
        <v>4.82</v>
      </c>
      <c r="C2209" s="41">
        <v>4.13</v>
      </c>
      <c r="D2209" s="41">
        <v>3.59</v>
      </c>
      <c r="E2209" s="41">
        <v>4.37</v>
      </c>
    </row>
    <row r="2210" spans="1:5" x14ac:dyDescent="0.25">
      <c r="A2210" s="5">
        <v>40694</v>
      </c>
      <c r="B2210" s="41">
        <v>4.8899999999999997</v>
      </c>
      <c r="C2210" s="41">
        <v>4.17</v>
      </c>
      <c r="D2210" s="41">
        <v>3.7</v>
      </c>
      <c r="E2210" s="41">
        <v>4.45</v>
      </c>
    </row>
    <row r="2211" spans="1:5" x14ac:dyDescent="0.25">
      <c r="A2211" s="5">
        <v>40724</v>
      </c>
      <c r="B2211" s="41">
        <v>4.91</v>
      </c>
      <c r="C2211" s="41">
        <v>4.29</v>
      </c>
      <c r="D2211" s="41">
        <v>3.79</v>
      </c>
      <c r="E2211" s="41">
        <v>4.5199999999999996</v>
      </c>
    </row>
    <row r="2212" spans="1:5" x14ac:dyDescent="0.25">
      <c r="A2212" s="5">
        <v>40755</v>
      </c>
      <c r="B2212" s="41">
        <v>4.8499999999999996</v>
      </c>
      <c r="C2212" s="41">
        <v>4.16</v>
      </c>
      <c r="D2212" s="41">
        <v>3.71</v>
      </c>
      <c r="E2212" s="41">
        <v>4.4400000000000004</v>
      </c>
    </row>
    <row r="2213" spans="1:5" x14ac:dyDescent="0.25">
      <c r="A2213" s="5">
        <v>40786</v>
      </c>
      <c r="B2213" s="41">
        <v>4.9400000000000004</v>
      </c>
      <c r="C2213" s="41">
        <v>4.33</v>
      </c>
      <c r="D2213" s="41">
        <v>3.82</v>
      </c>
      <c r="E2213" s="41">
        <v>4.57</v>
      </c>
    </row>
    <row r="2214" spans="1:5" x14ac:dyDescent="0.25">
      <c r="A2214" s="5">
        <v>40816</v>
      </c>
      <c r="B2214" s="41">
        <v>4.87</v>
      </c>
      <c r="C2214" s="41">
        <v>4.34</v>
      </c>
      <c r="D2214" s="41">
        <v>3.76</v>
      </c>
      <c r="E2214" s="41">
        <v>4.54</v>
      </c>
    </row>
    <row r="2215" spans="1:5" x14ac:dyDescent="0.25">
      <c r="A2215" s="5">
        <v>40847</v>
      </c>
      <c r="B2215" s="41">
        <v>4.75</v>
      </c>
      <c r="C2215" s="41">
        <v>4.13</v>
      </c>
      <c r="D2215" s="41">
        <v>3.69</v>
      </c>
      <c r="E2215" s="41">
        <v>4.38</v>
      </c>
    </row>
    <row r="2216" spans="1:5" x14ac:dyDescent="0.25">
      <c r="A2216" s="5">
        <v>40877</v>
      </c>
      <c r="B2216" s="41">
        <v>4.78</v>
      </c>
      <c r="C2216" s="41">
        <v>4.21</v>
      </c>
      <c r="D2216" s="41">
        <v>3.66</v>
      </c>
      <c r="E2216" s="41">
        <v>4.4400000000000004</v>
      </c>
    </row>
    <row r="2217" spans="1:5" x14ac:dyDescent="0.25">
      <c r="A2217" s="5">
        <v>40908</v>
      </c>
      <c r="B2217" s="41">
        <v>4.8</v>
      </c>
      <c r="C2217" s="41">
        <v>4.0199999999999996</v>
      </c>
      <c r="D2217" s="41">
        <v>3.53</v>
      </c>
      <c r="E2217" s="41">
        <v>4.33</v>
      </c>
    </row>
    <row r="2218" spans="1:5" x14ac:dyDescent="0.25">
      <c r="A2218" s="5">
        <v>40939</v>
      </c>
      <c r="B2218" s="41">
        <v>4.7</v>
      </c>
      <c r="C2218" s="41">
        <v>3.84</v>
      </c>
      <c r="D2218" s="41">
        <v>3.48</v>
      </c>
      <c r="E2218" s="41">
        <v>4.21</v>
      </c>
    </row>
    <row r="2219" spans="1:5" x14ac:dyDescent="0.25">
      <c r="A2219" s="5">
        <v>40968</v>
      </c>
      <c r="B2219" s="41">
        <v>4.59</v>
      </c>
      <c r="C2219" s="41">
        <v>3.9</v>
      </c>
      <c r="D2219" s="41">
        <v>3.47</v>
      </c>
      <c r="E2219" s="41">
        <v>4.17</v>
      </c>
    </row>
    <row r="2220" spans="1:5" x14ac:dyDescent="0.25">
      <c r="A2220" s="5">
        <v>40999</v>
      </c>
      <c r="B2220" s="41">
        <v>4.78</v>
      </c>
      <c r="C2220" s="41">
        <v>3.99</v>
      </c>
      <c r="D2220" s="41">
        <v>3.53</v>
      </c>
      <c r="E2220" s="41">
        <v>4.3</v>
      </c>
    </row>
    <row r="2221" spans="1:5" x14ac:dyDescent="0.25">
      <c r="A2221" s="5">
        <v>41029</v>
      </c>
      <c r="B2221" s="41">
        <v>4.78</v>
      </c>
      <c r="C2221" s="41">
        <v>3.96</v>
      </c>
      <c r="D2221" s="41">
        <v>3.51</v>
      </c>
      <c r="E2221" s="41">
        <v>4.29</v>
      </c>
    </row>
    <row r="2222" spans="1:5" x14ac:dyDescent="0.25">
      <c r="A2222" s="5">
        <v>41060</v>
      </c>
      <c r="B2222" s="41">
        <v>4.75</v>
      </c>
      <c r="C2222" s="41">
        <v>4.1100000000000003</v>
      </c>
      <c r="D2222" s="41">
        <v>3.62</v>
      </c>
      <c r="E2222" s="41">
        <v>4.3499999999999996</v>
      </c>
    </row>
    <row r="2223" spans="1:5" x14ac:dyDescent="0.25">
      <c r="A2223" s="5">
        <v>41090</v>
      </c>
      <c r="B2223" s="41">
        <v>4.57</v>
      </c>
      <c r="C2223" s="41">
        <v>3.94</v>
      </c>
      <c r="D2223" s="41">
        <v>3.59</v>
      </c>
      <c r="E2223" s="41">
        <v>4.21</v>
      </c>
    </row>
    <row r="2224" spans="1:5" x14ac:dyDescent="0.25">
      <c r="A2224" s="5">
        <v>41121</v>
      </c>
      <c r="B2224" s="41">
        <v>4.5199999999999996</v>
      </c>
      <c r="C2224" s="41">
        <v>3.88</v>
      </c>
      <c r="D2224" s="41">
        <v>3.57</v>
      </c>
      <c r="E2224" s="41">
        <v>4.1500000000000004</v>
      </c>
    </row>
    <row r="2225" spans="1:5" x14ac:dyDescent="0.25">
      <c r="A2225" s="5">
        <v>41152</v>
      </c>
      <c r="B2225" s="41">
        <v>4.5599999999999996</v>
      </c>
      <c r="C2225" s="41">
        <v>3.99</v>
      </c>
      <c r="D2225" s="41">
        <v>3.55</v>
      </c>
      <c r="E2225" s="41">
        <v>4.21</v>
      </c>
    </row>
    <row r="2226" spans="1:5" x14ac:dyDescent="0.25">
      <c r="A2226" s="5">
        <v>41182</v>
      </c>
      <c r="B2226" s="41">
        <v>4.5999999999999996</v>
      </c>
      <c r="C2226" s="41">
        <v>3.97</v>
      </c>
      <c r="D2226" s="41">
        <v>3.48</v>
      </c>
      <c r="E2226" s="41">
        <v>4.1900000000000004</v>
      </c>
    </row>
    <row r="2227" spans="1:5" x14ac:dyDescent="0.25">
      <c r="A2227" s="5">
        <v>41213</v>
      </c>
      <c r="B2227" s="41">
        <v>4.6399999999999997</v>
      </c>
      <c r="C2227" s="41">
        <v>4.13</v>
      </c>
      <c r="D2227" s="41">
        <v>3.57</v>
      </c>
      <c r="E2227" s="41">
        <v>4.28</v>
      </c>
    </row>
    <row r="2228" spans="1:5" x14ac:dyDescent="0.25">
      <c r="A2228" s="5">
        <v>41243</v>
      </c>
      <c r="B2228" s="41">
        <v>4.6100000000000003</v>
      </c>
      <c r="C2228" s="41">
        <v>4.18</v>
      </c>
      <c r="D2228" s="41">
        <v>3.59</v>
      </c>
      <c r="E2228" s="41">
        <v>4.3</v>
      </c>
    </row>
    <row r="2229" spans="1:5" x14ac:dyDescent="0.25">
      <c r="A2229" s="5">
        <v>41274</v>
      </c>
      <c r="B2229" s="41">
        <v>4.66</v>
      </c>
      <c r="C2229" s="41">
        <v>4.1399999999999997</v>
      </c>
      <c r="D2229" s="41">
        <v>3.54</v>
      </c>
      <c r="E2229" s="41">
        <v>4.28</v>
      </c>
    </row>
    <row r="2230" spans="1:5" x14ac:dyDescent="0.25">
      <c r="A2230" s="5">
        <v>41305</v>
      </c>
      <c r="B2230" s="41">
        <v>4.67</v>
      </c>
      <c r="C2230" s="41">
        <v>4.08</v>
      </c>
      <c r="D2230" s="41">
        <v>3.47</v>
      </c>
      <c r="E2230" s="41">
        <v>4.25</v>
      </c>
    </row>
    <row r="2231" spans="1:5" x14ac:dyDescent="0.25">
      <c r="A2231" s="5">
        <v>41333</v>
      </c>
      <c r="B2231" s="41">
        <v>4.67</v>
      </c>
      <c r="C2231" s="41">
        <v>4.04</v>
      </c>
      <c r="D2231" s="41">
        <v>3.47</v>
      </c>
      <c r="E2231" s="41">
        <v>4.24</v>
      </c>
    </row>
    <row r="2232" spans="1:5" x14ac:dyDescent="0.25">
      <c r="A2232" s="5">
        <v>41364</v>
      </c>
      <c r="B2232" s="41">
        <v>4.7</v>
      </c>
      <c r="C2232" s="41">
        <v>3.95</v>
      </c>
      <c r="D2232" s="41">
        <v>3.47</v>
      </c>
      <c r="E2232" s="41">
        <v>4.21</v>
      </c>
    </row>
    <row r="2233" spans="1:5" x14ac:dyDescent="0.25">
      <c r="A2233" s="5">
        <v>41394</v>
      </c>
      <c r="B2233" s="41">
        <v>4.6399999999999997</v>
      </c>
      <c r="C2233" s="41">
        <v>3.76</v>
      </c>
      <c r="D2233" s="41">
        <v>3.39</v>
      </c>
      <c r="E2233" s="41">
        <v>4.09</v>
      </c>
    </row>
    <row r="2234" spans="1:5" x14ac:dyDescent="0.25">
      <c r="A2234" s="5">
        <v>41425</v>
      </c>
      <c r="B2234" s="41">
        <v>4.8600000000000003</v>
      </c>
      <c r="C2234" s="41">
        <v>4.03</v>
      </c>
      <c r="D2234" s="41">
        <v>3.67</v>
      </c>
      <c r="E2234" s="41">
        <v>4.34</v>
      </c>
    </row>
    <row r="2235" spans="1:5" x14ac:dyDescent="0.25">
      <c r="A2235" s="5">
        <v>41455</v>
      </c>
      <c r="B2235" s="41">
        <v>4.9400000000000004</v>
      </c>
      <c r="C2235" s="41">
        <v>4.3899999999999997</v>
      </c>
      <c r="D2235" s="41">
        <v>3.91</v>
      </c>
      <c r="E2235" s="41">
        <v>4.57</v>
      </c>
    </row>
    <row r="2236" spans="1:5" x14ac:dyDescent="0.25">
      <c r="A2236" s="5">
        <v>41486</v>
      </c>
      <c r="B2236" s="41">
        <v>4.8099999999999996</v>
      </c>
      <c r="C2236" s="41">
        <v>4.17</v>
      </c>
      <c r="D2236" s="41">
        <v>3.8</v>
      </c>
      <c r="E2236" s="41">
        <v>4.41</v>
      </c>
    </row>
    <row r="2237" spans="1:5" x14ac:dyDescent="0.25">
      <c r="A2237" s="5">
        <v>41517</v>
      </c>
      <c r="B2237" s="41">
        <v>4.8</v>
      </c>
      <c r="C2237" s="41">
        <v>4.21</v>
      </c>
      <c r="D2237" s="41">
        <v>3.84</v>
      </c>
      <c r="E2237" s="41">
        <v>4.43</v>
      </c>
    </row>
    <row r="2238" spans="1:5" x14ac:dyDescent="0.25">
      <c r="A2238" s="5">
        <v>41547</v>
      </c>
      <c r="B2238" s="41">
        <v>4.83</v>
      </c>
      <c r="C2238" s="41">
        <v>4.1500000000000004</v>
      </c>
      <c r="D2238" s="41">
        <v>3.82</v>
      </c>
      <c r="E2238" s="41">
        <v>4.41</v>
      </c>
    </row>
    <row r="2239" spans="1:5" x14ac:dyDescent="0.25">
      <c r="A2239" s="5">
        <v>41578</v>
      </c>
      <c r="B2239" s="41">
        <v>4.79</v>
      </c>
      <c r="C2239" s="41">
        <v>3.99</v>
      </c>
      <c r="D2239" s="41">
        <v>3.63</v>
      </c>
      <c r="E2239" s="41">
        <v>4.3</v>
      </c>
    </row>
    <row r="2240" spans="1:5" x14ac:dyDescent="0.25">
      <c r="A2240" s="5">
        <v>41608</v>
      </c>
      <c r="B2240" s="41">
        <v>4.8499999999999996</v>
      </c>
      <c r="C2240" s="41">
        <v>4.03</v>
      </c>
      <c r="D2240" s="41">
        <v>3.59</v>
      </c>
      <c r="E2240" s="41">
        <v>4.33</v>
      </c>
    </row>
    <row r="2241" spans="1:5" x14ac:dyDescent="0.25">
      <c r="A2241" s="5">
        <v>41639</v>
      </c>
      <c r="B2241" s="41">
        <v>4.8600000000000003</v>
      </c>
      <c r="C2241" s="41">
        <v>3.99</v>
      </c>
      <c r="D2241" s="41">
        <v>3.55</v>
      </c>
      <c r="E2241" s="41">
        <v>4.3</v>
      </c>
    </row>
    <row r="2242" spans="1:5" x14ac:dyDescent="0.25">
      <c r="A2242" s="5">
        <v>41670</v>
      </c>
      <c r="B2242" s="41">
        <v>4.8600000000000003</v>
      </c>
      <c r="C2242" s="41">
        <v>3.92</v>
      </c>
      <c r="D2242" s="41">
        <v>3.47</v>
      </c>
      <c r="E2242" s="41">
        <v>4.26</v>
      </c>
    </row>
    <row r="2243" spans="1:5" x14ac:dyDescent="0.25">
      <c r="A2243" s="5">
        <v>41698</v>
      </c>
      <c r="B2243" s="41">
        <v>4.84</v>
      </c>
      <c r="C2243" s="41">
        <v>3.73</v>
      </c>
      <c r="D2243" s="41">
        <v>3.27</v>
      </c>
      <c r="E2243" s="41">
        <v>4.1399999999999997</v>
      </c>
    </row>
    <row r="2244" spans="1:5" x14ac:dyDescent="0.25">
      <c r="A2244" s="5">
        <v>41729</v>
      </c>
      <c r="B2244" s="41">
        <v>4.8600000000000003</v>
      </c>
      <c r="C2244" s="41">
        <v>3.79</v>
      </c>
      <c r="D2244" s="41">
        <v>3.29</v>
      </c>
      <c r="E2244" s="41">
        <v>4.18</v>
      </c>
    </row>
    <row r="2245" spans="1:5" x14ac:dyDescent="0.25">
      <c r="A2245" s="5">
        <v>41759</v>
      </c>
      <c r="B2245" s="41">
        <v>4.8899999999999997</v>
      </c>
      <c r="C2245" s="41">
        <v>3.81</v>
      </c>
      <c r="D2245" s="41">
        <v>3.3</v>
      </c>
      <c r="E2245" s="41">
        <v>4.2</v>
      </c>
    </row>
    <row r="2246" spans="1:5" x14ac:dyDescent="0.25">
      <c r="A2246" s="5">
        <v>41790</v>
      </c>
      <c r="B2246" s="41">
        <v>4.92</v>
      </c>
      <c r="C2246" s="41">
        <v>3.8</v>
      </c>
      <c r="D2246" s="41">
        <v>3.26</v>
      </c>
      <c r="E2246" s="41">
        <v>4.22</v>
      </c>
    </row>
    <row r="2247" spans="1:5" x14ac:dyDescent="0.25">
      <c r="A2247" s="5">
        <v>41820</v>
      </c>
      <c r="B2247" s="41">
        <v>4.93</v>
      </c>
      <c r="C2247" s="41">
        <v>3.79</v>
      </c>
      <c r="D2247" s="41">
        <v>3.23</v>
      </c>
      <c r="E2247" s="41">
        <v>4.21</v>
      </c>
    </row>
    <row r="2248" spans="1:5" x14ac:dyDescent="0.25">
      <c r="A2248" s="5">
        <v>41851</v>
      </c>
      <c r="B2248" s="41">
        <v>5.01</v>
      </c>
      <c r="C2248" s="41">
        <v>4.13</v>
      </c>
      <c r="D2248" s="41">
        <v>3.61</v>
      </c>
      <c r="E2248" s="41">
        <v>4.4400000000000004</v>
      </c>
    </row>
    <row r="2249" spans="1:5" x14ac:dyDescent="0.25">
      <c r="A2249" s="5">
        <v>41882</v>
      </c>
      <c r="B2249" s="41">
        <v>4.92</v>
      </c>
      <c r="C2249" s="41">
        <v>3.87</v>
      </c>
      <c r="D2249" s="41">
        <v>3.28</v>
      </c>
      <c r="E2249" s="41">
        <v>4.24</v>
      </c>
    </row>
    <row r="2250" spans="1:5" x14ac:dyDescent="0.25">
      <c r="A2250" s="5">
        <v>41912</v>
      </c>
      <c r="B2250" s="41">
        <v>5.0599999999999996</v>
      </c>
      <c r="C2250" s="41">
        <v>4.2300000000000004</v>
      </c>
      <c r="D2250" s="41">
        <v>3.59</v>
      </c>
      <c r="E2250" s="41">
        <v>4.49</v>
      </c>
    </row>
    <row r="2251" spans="1:5" x14ac:dyDescent="0.25">
      <c r="A2251" s="5">
        <v>41943</v>
      </c>
      <c r="B2251" s="41">
        <v>5</v>
      </c>
      <c r="C2251" s="41">
        <v>4.05</v>
      </c>
      <c r="D2251" s="41">
        <v>3.44</v>
      </c>
      <c r="E2251" s="41">
        <v>4.38</v>
      </c>
    </row>
    <row r="2252" spans="1:5" x14ac:dyDescent="0.25">
      <c r="A2252" s="5">
        <v>41973</v>
      </c>
      <c r="B2252" s="41">
        <v>5.04</v>
      </c>
      <c r="C2252" s="41">
        <v>4.09</v>
      </c>
      <c r="D2252" s="41">
        <v>3.46</v>
      </c>
      <c r="E2252" s="41">
        <v>4.4400000000000004</v>
      </c>
    </row>
    <row r="2253" spans="1:5" x14ac:dyDescent="0.25">
      <c r="A2253" s="5">
        <v>42004</v>
      </c>
      <c r="B2253" s="41">
        <v>5.05</v>
      </c>
      <c r="C2253" s="41">
        <v>4.12</v>
      </c>
      <c r="D2253" s="41">
        <v>3.49</v>
      </c>
      <c r="E2253" s="41">
        <v>4.46</v>
      </c>
    </row>
    <row r="2254" spans="1:5" x14ac:dyDescent="0.25">
      <c r="A2254" s="5">
        <v>42035</v>
      </c>
      <c r="B2254" s="41">
        <v>5</v>
      </c>
      <c r="C2254" s="41">
        <v>4.0599999999999996</v>
      </c>
      <c r="D2254" s="41">
        <v>3.42</v>
      </c>
      <c r="E2254" s="41">
        <v>4.42</v>
      </c>
    </row>
    <row r="2255" spans="1:5" x14ac:dyDescent="0.25">
      <c r="A2255" s="5">
        <v>42063</v>
      </c>
      <c r="B2255" s="41">
        <v>4.9400000000000004</v>
      </c>
      <c r="C2255" s="41">
        <v>3.93</v>
      </c>
      <c r="D2255" s="41">
        <v>3.29</v>
      </c>
      <c r="E2255" s="41">
        <v>4.3099999999999996</v>
      </c>
    </row>
    <row r="2256" spans="1:5" x14ac:dyDescent="0.25">
      <c r="A2256" s="5">
        <v>42094</v>
      </c>
      <c r="B2256" s="41">
        <v>5</v>
      </c>
      <c r="C2256" s="41">
        <v>4.0599999999999996</v>
      </c>
      <c r="D2256" s="41">
        <v>3.28</v>
      </c>
      <c r="E2256" s="41">
        <v>4.3899999999999997</v>
      </c>
    </row>
    <row r="2257" spans="1:5" x14ac:dyDescent="0.25">
      <c r="A2257" s="5">
        <v>42124</v>
      </c>
      <c r="B2257" s="41">
        <v>5.03</v>
      </c>
      <c r="C2257" s="41">
        <v>4.0999999999999996</v>
      </c>
      <c r="D2257" s="41">
        <v>3.22</v>
      </c>
      <c r="E2257" s="41">
        <v>4.41</v>
      </c>
    </row>
    <row r="2258" spans="1:5" x14ac:dyDescent="0.25">
      <c r="A2258" s="5">
        <v>42155</v>
      </c>
      <c r="B2258" s="41">
        <v>4.99</v>
      </c>
      <c r="C2258" s="41">
        <v>4.12</v>
      </c>
      <c r="D2258" s="41">
        <v>3.22</v>
      </c>
      <c r="E2258" s="41">
        <v>4.4000000000000004</v>
      </c>
    </row>
    <row r="2262" spans="1:5" x14ac:dyDescent="0.25">
      <c r="A2262" s="41" t="s">
        <v>445</v>
      </c>
    </row>
    <row r="2263" spans="1:5" x14ac:dyDescent="0.25">
      <c r="A2263" s="41" t="s">
        <v>469</v>
      </c>
    </row>
    <row r="2265" spans="1:5" x14ac:dyDescent="0.25">
      <c r="B2265" s="41" t="s">
        <v>94</v>
      </c>
      <c r="C2265" s="41" t="s">
        <v>106</v>
      </c>
      <c r="D2265" s="41" t="s">
        <v>447</v>
      </c>
      <c r="E2265" s="41" t="s">
        <v>448</v>
      </c>
    </row>
    <row r="2266" spans="1:5" x14ac:dyDescent="0.25">
      <c r="A2266" s="5">
        <v>38352</v>
      </c>
      <c r="B2266" s="41">
        <v>0.35</v>
      </c>
      <c r="C2266" s="41">
        <v>-0.05</v>
      </c>
      <c r="D2266" s="41">
        <v>0.03</v>
      </c>
      <c r="E2266" s="41">
        <v>0.12</v>
      </c>
    </row>
    <row r="2267" spans="1:5" x14ac:dyDescent="0.25">
      <c r="A2267" s="5">
        <v>38383</v>
      </c>
      <c r="B2267" s="41">
        <v>0.34</v>
      </c>
      <c r="C2267" s="41">
        <v>-7.0000000000000007E-2</v>
      </c>
      <c r="D2267" s="41">
        <v>0.05</v>
      </c>
      <c r="E2267" s="41">
        <v>0.11</v>
      </c>
    </row>
    <row r="2268" spans="1:5" x14ac:dyDescent="0.25">
      <c r="A2268" s="5">
        <v>38411</v>
      </c>
      <c r="B2268" s="41">
        <v>0.32</v>
      </c>
      <c r="C2268" s="41">
        <v>-0.08</v>
      </c>
      <c r="D2268" s="41">
        <v>0.04</v>
      </c>
      <c r="E2268" s="41">
        <v>0.1</v>
      </c>
    </row>
    <row r="2269" spans="1:5" x14ac:dyDescent="0.25">
      <c r="A2269" s="5">
        <v>38442</v>
      </c>
      <c r="B2269" s="41">
        <v>0.32</v>
      </c>
      <c r="C2269" s="41">
        <v>-0.04</v>
      </c>
      <c r="D2269" s="41">
        <v>0.08</v>
      </c>
      <c r="E2269" s="41">
        <v>0.12</v>
      </c>
    </row>
    <row r="2270" spans="1:5" x14ac:dyDescent="0.25">
      <c r="A2270" s="5">
        <v>38472</v>
      </c>
      <c r="B2270" s="41">
        <v>0.33</v>
      </c>
      <c r="C2270" s="41">
        <v>0</v>
      </c>
      <c r="D2270" s="41">
        <v>0.12</v>
      </c>
      <c r="E2270" s="41">
        <v>0.15</v>
      </c>
    </row>
    <row r="2271" spans="1:5" x14ac:dyDescent="0.25">
      <c r="A2271" s="5">
        <v>38503</v>
      </c>
      <c r="B2271" s="41">
        <v>0.35</v>
      </c>
      <c r="C2271" s="41">
        <v>-0.04</v>
      </c>
      <c r="D2271" s="41">
        <v>0.11</v>
      </c>
      <c r="E2271" s="41">
        <v>0.15</v>
      </c>
    </row>
    <row r="2272" spans="1:5" x14ac:dyDescent="0.25">
      <c r="A2272" s="5">
        <v>38533</v>
      </c>
      <c r="B2272" s="41">
        <v>0.38</v>
      </c>
      <c r="C2272" s="41">
        <v>-0.06</v>
      </c>
      <c r="D2272" s="41">
        <v>0.1</v>
      </c>
      <c r="E2272" s="41">
        <v>0.16</v>
      </c>
    </row>
    <row r="2273" spans="1:5" x14ac:dyDescent="0.25">
      <c r="A2273" s="5">
        <v>38564</v>
      </c>
      <c r="B2273" s="41">
        <v>0.38</v>
      </c>
      <c r="C2273" s="41">
        <v>-0.09</v>
      </c>
      <c r="D2273" s="41">
        <v>0.09</v>
      </c>
      <c r="E2273" s="41">
        <v>0.14000000000000001</v>
      </c>
    </row>
    <row r="2274" spans="1:5" x14ac:dyDescent="0.25">
      <c r="A2274" s="5">
        <v>38595</v>
      </c>
      <c r="B2274" s="41">
        <v>0.39</v>
      </c>
      <c r="C2274" s="41">
        <v>-0.09</v>
      </c>
      <c r="D2274" s="41">
        <v>0.09</v>
      </c>
      <c r="E2274" s="41">
        <v>0.15</v>
      </c>
    </row>
    <row r="2275" spans="1:5" x14ac:dyDescent="0.25">
      <c r="A2275" s="5">
        <v>38625</v>
      </c>
      <c r="B2275" s="41">
        <v>0.38</v>
      </c>
      <c r="C2275" s="41">
        <v>-0.08</v>
      </c>
      <c r="D2275" s="41">
        <v>0.12</v>
      </c>
      <c r="E2275" s="41">
        <v>0.16</v>
      </c>
    </row>
    <row r="2276" spans="1:5" x14ac:dyDescent="0.25">
      <c r="A2276" s="5">
        <v>38656</v>
      </c>
      <c r="B2276" s="41">
        <v>0.35</v>
      </c>
      <c r="C2276" s="41">
        <v>-0.05</v>
      </c>
      <c r="D2276" s="41">
        <v>0.14000000000000001</v>
      </c>
      <c r="E2276" s="41">
        <v>0.16</v>
      </c>
    </row>
    <row r="2277" spans="1:5" x14ac:dyDescent="0.25">
      <c r="A2277" s="5">
        <v>38686</v>
      </c>
      <c r="B2277" s="41">
        <v>0.31</v>
      </c>
      <c r="C2277" s="41">
        <v>-0.02</v>
      </c>
      <c r="D2277" s="41">
        <v>0.12</v>
      </c>
      <c r="E2277" s="41">
        <v>0.14000000000000001</v>
      </c>
    </row>
    <row r="2278" spans="1:5" x14ac:dyDescent="0.25">
      <c r="A2278" s="5">
        <v>38717</v>
      </c>
      <c r="B2278" s="41">
        <v>0.28000000000000003</v>
      </c>
      <c r="C2278" s="41">
        <v>-0.03</v>
      </c>
      <c r="D2278" s="41">
        <v>0.09</v>
      </c>
      <c r="E2278" s="41">
        <v>0.12</v>
      </c>
    </row>
    <row r="2279" spans="1:5" x14ac:dyDescent="0.25">
      <c r="A2279" s="5">
        <v>38748</v>
      </c>
      <c r="B2279" s="41">
        <v>0.28999999999999998</v>
      </c>
      <c r="C2279" s="41">
        <v>0</v>
      </c>
      <c r="D2279" s="41">
        <v>0.09</v>
      </c>
      <c r="E2279" s="41">
        <v>0.14000000000000001</v>
      </c>
    </row>
    <row r="2280" spans="1:5" x14ac:dyDescent="0.25">
      <c r="A2280" s="5">
        <v>38776</v>
      </c>
      <c r="B2280" s="41">
        <v>0.27</v>
      </c>
      <c r="C2280" s="41">
        <v>-0.02</v>
      </c>
      <c r="D2280" s="41">
        <v>7.0000000000000007E-2</v>
      </c>
      <c r="E2280" s="41">
        <v>0.11</v>
      </c>
    </row>
    <row r="2281" spans="1:5" x14ac:dyDescent="0.25">
      <c r="A2281" s="5">
        <v>38807</v>
      </c>
      <c r="B2281" s="41">
        <v>0.26</v>
      </c>
      <c r="C2281" s="41">
        <v>-0.02</v>
      </c>
      <c r="D2281" s="41">
        <v>0.04</v>
      </c>
      <c r="E2281" s="41">
        <v>0.1</v>
      </c>
    </row>
    <row r="2282" spans="1:5" x14ac:dyDescent="0.25">
      <c r="A2282" s="5">
        <v>38837</v>
      </c>
      <c r="B2282" s="41">
        <v>0.28000000000000003</v>
      </c>
      <c r="C2282" s="41">
        <v>-0.02</v>
      </c>
      <c r="D2282" s="41">
        <v>0.04</v>
      </c>
      <c r="E2282" s="41">
        <v>0.12</v>
      </c>
    </row>
    <row r="2283" spans="1:5" x14ac:dyDescent="0.25">
      <c r="A2283" s="5">
        <v>38868</v>
      </c>
      <c r="B2283" s="41">
        <v>0.28999999999999998</v>
      </c>
      <c r="C2283" s="41">
        <v>0</v>
      </c>
      <c r="D2283" s="41">
        <v>0.06</v>
      </c>
      <c r="E2283" s="41">
        <v>0.13</v>
      </c>
    </row>
    <row r="2284" spans="1:5" x14ac:dyDescent="0.25">
      <c r="A2284" s="5">
        <v>38898</v>
      </c>
      <c r="B2284" s="41">
        <v>0.28999999999999998</v>
      </c>
      <c r="C2284" s="41">
        <v>0.06</v>
      </c>
      <c r="D2284" s="41">
        <v>0.04</v>
      </c>
      <c r="E2284" s="41">
        <v>0.16</v>
      </c>
    </row>
    <row r="2285" spans="1:5" x14ac:dyDescent="0.25">
      <c r="A2285" s="5">
        <v>38929</v>
      </c>
      <c r="B2285" s="41">
        <v>0.26</v>
      </c>
      <c r="C2285" s="41">
        <v>0.09</v>
      </c>
      <c r="D2285" s="41">
        <v>0.03</v>
      </c>
      <c r="E2285" s="41">
        <v>0.15</v>
      </c>
    </row>
    <row r="2286" spans="1:5" x14ac:dyDescent="0.25">
      <c r="A2286" s="5">
        <v>38960</v>
      </c>
      <c r="B2286" s="41">
        <v>0.25</v>
      </c>
      <c r="C2286" s="41">
        <v>7.0000000000000007E-2</v>
      </c>
      <c r="D2286" s="41">
        <v>0.02</v>
      </c>
      <c r="E2286" s="41">
        <v>0.14000000000000001</v>
      </c>
    </row>
    <row r="2287" spans="1:5" x14ac:dyDescent="0.25">
      <c r="A2287" s="5">
        <v>38990</v>
      </c>
      <c r="B2287" s="41">
        <v>0.25</v>
      </c>
      <c r="C2287" s="41">
        <v>0.05</v>
      </c>
      <c r="D2287" s="41">
        <v>0.02</v>
      </c>
      <c r="E2287" s="41">
        <v>0.13</v>
      </c>
    </row>
    <row r="2288" spans="1:5" x14ac:dyDescent="0.25">
      <c r="A2288" s="5">
        <v>39021</v>
      </c>
      <c r="B2288" s="41">
        <v>0.23</v>
      </c>
      <c r="C2288" s="41">
        <v>0.02</v>
      </c>
      <c r="D2288" s="41">
        <v>0.03</v>
      </c>
      <c r="E2288" s="41">
        <v>0.1</v>
      </c>
    </row>
    <row r="2289" spans="1:5" x14ac:dyDescent="0.25">
      <c r="A2289" s="5">
        <v>39051</v>
      </c>
      <c r="B2289" s="41">
        <v>0.23</v>
      </c>
      <c r="C2289" s="41">
        <v>0</v>
      </c>
      <c r="D2289" s="41">
        <v>0.04</v>
      </c>
      <c r="E2289" s="41">
        <v>0.09</v>
      </c>
    </row>
    <row r="2290" spans="1:5" x14ac:dyDescent="0.25">
      <c r="A2290" s="5">
        <v>39082</v>
      </c>
      <c r="B2290" s="41">
        <v>0.22</v>
      </c>
      <c r="C2290" s="41">
        <v>-0.06</v>
      </c>
      <c r="D2290" s="41">
        <v>0.1</v>
      </c>
      <c r="E2290" s="41">
        <v>7.0000000000000007E-2</v>
      </c>
    </row>
    <row r="2291" spans="1:5" x14ac:dyDescent="0.25">
      <c r="A2291" s="5">
        <v>39113</v>
      </c>
      <c r="B2291" s="41">
        <v>0.22</v>
      </c>
      <c r="C2291" s="41">
        <v>-0.1</v>
      </c>
      <c r="D2291" s="41">
        <v>0.03</v>
      </c>
      <c r="E2291" s="41">
        <v>0.04</v>
      </c>
    </row>
    <row r="2292" spans="1:5" x14ac:dyDescent="0.25">
      <c r="A2292" s="5">
        <v>39141</v>
      </c>
      <c r="B2292" s="41">
        <v>0.2</v>
      </c>
      <c r="C2292" s="41">
        <v>-0.11</v>
      </c>
      <c r="D2292" s="41">
        <v>0</v>
      </c>
      <c r="E2292" s="41">
        <v>0.02</v>
      </c>
    </row>
    <row r="2293" spans="1:5" x14ac:dyDescent="0.25">
      <c r="A2293" s="5">
        <v>39172</v>
      </c>
      <c r="B2293" s="41">
        <v>0.21</v>
      </c>
      <c r="C2293" s="41">
        <v>-0.12</v>
      </c>
      <c r="D2293" s="41">
        <v>0.01</v>
      </c>
      <c r="E2293" s="41">
        <v>0.04</v>
      </c>
    </row>
    <row r="2294" spans="1:5" x14ac:dyDescent="0.25">
      <c r="A2294" s="5">
        <v>39202</v>
      </c>
      <c r="B2294" s="41">
        <v>0.22</v>
      </c>
      <c r="C2294" s="41">
        <v>-0.15</v>
      </c>
      <c r="D2294" s="41">
        <v>-0.03</v>
      </c>
      <c r="E2294" s="41">
        <v>0.02</v>
      </c>
    </row>
    <row r="2295" spans="1:5" x14ac:dyDescent="0.25">
      <c r="A2295" s="5">
        <v>39233</v>
      </c>
      <c r="B2295" s="41">
        <v>0.22</v>
      </c>
      <c r="C2295" s="41">
        <v>-0.18</v>
      </c>
      <c r="D2295" s="41">
        <v>-0.05</v>
      </c>
      <c r="E2295" s="41">
        <v>0.01</v>
      </c>
    </row>
    <row r="2296" spans="1:5" x14ac:dyDescent="0.25">
      <c r="A2296" s="5">
        <v>39263</v>
      </c>
      <c r="B2296" s="41">
        <v>0.31</v>
      </c>
      <c r="C2296" s="41">
        <v>-0.05</v>
      </c>
      <c r="D2296" s="41">
        <v>0.06</v>
      </c>
      <c r="E2296" s="41">
        <v>0.12</v>
      </c>
    </row>
    <row r="2297" spans="1:5" x14ac:dyDescent="0.25">
      <c r="A2297" s="5">
        <v>39294</v>
      </c>
      <c r="B2297" s="41">
        <v>0.34</v>
      </c>
      <c r="C2297" s="41">
        <v>0.08</v>
      </c>
      <c r="D2297" s="41">
        <v>0.18</v>
      </c>
      <c r="E2297" s="41">
        <v>0.2</v>
      </c>
    </row>
    <row r="2298" spans="1:5" x14ac:dyDescent="0.25">
      <c r="A2298" s="5">
        <v>39325</v>
      </c>
      <c r="B2298" s="41">
        <v>0.32</v>
      </c>
      <c r="C2298" s="41">
        <v>7.0000000000000007E-2</v>
      </c>
      <c r="D2298" s="41">
        <v>0.2</v>
      </c>
      <c r="E2298" s="41">
        <v>0.2</v>
      </c>
    </row>
    <row r="2299" spans="1:5" x14ac:dyDescent="0.25">
      <c r="A2299" s="5">
        <v>39355</v>
      </c>
      <c r="B2299" s="41">
        <v>0.28999999999999998</v>
      </c>
      <c r="C2299" s="41">
        <v>0.03</v>
      </c>
      <c r="D2299" s="41">
        <v>0.17</v>
      </c>
      <c r="E2299" s="41">
        <v>0.16</v>
      </c>
    </row>
    <row r="2300" spans="1:5" x14ac:dyDescent="0.25">
      <c r="A2300" s="5">
        <v>39386</v>
      </c>
      <c r="B2300" s="41">
        <v>0.28999999999999998</v>
      </c>
      <c r="C2300" s="41">
        <v>0.01</v>
      </c>
      <c r="D2300" s="41">
        <v>0.18</v>
      </c>
      <c r="E2300" s="41">
        <v>0.15</v>
      </c>
    </row>
    <row r="2301" spans="1:5" x14ac:dyDescent="0.25">
      <c r="A2301" s="5">
        <v>39416</v>
      </c>
      <c r="B2301" s="41">
        <v>0.28999999999999998</v>
      </c>
      <c r="C2301" s="41">
        <v>0.14000000000000001</v>
      </c>
      <c r="D2301" s="41">
        <v>0.26</v>
      </c>
      <c r="E2301" s="41">
        <v>0.22</v>
      </c>
    </row>
    <row r="2302" spans="1:5" x14ac:dyDescent="0.25">
      <c r="A2302" s="5">
        <v>39447</v>
      </c>
      <c r="B2302" s="41">
        <v>0.28000000000000003</v>
      </c>
      <c r="C2302" s="41">
        <v>0.14000000000000001</v>
      </c>
      <c r="D2302" s="41">
        <v>0.26</v>
      </c>
      <c r="E2302" s="41">
        <v>0.22</v>
      </c>
    </row>
    <row r="2303" spans="1:5" x14ac:dyDescent="0.25">
      <c r="A2303" s="5">
        <v>39478</v>
      </c>
      <c r="B2303" s="41">
        <v>0.3</v>
      </c>
      <c r="C2303" s="41">
        <v>0.21</v>
      </c>
      <c r="D2303" s="41">
        <v>0.31</v>
      </c>
      <c r="E2303" s="41">
        <v>0.26</v>
      </c>
    </row>
    <row r="2304" spans="1:5" x14ac:dyDescent="0.25">
      <c r="A2304" s="5">
        <v>39507</v>
      </c>
      <c r="B2304" s="41">
        <v>0.3</v>
      </c>
      <c r="C2304" s="41">
        <v>0.23</v>
      </c>
      <c r="D2304" s="41">
        <v>0.3</v>
      </c>
      <c r="E2304" s="41">
        <v>0.27</v>
      </c>
    </row>
    <row r="2305" spans="1:5" x14ac:dyDescent="0.25">
      <c r="A2305" s="5">
        <v>39538</v>
      </c>
      <c r="B2305" s="41">
        <v>0.26</v>
      </c>
      <c r="C2305" s="41">
        <v>0.22</v>
      </c>
      <c r="D2305" s="41">
        <v>0.31</v>
      </c>
      <c r="E2305" s="41">
        <v>0.26</v>
      </c>
    </row>
    <row r="2306" spans="1:5" x14ac:dyDescent="0.25">
      <c r="A2306" s="5">
        <v>39568</v>
      </c>
      <c r="B2306" s="41">
        <v>0.21</v>
      </c>
      <c r="C2306" s="41">
        <v>0.14000000000000001</v>
      </c>
      <c r="D2306" s="41">
        <v>0.28000000000000003</v>
      </c>
      <c r="E2306" s="41">
        <v>0.19</v>
      </c>
    </row>
    <row r="2307" spans="1:5" x14ac:dyDescent="0.25">
      <c r="A2307" s="5">
        <v>39599</v>
      </c>
      <c r="B2307" s="41">
        <v>0.26</v>
      </c>
      <c r="C2307" s="41">
        <v>0.14000000000000001</v>
      </c>
      <c r="D2307" s="41">
        <v>0.25</v>
      </c>
      <c r="E2307" s="41">
        <v>0.21</v>
      </c>
    </row>
    <row r="2308" spans="1:5" x14ac:dyDescent="0.25">
      <c r="A2308" s="5">
        <v>39629</v>
      </c>
      <c r="B2308" s="41">
        <v>0.28999999999999998</v>
      </c>
      <c r="C2308" s="41">
        <v>0.18</v>
      </c>
      <c r="D2308" s="41">
        <v>0.26</v>
      </c>
      <c r="E2308" s="41">
        <v>0.24</v>
      </c>
    </row>
    <row r="2309" spans="1:5" x14ac:dyDescent="0.25">
      <c r="A2309" s="5">
        <v>39660</v>
      </c>
      <c r="B2309" s="41">
        <v>0.28999999999999998</v>
      </c>
      <c r="C2309" s="41">
        <v>0.17</v>
      </c>
      <c r="D2309" s="41">
        <v>0.25</v>
      </c>
      <c r="E2309" s="41">
        <v>0.24</v>
      </c>
    </row>
    <row r="2310" spans="1:5" x14ac:dyDescent="0.25">
      <c r="A2310" s="5">
        <v>39691</v>
      </c>
      <c r="B2310" s="41">
        <v>0.28999999999999998</v>
      </c>
      <c r="C2310" s="41">
        <v>0.16</v>
      </c>
      <c r="D2310" s="41">
        <v>0.25</v>
      </c>
      <c r="E2310" s="41">
        <v>0.23</v>
      </c>
    </row>
    <row r="2311" spans="1:5" x14ac:dyDescent="0.25">
      <c r="A2311" s="5">
        <v>39721</v>
      </c>
      <c r="B2311" s="41">
        <v>0.33</v>
      </c>
      <c r="C2311" s="41">
        <v>0.23</v>
      </c>
      <c r="D2311" s="41">
        <v>0.25</v>
      </c>
      <c r="E2311" s="41">
        <v>0.28000000000000003</v>
      </c>
    </row>
    <row r="2312" spans="1:5" x14ac:dyDescent="0.25">
      <c r="A2312" s="5">
        <v>39752</v>
      </c>
      <c r="B2312" s="41">
        <v>0.32</v>
      </c>
      <c r="C2312" s="41">
        <v>0.24</v>
      </c>
      <c r="D2312" s="41">
        <v>0.21</v>
      </c>
      <c r="E2312" s="41">
        <v>0.27</v>
      </c>
    </row>
    <row r="2313" spans="1:5" x14ac:dyDescent="0.25">
      <c r="A2313" s="5">
        <v>39782</v>
      </c>
      <c r="B2313" s="41">
        <v>0.28999999999999998</v>
      </c>
      <c r="C2313" s="41">
        <v>0.23</v>
      </c>
      <c r="D2313" s="41">
        <v>0.17</v>
      </c>
      <c r="E2313" s="41">
        <v>0.25</v>
      </c>
    </row>
    <row r="2314" spans="1:5" x14ac:dyDescent="0.25">
      <c r="A2314" s="5">
        <v>39813</v>
      </c>
      <c r="B2314" s="41">
        <v>0.28999999999999998</v>
      </c>
      <c r="C2314" s="41">
        <v>0.23</v>
      </c>
      <c r="D2314" s="41">
        <v>0.17</v>
      </c>
      <c r="E2314" s="41">
        <v>0.25</v>
      </c>
    </row>
    <row r="2315" spans="1:5" x14ac:dyDescent="0.25">
      <c r="A2315" s="5">
        <v>39844</v>
      </c>
      <c r="B2315" s="41">
        <v>0.3</v>
      </c>
      <c r="C2315" s="41">
        <v>0.23</v>
      </c>
      <c r="D2315" s="41">
        <v>0.15</v>
      </c>
      <c r="E2315" s="41">
        <v>0.25</v>
      </c>
    </row>
    <row r="2316" spans="1:5" x14ac:dyDescent="0.25">
      <c r="A2316" s="5">
        <v>39872</v>
      </c>
      <c r="B2316" s="41">
        <v>0.28999999999999998</v>
      </c>
      <c r="C2316" s="41">
        <v>0.21</v>
      </c>
      <c r="D2316" s="41">
        <v>0.15</v>
      </c>
      <c r="E2316" s="41">
        <v>0.24</v>
      </c>
    </row>
    <row r="2317" spans="1:5" x14ac:dyDescent="0.25">
      <c r="A2317" s="5">
        <v>39903</v>
      </c>
      <c r="B2317" s="41">
        <v>0.31</v>
      </c>
      <c r="C2317" s="41">
        <v>0.2</v>
      </c>
      <c r="D2317" s="41">
        <v>0.15</v>
      </c>
      <c r="E2317" s="41">
        <v>0.24</v>
      </c>
    </row>
    <row r="2318" spans="1:5" x14ac:dyDescent="0.25">
      <c r="A2318" s="5">
        <v>39933</v>
      </c>
      <c r="B2318" s="41">
        <v>0.31</v>
      </c>
      <c r="C2318" s="41">
        <v>0.2</v>
      </c>
      <c r="D2318" s="41">
        <v>0.18</v>
      </c>
      <c r="E2318" s="41">
        <v>0.25</v>
      </c>
    </row>
    <row r="2319" spans="1:5" x14ac:dyDescent="0.25">
      <c r="A2319" s="5">
        <v>39964</v>
      </c>
      <c r="B2319" s="41">
        <v>0.32</v>
      </c>
      <c r="C2319" s="41">
        <v>0.23</v>
      </c>
      <c r="D2319" s="41">
        <v>0.2</v>
      </c>
      <c r="E2319" s="41">
        <v>0.28000000000000003</v>
      </c>
    </row>
    <row r="2320" spans="1:5" x14ac:dyDescent="0.25">
      <c r="A2320" s="5">
        <v>39994</v>
      </c>
      <c r="B2320" s="41">
        <v>0.32</v>
      </c>
      <c r="C2320" s="41">
        <v>0.2</v>
      </c>
      <c r="D2320" s="41">
        <v>0.2</v>
      </c>
      <c r="E2320" s="41">
        <v>0.27</v>
      </c>
    </row>
    <row r="2321" spans="1:5" x14ac:dyDescent="0.25">
      <c r="A2321" s="5">
        <v>40025</v>
      </c>
      <c r="B2321" s="41">
        <v>0.28999999999999998</v>
      </c>
      <c r="C2321" s="41">
        <v>0.15</v>
      </c>
      <c r="D2321" s="41">
        <v>0.21</v>
      </c>
      <c r="E2321" s="41">
        <v>0.24</v>
      </c>
    </row>
    <row r="2322" spans="1:5" x14ac:dyDescent="0.25">
      <c r="A2322" s="5">
        <v>40056</v>
      </c>
      <c r="B2322" s="41">
        <v>0.3</v>
      </c>
      <c r="C2322" s="41">
        <v>0.16</v>
      </c>
      <c r="D2322" s="41">
        <v>0.21</v>
      </c>
      <c r="E2322" s="41">
        <v>0.25</v>
      </c>
    </row>
    <row r="2323" spans="1:5" x14ac:dyDescent="0.25">
      <c r="A2323" s="5">
        <v>40086</v>
      </c>
      <c r="B2323" s="41">
        <v>0.28999999999999998</v>
      </c>
      <c r="C2323" s="41">
        <v>0.1</v>
      </c>
      <c r="D2323" s="41">
        <v>0.2</v>
      </c>
      <c r="E2323" s="41">
        <v>0.21</v>
      </c>
    </row>
    <row r="2324" spans="1:5" x14ac:dyDescent="0.25">
      <c r="A2324" s="5">
        <v>40117</v>
      </c>
      <c r="B2324" s="41">
        <v>0.28999999999999998</v>
      </c>
      <c r="C2324" s="41">
        <v>0.09</v>
      </c>
      <c r="D2324" s="41">
        <v>0.19</v>
      </c>
      <c r="E2324" s="41">
        <v>0.21</v>
      </c>
    </row>
    <row r="2325" spans="1:5" x14ac:dyDescent="0.25">
      <c r="A2325" s="5">
        <v>40147</v>
      </c>
      <c r="B2325" s="41">
        <v>0.3</v>
      </c>
      <c r="C2325" s="41">
        <v>0.1</v>
      </c>
      <c r="D2325" s="41">
        <v>0.18</v>
      </c>
      <c r="E2325" s="41">
        <v>0.22</v>
      </c>
    </row>
    <row r="2326" spans="1:5" x14ac:dyDescent="0.25">
      <c r="A2326" s="5">
        <v>40178</v>
      </c>
      <c r="B2326" s="41">
        <v>0.27</v>
      </c>
      <c r="C2326" s="41">
        <v>0</v>
      </c>
      <c r="D2326" s="41">
        <v>0.16</v>
      </c>
      <c r="E2326" s="41">
        <v>0.16</v>
      </c>
    </row>
    <row r="2327" spans="1:5" x14ac:dyDescent="0.25">
      <c r="A2327" s="5">
        <v>40209</v>
      </c>
      <c r="B2327" s="41">
        <v>0.28000000000000003</v>
      </c>
      <c r="C2327" s="41">
        <v>0.04</v>
      </c>
      <c r="D2327" s="41">
        <v>0.16</v>
      </c>
      <c r="E2327" s="41">
        <v>0.18</v>
      </c>
    </row>
    <row r="2328" spans="1:5" x14ac:dyDescent="0.25">
      <c r="A2328" s="5">
        <v>40237</v>
      </c>
      <c r="B2328" s="41">
        <v>0.28000000000000003</v>
      </c>
      <c r="C2328" s="41">
        <v>0.08</v>
      </c>
      <c r="D2328" s="41">
        <v>0.17</v>
      </c>
      <c r="E2328" s="41">
        <v>0.19</v>
      </c>
    </row>
    <row r="2329" spans="1:5" x14ac:dyDescent="0.25">
      <c r="A2329" s="5">
        <v>40268</v>
      </c>
      <c r="B2329" s="41">
        <v>0.24</v>
      </c>
      <c r="C2329" s="41">
        <v>0.02</v>
      </c>
      <c r="D2329" s="41">
        <v>0.09</v>
      </c>
      <c r="E2329" s="41">
        <v>0.13</v>
      </c>
    </row>
    <row r="2330" spans="1:5" x14ac:dyDescent="0.25">
      <c r="A2330" s="5">
        <v>40298</v>
      </c>
      <c r="B2330" s="41">
        <v>0.24</v>
      </c>
      <c r="C2330" s="41">
        <v>-0.02</v>
      </c>
      <c r="D2330" s="41">
        <v>0.05</v>
      </c>
      <c r="E2330" s="41">
        <v>0.11</v>
      </c>
    </row>
    <row r="2331" spans="1:5" x14ac:dyDescent="0.25">
      <c r="A2331" s="5">
        <v>40329</v>
      </c>
      <c r="B2331" s="41">
        <v>0.33</v>
      </c>
      <c r="C2331" s="41">
        <v>0.12</v>
      </c>
      <c r="D2331" s="41">
        <v>0.18</v>
      </c>
      <c r="E2331" s="41">
        <v>0.22</v>
      </c>
    </row>
    <row r="2332" spans="1:5" x14ac:dyDescent="0.25">
      <c r="A2332" s="5">
        <v>40359</v>
      </c>
      <c r="B2332" s="41">
        <v>0.32</v>
      </c>
      <c r="C2332" s="41">
        <v>0.1</v>
      </c>
      <c r="D2332" s="41">
        <v>0.15</v>
      </c>
      <c r="E2332" s="41">
        <v>0.2</v>
      </c>
    </row>
    <row r="2333" spans="1:5" x14ac:dyDescent="0.25">
      <c r="A2333" s="5">
        <v>40390</v>
      </c>
      <c r="B2333" s="41">
        <v>0.19</v>
      </c>
      <c r="C2333" s="41">
        <v>-0.04</v>
      </c>
      <c r="D2333" s="41">
        <v>0.02</v>
      </c>
      <c r="E2333" s="41">
        <v>7.0000000000000007E-2</v>
      </c>
    </row>
    <row r="2334" spans="1:5" x14ac:dyDescent="0.25">
      <c r="A2334" s="5">
        <v>40421</v>
      </c>
      <c r="B2334" s="41">
        <v>0.25</v>
      </c>
      <c r="C2334" s="41">
        <v>-0.02</v>
      </c>
      <c r="D2334" s="41">
        <v>-0.01</v>
      </c>
      <c r="E2334" s="41">
        <v>0.09</v>
      </c>
    </row>
    <row r="2335" spans="1:5" x14ac:dyDescent="0.25">
      <c r="A2335" s="5">
        <v>40451</v>
      </c>
      <c r="B2335" s="41">
        <v>0.18</v>
      </c>
      <c r="C2335" s="41">
        <v>-0.08</v>
      </c>
      <c r="D2335" s="41">
        <v>-0.11</v>
      </c>
      <c r="E2335" s="41">
        <v>0.03</v>
      </c>
    </row>
    <row r="2336" spans="1:5" x14ac:dyDescent="0.25">
      <c r="A2336" s="5">
        <v>40482</v>
      </c>
      <c r="B2336" s="41">
        <v>0.12</v>
      </c>
      <c r="C2336" s="41">
        <v>-0.13</v>
      </c>
      <c r="D2336" s="41">
        <v>-0.13</v>
      </c>
      <c r="E2336" s="41">
        <v>-0.02</v>
      </c>
    </row>
    <row r="2337" spans="1:5" x14ac:dyDescent="0.25">
      <c r="A2337" s="5">
        <v>40512</v>
      </c>
      <c r="B2337" s="41">
        <v>0.22</v>
      </c>
      <c r="C2337" s="41">
        <v>-0.01</v>
      </c>
      <c r="D2337" s="41">
        <v>-0.05</v>
      </c>
      <c r="E2337" s="41">
        <v>0.08</v>
      </c>
    </row>
    <row r="2338" spans="1:5" x14ac:dyDescent="0.25">
      <c r="A2338" s="5">
        <v>40543</v>
      </c>
      <c r="B2338" s="41">
        <v>0.2</v>
      </c>
      <c r="C2338" s="41">
        <v>-0.05</v>
      </c>
      <c r="D2338" s="41">
        <v>-0.05</v>
      </c>
      <c r="E2338" s="41">
        <v>0.06</v>
      </c>
    </row>
    <row r="2339" spans="1:5" x14ac:dyDescent="0.25">
      <c r="A2339" s="5">
        <v>40574</v>
      </c>
      <c r="B2339" s="41">
        <v>0.13</v>
      </c>
      <c r="C2339" s="41">
        <v>-0.1</v>
      </c>
      <c r="D2339" s="41">
        <v>-0.08</v>
      </c>
      <c r="E2339" s="41">
        <v>0</v>
      </c>
    </row>
    <row r="2340" spans="1:5" x14ac:dyDescent="0.25">
      <c r="A2340" s="5">
        <v>40602</v>
      </c>
      <c r="B2340" s="41">
        <v>0.16</v>
      </c>
      <c r="C2340" s="41">
        <v>-0.12</v>
      </c>
      <c r="D2340" s="41">
        <v>-0.11</v>
      </c>
      <c r="E2340" s="41">
        <v>0</v>
      </c>
    </row>
    <row r="2341" spans="1:5" x14ac:dyDescent="0.25">
      <c r="A2341" s="5">
        <v>40633</v>
      </c>
      <c r="B2341" s="41">
        <v>0.14000000000000001</v>
      </c>
      <c r="C2341" s="41">
        <v>-0.09</v>
      </c>
      <c r="D2341" s="41">
        <v>-0.11</v>
      </c>
      <c r="E2341" s="41">
        <v>0.01</v>
      </c>
    </row>
    <row r="2342" spans="1:5" x14ac:dyDescent="0.25">
      <c r="A2342" s="5">
        <v>40663</v>
      </c>
      <c r="B2342" s="41">
        <v>0.17</v>
      </c>
      <c r="C2342" s="41">
        <v>-0.1</v>
      </c>
      <c r="D2342" s="41">
        <v>-0.11</v>
      </c>
      <c r="E2342" s="41">
        <v>0.02</v>
      </c>
    </row>
    <row r="2343" spans="1:5" x14ac:dyDescent="0.25">
      <c r="A2343" s="5">
        <v>40694</v>
      </c>
      <c r="B2343" s="41">
        <v>0.2</v>
      </c>
      <c r="C2343" s="41">
        <v>-0.12</v>
      </c>
      <c r="D2343" s="41">
        <v>-7.0000000000000007E-2</v>
      </c>
      <c r="E2343" s="41">
        <v>0.04</v>
      </c>
    </row>
    <row r="2344" spans="1:5" x14ac:dyDescent="0.25">
      <c r="A2344" s="5">
        <v>40724</v>
      </c>
      <c r="B2344" s="41">
        <v>0.21</v>
      </c>
      <c r="C2344" s="41">
        <v>-0.05</v>
      </c>
      <c r="D2344" s="41">
        <v>-0.01</v>
      </c>
      <c r="E2344" s="41">
        <v>0.08</v>
      </c>
    </row>
    <row r="2345" spans="1:5" x14ac:dyDescent="0.25">
      <c r="A2345" s="5">
        <v>40755</v>
      </c>
      <c r="B2345" s="41">
        <v>0.2</v>
      </c>
      <c r="C2345" s="41">
        <v>-0.12</v>
      </c>
      <c r="D2345" s="41">
        <v>-0.02</v>
      </c>
      <c r="E2345" s="41">
        <v>0.05</v>
      </c>
    </row>
    <row r="2346" spans="1:5" x14ac:dyDescent="0.25">
      <c r="A2346" s="5">
        <v>40786</v>
      </c>
      <c r="B2346" s="41">
        <v>0.24</v>
      </c>
      <c r="C2346" s="41">
        <v>0.03</v>
      </c>
      <c r="D2346" s="41">
        <v>7.0000000000000007E-2</v>
      </c>
      <c r="E2346" s="41">
        <v>0.14000000000000001</v>
      </c>
    </row>
    <row r="2347" spans="1:5" x14ac:dyDescent="0.25">
      <c r="A2347" s="5">
        <v>40816</v>
      </c>
      <c r="B2347" s="41">
        <v>0.26</v>
      </c>
      <c r="C2347" s="41">
        <v>0.15</v>
      </c>
      <c r="D2347" s="41">
        <v>0.14000000000000001</v>
      </c>
      <c r="E2347" s="41">
        <v>0.21</v>
      </c>
    </row>
    <row r="2348" spans="1:5" x14ac:dyDescent="0.25">
      <c r="A2348" s="5">
        <v>40847</v>
      </c>
      <c r="B2348" s="41">
        <v>0.17</v>
      </c>
      <c r="C2348" s="41">
        <v>-0.15</v>
      </c>
      <c r="D2348" s="41">
        <v>0.04</v>
      </c>
      <c r="E2348" s="41">
        <v>0.03</v>
      </c>
    </row>
    <row r="2349" spans="1:5" x14ac:dyDescent="0.25">
      <c r="A2349" s="5">
        <v>40877</v>
      </c>
      <c r="B2349" s="41">
        <v>0.21</v>
      </c>
      <c r="C2349" s="41">
        <v>-0.04</v>
      </c>
      <c r="D2349" s="41">
        <v>0.01</v>
      </c>
      <c r="E2349" s="41">
        <v>0.09</v>
      </c>
    </row>
    <row r="2350" spans="1:5" x14ac:dyDescent="0.25">
      <c r="A2350" s="5">
        <v>40908</v>
      </c>
      <c r="B2350" s="41">
        <v>0.14000000000000001</v>
      </c>
      <c r="C2350" s="41">
        <v>-0.19</v>
      </c>
      <c r="D2350" s="41">
        <v>0.02</v>
      </c>
      <c r="E2350" s="41">
        <v>0</v>
      </c>
    </row>
    <row r="2351" spans="1:5" x14ac:dyDescent="0.25">
      <c r="A2351" s="5">
        <v>40939</v>
      </c>
      <c r="B2351" s="41">
        <v>0.1</v>
      </c>
      <c r="C2351" s="41">
        <v>-0.13</v>
      </c>
      <c r="D2351" s="41">
        <v>-0.01</v>
      </c>
      <c r="E2351" s="41">
        <v>0.01</v>
      </c>
    </row>
    <row r="2352" spans="1:5" x14ac:dyDescent="0.25">
      <c r="A2352" s="5">
        <v>40968</v>
      </c>
      <c r="B2352" s="41">
        <v>0.05</v>
      </c>
      <c r="C2352" s="41">
        <v>-0.11</v>
      </c>
      <c r="D2352" s="41">
        <v>-0.05</v>
      </c>
      <c r="E2352" s="41">
        <v>-0.02</v>
      </c>
    </row>
    <row r="2353" spans="1:5" x14ac:dyDescent="0.25">
      <c r="A2353" s="5">
        <v>40999</v>
      </c>
      <c r="B2353" s="41">
        <v>0.11</v>
      </c>
      <c r="C2353" s="41">
        <v>-7.0000000000000007E-2</v>
      </c>
      <c r="D2353" s="41">
        <v>0</v>
      </c>
      <c r="E2353" s="41">
        <v>0.03</v>
      </c>
    </row>
    <row r="2354" spans="1:5" x14ac:dyDescent="0.25">
      <c r="A2354" s="5">
        <v>41029</v>
      </c>
      <c r="B2354" s="41">
        <v>0.1</v>
      </c>
      <c r="C2354" s="41">
        <v>-0.05</v>
      </c>
      <c r="D2354" s="41">
        <v>0</v>
      </c>
      <c r="E2354" s="41">
        <v>0.03</v>
      </c>
    </row>
    <row r="2355" spans="1:5" x14ac:dyDescent="0.25">
      <c r="A2355" s="5">
        <v>41060</v>
      </c>
      <c r="B2355" s="41">
        <v>0.06</v>
      </c>
      <c r="C2355" s="41">
        <v>-0.12</v>
      </c>
      <c r="D2355" s="41">
        <v>0.01</v>
      </c>
      <c r="E2355" s="41">
        <v>-0.01</v>
      </c>
    </row>
    <row r="2356" spans="1:5" x14ac:dyDescent="0.25">
      <c r="A2356" s="5">
        <v>41090</v>
      </c>
      <c r="B2356" s="41">
        <v>7.0000000000000007E-2</v>
      </c>
      <c r="C2356" s="41">
        <v>-7.0000000000000007E-2</v>
      </c>
      <c r="D2356" s="41">
        <v>0</v>
      </c>
      <c r="E2356" s="41">
        <v>0.02</v>
      </c>
    </row>
    <row r="2357" spans="1:5" x14ac:dyDescent="0.25">
      <c r="A2357" s="5">
        <v>41121</v>
      </c>
      <c r="B2357" s="41">
        <v>0.04</v>
      </c>
      <c r="C2357" s="41">
        <v>-0.11</v>
      </c>
      <c r="D2357" s="41">
        <v>-0.03</v>
      </c>
      <c r="E2357" s="41">
        <v>-0.02</v>
      </c>
    </row>
    <row r="2358" spans="1:5" x14ac:dyDescent="0.25">
      <c r="A2358" s="5">
        <v>41152</v>
      </c>
      <c r="B2358" s="41">
        <v>0.04</v>
      </c>
      <c r="C2358" s="41">
        <v>-0.11</v>
      </c>
      <c r="D2358" s="41">
        <v>-0.02</v>
      </c>
      <c r="E2358" s="41">
        <v>-0.02</v>
      </c>
    </row>
    <row r="2359" spans="1:5" x14ac:dyDescent="0.25">
      <c r="A2359" s="5">
        <v>41182</v>
      </c>
      <c r="B2359" s="41">
        <v>0.05</v>
      </c>
      <c r="C2359" s="41">
        <v>-0.19</v>
      </c>
      <c r="D2359" s="41">
        <v>-7.0000000000000007E-2</v>
      </c>
      <c r="E2359" s="41">
        <v>-0.06</v>
      </c>
    </row>
    <row r="2360" spans="1:5" x14ac:dyDescent="0.25">
      <c r="A2360" s="5">
        <v>41213</v>
      </c>
      <c r="B2360" s="41">
        <v>0.06</v>
      </c>
      <c r="C2360" s="41">
        <v>-0.15</v>
      </c>
      <c r="D2360" s="41">
        <v>-0.02</v>
      </c>
      <c r="E2360" s="41">
        <v>-0.03</v>
      </c>
    </row>
    <row r="2361" spans="1:5" x14ac:dyDescent="0.25">
      <c r="A2361" s="5">
        <v>41243</v>
      </c>
      <c r="B2361" s="41">
        <v>7.0000000000000007E-2</v>
      </c>
      <c r="C2361" s="41">
        <v>-0.14000000000000001</v>
      </c>
      <c r="D2361" s="41">
        <v>-0.12</v>
      </c>
      <c r="E2361" s="41">
        <v>-0.04</v>
      </c>
    </row>
    <row r="2362" spans="1:5" x14ac:dyDescent="0.25">
      <c r="A2362" s="5">
        <v>41274</v>
      </c>
      <c r="B2362" s="41">
        <v>0.05</v>
      </c>
      <c r="C2362" s="41">
        <v>-0.17</v>
      </c>
      <c r="D2362" s="41">
        <v>-0.14000000000000001</v>
      </c>
      <c r="E2362" s="41">
        <v>-7.0000000000000007E-2</v>
      </c>
    </row>
    <row r="2363" spans="1:5" x14ac:dyDescent="0.25">
      <c r="A2363" s="5">
        <v>41305</v>
      </c>
      <c r="B2363" s="41">
        <v>0.1</v>
      </c>
      <c r="C2363" s="41">
        <v>-0.2</v>
      </c>
      <c r="D2363" s="41">
        <v>-0.19</v>
      </c>
      <c r="E2363" s="41">
        <v>-7.0000000000000007E-2</v>
      </c>
    </row>
    <row r="2364" spans="1:5" x14ac:dyDescent="0.25">
      <c r="A2364" s="5">
        <v>41333</v>
      </c>
      <c r="B2364" s="41">
        <v>0.1</v>
      </c>
      <c r="C2364" s="41">
        <v>-0.23</v>
      </c>
      <c r="D2364" s="41">
        <v>-0.14000000000000001</v>
      </c>
      <c r="E2364" s="41">
        <v>-7.0000000000000007E-2</v>
      </c>
    </row>
    <row r="2365" spans="1:5" x14ac:dyDescent="0.25">
      <c r="A2365" s="5">
        <v>41364</v>
      </c>
      <c r="B2365" s="41">
        <v>0.11</v>
      </c>
      <c r="C2365" s="41">
        <v>-0.25</v>
      </c>
      <c r="D2365" s="41">
        <v>-0.15</v>
      </c>
      <c r="E2365" s="41">
        <v>-7.0000000000000007E-2</v>
      </c>
    </row>
    <row r="2366" spans="1:5" x14ac:dyDescent="0.25">
      <c r="A2366" s="5">
        <v>41394</v>
      </c>
      <c r="B2366" s="41">
        <v>7.0000000000000007E-2</v>
      </c>
      <c r="C2366" s="41">
        <v>-0.31</v>
      </c>
      <c r="D2366" s="41">
        <v>-0.24</v>
      </c>
      <c r="E2366" s="41">
        <v>-0.13</v>
      </c>
    </row>
    <row r="2367" spans="1:5" x14ac:dyDescent="0.25">
      <c r="A2367" s="5">
        <v>41425</v>
      </c>
      <c r="B2367" s="41">
        <v>0.09</v>
      </c>
      <c r="C2367" s="41">
        <v>-0.26</v>
      </c>
      <c r="D2367" s="41">
        <v>-0.17</v>
      </c>
      <c r="E2367" s="41">
        <v>-0.09</v>
      </c>
    </row>
    <row r="2368" spans="1:5" x14ac:dyDescent="0.25">
      <c r="A2368" s="5">
        <v>41455</v>
      </c>
      <c r="B2368" s="41">
        <v>0.14000000000000001</v>
      </c>
      <c r="C2368" s="41">
        <v>-0.08</v>
      </c>
      <c r="D2368" s="41">
        <v>0.01</v>
      </c>
      <c r="E2368" s="41">
        <v>0.03</v>
      </c>
    </row>
    <row r="2369" spans="1:5" x14ac:dyDescent="0.25">
      <c r="A2369" s="5">
        <v>41486</v>
      </c>
      <c r="B2369" s="41">
        <v>0.14000000000000001</v>
      </c>
      <c r="C2369" s="41">
        <v>-0.14000000000000001</v>
      </c>
      <c r="D2369" s="41">
        <v>-0.13</v>
      </c>
      <c r="E2369" s="41">
        <v>-0.01</v>
      </c>
    </row>
    <row r="2370" spans="1:5" x14ac:dyDescent="0.25">
      <c r="A2370" s="5">
        <v>41517</v>
      </c>
      <c r="B2370" s="41">
        <v>0.16</v>
      </c>
      <c r="C2370" s="41">
        <v>-0.09</v>
      </c>
      <c r="D2370" s="41">
        <v>-0.08</v>
      </c>
      <c r="E2370" s="41">
        <v>0.02</v>
      </c>
    </row>
    <row r="2371" spans="1:5" x14ac:dyDescent="0.25">
      <c r="A2371" s="5">
        <v>41547</v>
      </c>
      <c r="B2371" s="41">
        <v>0.17</v>
      </c>
      <c r="C2371" s="41">
        <v>-0.11</v>
      </c>
      <c r="D2371" s="41">
        <v>-0.15</v>
      </c>
      <c r="E2371" s="41">
        <v>0.01</v>
      </c>
    </row>
    <row r="2372" spans="1:5" x14ac:dyDescent="0.25">
      <c r="A2372" s="5">
        <v>41578</v>
      </c>
      <c r="B2372" s="41">
        <v>0.15</v>
      </c>
      <c r="C2372" s="41">
        <v>-0.17</v>
      </c>
      <c r="D2372" s="41">
        <v>-0.21</v>
      </c>
      <c r="E2372" s="41">
        <v>-0.03</v>
      </c>
    </row>
    <row r="2373" spans="1:5" x14ac:dyDescent="0.25">
      <c r="A2373" s="5">
        <v>41608</v>
      </c>
      <c r="B2373" s="41">
        <v>0.17</v>
      </c>
      <c r="C2373" s="41">
        <v>-0.14000000000000001</v>
      </c>
      <c r="D2373" s="41">
        <v>-0.22</v>
      </c>
      <c r="E2373" s="41">
        <v>-0.02</v>
      </c>
    </row>
    <row r="2374" spans="1:5" x14ac:dyDescent="0.25">
      <c r="A2374" s="5">
        <v>41639</v>
      </c>
      <c r="B2374" s="41">
        <v>0.16</v>
      </c>
      <c r="C2374" s="41">
        <v>-0.17</v>
      </c>
      <c r="D2374" s="41">
        <v>-0.24</v>
      </c>
      <c r="E2374" s="41">
        <v>-0.03</v>
      </c>
    </row>
    <row r="2375" spans="1:5" x14ac:dyDescent="0.25">
      <c r="A2375" s="5">
        <v>41670</v>
      </c>
      <c r="B2375" s="41">
        <v>0.17</v>
      </c>
      <c r="C2375" s="41">
        <v>-0.21</v>
      </c>
      <c r="D2375" s="41">
        <v>-0.33</v>
      </c>
      <c r="E2375" s="41">
        <v>-0.06</v>
      </c>
    </row>
    <row r="2376" spans="1:5" x14ac:dyDescent="0.25">
      <c r="A2376" s="5">
        <v>41698</v>
      </c>
      <c r="B2376" s="41">
        <v>0.16</v>
      </c>
      <c r="C2376" s="41">
        <v>-0.23</v>
      </c>
      <c r="D2376" s="41">
        <v>-0.27</v>
      </c>
      <c r="E2376" s="41">
        <v>-0.06</v>
      </c>
    </row>
    <row r="2377" spans="1:5" x14ac:dyDescent="0.25">
      <c r="A2377" s="5">
        <v>41729</v>
      </c>
      <c r="B2377" s="41">
        <v>0.16</v>
      </c>
      <c r="C2377" s="41">
        <v>-0.22</v>
      </c>
      <c r="D2377" s="41">
        <v>-0.28000000000000003</v>
      </c>
      <c r="E2377" s="41">
        <v>-0.06</v>
      </c>
    </row>
    <row r="2378" spans="1:5" x14ac:dyDescent="0.25">
      <c r="A2378" s="5">
        <v>41759</v>
      </c>
      <c r="B2378" s="41">
        <v>0.17</v>
      </c>
      <c r="C2378" s="41">
        <v>-0.25</v>
      </c>
      <c r="D2378" s="41">
        <v>-0.28000000000000003</v>
      </c>
      <c r="E2378" s="41">
        <v>-0.06</v>
      </c>
    </row>
    <row r="2379" spans="1:5" x14ac:dyDescent="0.25">
      <c r="A2379" s="5">
        <v>41790</v>
      </c>
      <c r="B2379" s="41">
        <v>0.16</v>
      </c>
      <c r="C2379" s="41">
        <v>-0.26</v>
      </c>
      <c r="D2379" s="41">
        <v>-0.3</v>
      </c>
      <c r="E2379" s="41">
        <v>-0.08</v>
      </c>
    </row>
    <row r="2380" spans="1:5" x14ac:dyDescent="0.25">
      <c r="A2380" s="5">
        <v>41820</v>
      </c>
      <c r="B2380" s="41">
        <v>0.14000000000000001</v>
      </c>
      <c r="C2380" s="41">
        <v>-0.32</v>
      </c>
      <c r="D2380" s="41">
        <v>-0.28999999999999998</v>
      </c>
      <c r="E2380" s="41">
        <v>-0.11</v>
      </c>
    </row>
    <row r="2381" spans="1:5" x14ac:dyDescent="0.25">
      <c r="A2381" s="5">
        <v>41851</v>
      </c>
      <c r="B2381" s="41">
        <v>0.13</v>
      </c>
      <c r="C2381" s="41">
        <v>-0.32</v>
      </c>
      <c r="D2381" s="41">
        <v>-0.34</v>
      </c>
      <c r="E2381" s="41">
        <v>-0.12</v>
      </c>
    </row>
    <row r="2382" spans="1:5" x14ac:dyDescent="0.25">
      <c r="A2382" s="5">
        <v>41882</v>
      </c>
      <c r="B2382" s="41">
        <v>0.13</v>
      </c>
      <c r="C2382" s="41">
        <v>-0.32</v>
      </c>
      <c r="D2382" s="41">
        <v>-0.34</v>
      </c>
      <c r="E2382" s="41">
        <v>-0.12</v>
      </c>
    </row>
    <row r="2383" spans="1:5" x14ac:dyDescent="0.25">
      <c r="A2383" s="5">
        <v>41912</v>
      </c>
      <c r="B2383" s="41">
        <v>0.16</v>
      </c>
      <c r="C2383" s="41">
        <v>-0.25</v>
      </c>
      <c r="D2383" s="41">
        <v>-0.21</v>
      </c>
      <c r="E2383" s="41">
        <v>-0.06</v>
      </c>
    </row>
    <row r="2384" spans="1:5" x14ac:dyDescent="0.25">
      <c r="A2384" s="5">
        <v>41943</v>
      </c>
      <c r="B2384" s="41">
        <v>0.15</v>
      </c>
      <c r="C2384" s="41">
        <v>-0.27</v>
      </c>
      <c r="D2384" s="41">
        <v>-0.3</v>
      </c>
      <c r="E2384" s="41">
        <v>-0.08</v>
      </c>
    </row>
    <row r="2385" spans="1:5" x14ac:dyDescent="0.25">
      <c r="A2385" s="5">
        <v>41973</v>
      </c>
      <c r="B2385" s="41">
        <v>0.19</v>
      </c>
      <c r="C2385" s="41">
        <v>-0.21</v>
      </c>
      <c r="D2385" s="41">
        <v>-0.28999999999999998</v>
      </c>
      <c r="E2385" s="41">
        <v>-0.04</v>
      </c>
    </row>
    <row r="2386" spans="1:5" x14ac:dyDescent="0.25">
      <c r="A2386" s="5">
        <v>42004</v>
      </c>
      <c r="B2386" s="41">
        <v>0.21</v>
      </c>
      <c r="C2386" s="41">
        <v>-0.19</v>
      </c>
      <c r="D2386" s="41">
        <v>-0.17</v>
      </c>
      <c r="E2386" s="41">
        <v>0</v>
      </c>
    </row>
    <row r="2387" spans="1:5" x14ac:dyDescent="0.25">
      <c r="A2387" s="5">
        <v>42035</v>
      </c>
      <c r="B2387" s="41">
        <v>0.17</v>
      </c>
      <c r="C2387" s="41">
        <v>-0.23</v>
      </c>
      <c r="D2387" s="41">
        <v>-0.25</v>
      </c>
      <c r="E2387" s="41">
        <v>-0.04</v>
      </c>
    </row>
    <row r="2388" spans="1:5" x14ac:dyDescent="0.25">
      <c r="A2388" s="5">
        <v>42063</v>
      </c>
      <c r="B2388" s="41">
        <v>0.16</v>
      </c>
      <c r="C2388" s="41">
        <v>-0.23</v>
      </c>
      <c r="D2388" s="41">
        <v>-0.22</v>
      </c>
      <c r="E2388" s="41">
        <v>-0.05</v>
      </c>
    </row>
    <row r="2389" spans="1:5" x14ac:dyDescent="0.25">
      <c r="A2389" s="5">
        <v>42094</v>
      </c>
      <c r="B2389" s="41">
        <v>0.18</v>
      </c>
      <c r="C2389" s="41">
        <v>-0.19</v>
      </c>
      <c r="D2389" s="41">
        <v>-0.17</v>
      </c>
      <c r="E2389" s="41">
        <v>-0.02</v>
      </c>
    </row>
    <row r="2390" spans="1:5" x14ac:dyDescent="0.25">
      <c r="A2390" s="5">
        <v>42124</v>
      </c>
      <c r="B2390" s="41">
        <v>0.16</v>
      </c>
      <c r="C2390" s="41">
        <v>-0.21</v>
      </c>
      <c r="D2390" s="41">
        <v>-0.17</v>
      </c>
      <c r="E2390" s="41">
        <v>-0.03</v>
      </c>
    </row>
    <row r="2391" spans="1:5" x14ac:dyDescent="0.25">
      <c r="A2391" s="5">
        <v>42155</v>
      </c>
      <c r="B2391" s="41">
        <v>0.18</v>
      </c>
      <c r="C2391" s="41">
        <v>-0.16</v>
      </c>
      <c r="D2391" s="41">
        <v>-0.09</v>
      </c>
      <c r="E2391" s="41">
        <v>0.01</v>
      </c>
    </row>
    <row r="2395" spans="1:5" x14ac:dyDescent="0.25">
      <c r="A2395" s="41" t="s">
        <v>445</v>
      </c>
    </row>
    <row r="2396" spans="1:5" x14ac:dyDescent="0.25">
      <c r="A2396" s="41" t="s">
        <v>470</v>
      </c>
    </row>
    <row r="2398" spans="1:5" x14ac:dyDescent="0.25">
      <c r="B2398" s="41" t="s">
        <v>94</v>
      </c>
      <c r="C2398" s="41" t="s">
        <v>106</v>
      </c>
      <c r="D2398" s="41" t="s">
        <v>447</v>
      </c>
      <c r="E2398" s="41" t="s">
        <v>448</v>
      </c>
    </row>
    <row r="2399" spans="1:5" x14ac:dyDescent="0.25">
      <c r="A2399" s="5">
        <v>38352</v>
      </c>
      <c r="B2399" s="41">
        <v>7.7510000000000003</v>
      </c>
      <c r="C2399" s="41">
        <v>8.7609999999999992</v>
      </c>
      <c r="D2399" s="41">
        <v>9.4659999999999993</v>
      </c>
      <c r="E2399" s="41">
        <v>8.2140000000000004</v>
      </c>
    </row>
    <row r="2400" spans="1:5" x14ac:dyDescent="0.25">
      <c r="A2400" s="5">
        <v>38383</v>
      </c>
      <c r="B2400" s="41">
        <v>7.758</v>
      </c>
      <c r="C2400" s="41">
        <v>8.718</v>
      </c>
      <c r="D2400" s="41">
        <v>9.3870000000000005</v>
      </c>
      <c r="E2400" s="41">
        <v>8.2140000000000004</v>
      </c>
    </row>
    <row r="2401" spans="1:5" x14ac:dyDescent="0.25">
      <c r="A2401" s="5">
        <v>38411</v>
      </c>
      <c r="B2401" s="41">
        <v>7.75</v>
      </c>
      <c r="C2401" s="41">
        <v>8.6829999999999998</v>
      </c>
      <c r="D2401" s="41">
        <v>9.5299999999999994</v>
      </c>
      <c r="E2401" s="41">
        <v>8.218</v>
      </c>
    </row>
    <row r="2402" spans="1:5" x14ac:dyDescent="0.25">
      <c r="A2402" s="5">
        <v>38442</v>
      </c>
      <c r="B2402" s="41">
        <v>7.7110000000000003</v>
      </c>
      <c r="C2402" s="41">
        <v>8.5980000000000008</v>
      </c>
      <c r="D2402" s="41">
        <v>9.5299999999999994</v>
      </c>
      <c r="E2402" s="41">
        <v>8.1709999999999994</v>
      </c>
    </row>
    <row r="2403" spans="1:5" x14ac:dyDescent="0.25">
      <c r="A2403" s="5">
        <v>38472</v>
      </c>
      <c r="B2403" s="41">
        <v>7.6950000000000003</v>
      </c>
      <c r="C2403" s="41">
        <v>8.5920000000000005</v>
      </c>
      <c r="D2403" s="41">
        <v>9.5419999999999998</v>
      </c>
      <c r="E2403" s="41">
        <v>8.17</v>
      </c>
    </row>
    <row r="2404" spans="1:5" x14ac:dyDescent="0.25">
      <c r="A2404" s="5">
        <v>38503</v>
      </c>
      <c r="B2404" s="41">
        <v>7.51</v>
      </c>
      <c r="C2404" s="41">
        <v>8.5630000000000006</v>
      </c>
      <c r="D2404" s="41">
        <v>9.548</v>
      </c>
      <c r="E2404" s="41">
        <v>8.0510000000000002</v>
      </c>
    </row>
    <row r="2405" spans="1:5" x14ac:dyDescent="0.25">
      <c r="A2405" s="5">
        <v>38533</v>
      </c>
      <c r="B2405" s="41">
        <v>7.45</v>
      </c>
      <c r="C2405" s="41">
        <v>8.5679999999999996</v>
      </c>
      <c r="D2405" s="41">
        <v>9.5559999999999992</v>
      </c>
      <c r="E2405" s="41">
        <v>8.0129999999999999</v>
      </c>
    </row>
    <row r="2406" spans="1:5" x14ac:dyDescent="0.25">
      <c r="A2406" s="5">
        <v>38564</v>
      </c>
      <c r="B2406" s="41">
        <v>7.4329999999999998</v>
      </c>
      <c r="C2406" s="41">
        <v>8.5220000000000002</v>
      </c>
      <c r="D2406" s="41">
        <v>9.5570000000000004</v>
      </c>
      <c r="E2406" s="41">
        <v>7.9960000000000004</v>
      </c>
    </row>
    <row r="2407" spans="1:5" x14ac:dyDescent="0.25">
      <c r="A2407" s="5">
        <v>38595</v>
      </c>
      <c r="B2407" s="41">
        <v>7.4470000000000001</v>
      </c>
      <c r="C2407" s="41">
        <v>8.56</v>
      </c>
      <c r="D2407" s="41">
        <v>9.4369999999999994</v>
      </c>
      <c r="E2407" s="41">
        <v>7.9859999999999998</v>
      </c>
    </row>
    <row r="2408" spans="1:5" x14ac:dyDescent="0.25">
      <c r="A2408" s="5">
        <v>38625</v>
      </c>
      <c r="B2408" s="41">
        <v>7.468</v>
      </c>
      <c r="C2408" s="41">
        <v>8.5419999999999998</v>
      </c>
      <c r="D2408" s="41">
        <v>9.4719999999999995</v>
      </c>
      <c r="E2408" s="41">
        <v>7.9889999999999999</v>
      </c>
    </row>
    <row r="2409" spans="1:5" x14ac:dyDescent="0.25">
      <c r="A2409" s="5">
        <v>38656</v>
      </c>
      <c r="B2409" s="41">
        <v>7.4710000000000001</v>
      </c>
      <c r="C2409" s="41">
        <v>8.5419999999999998</v>
      </c>
      <c r="D2409" s="41">
        <v>9.5069999999999997</v>
      </c>
      <c r="E2409" s="41">
        <v>7.99</v>
      </c>
    </row>
    <row r="2410" spans="1:5" x14ac:dyDescent="0.25">
      <c r="A2410" s="5">
        <v>38686</v>
      </c>
      <c r="B2410" s="41">
        <v>7.4809999999999999</v>
      </c>
      <c r="C2410" s="41">
        <v>8.4990000000000006</v>
      </c>
      <c r="D2410" s="41">
        <v>9.4779999999999998</v>
      </c>
      <c r="E2410" s="41">
        <v>7.9909999999999997</v>
      </c>
    </row>
    <row r="2411" spans="1:5" x14ac:dyDescent="0.25">
      <c r="A2411" s="5">
        <v>38717</v>
      </c>
      <c r="B2411" s="41">
        <v>7.3789999999999996</v>
      </c>
      <c r="C2411" s="41">
        <v>8.39</v>
      </c>
      <c r="D2411" s="41">
        <v>9.577</v>
      </c>
      <c r="E2411" s="41">
        <v>7.9029999999999996</v>
      </c>
    </row>
    <row r="2412" spans="1:5" x14ac:dyDescent="0.25">
      <c r="A2412" s="5">
        <v>38748</v>
      </c>
      <c r="B2412" s="41">
        <v>7.3920000000000003</v>
      </c>
      <c r="C2412" s="41">
        <v>8.4039999999999999</v>
      </c>
      <c r="D2412" s="41">
        <v>9.5519999999999996</v>
      </c>
      <c r="E2412" s="41">
        <v>7.9139999999999997</v>
      </c>
    </row>
    <row r="2413" spans="1:5" x14ac:dyDescent="0.25">
      <c r="A2413" s="5">
        <v>38776</v>
      </c>
      <c r="B2413" s="41">
        <v>7.3760000000000003</v>
      </c>
      <c r="C2413" s="41">
        <v>8.4009999999999998</v>
      </c>
      <c r="D2413" s="41">
        <v>9.5060000000000002</v>
      </c>
      <c r="E2413" s="41">
        <v>7.9279999999999999</v>
      </c>
    </row>
    <row r="2414" spans="1:5" x14ac:dyDescent="0.25">
      <c r="A2414" s="5">
        <v>38807</v>
      </c>
      <c r="B2414" s="41">
        <v>7.351</v>
      </c>
      <c r="C2414" s="41">
        <v>8.4049999999999994</v>
      </c>
      <c r="D2414" s="41">
        <v>9.4939999999999998</v>
      </c>
      <c r="E2414" s="41">
        <v>7.9279999999999999</v>
      </c>
    </row>
    <row r="2415" spans="1:5" x14ac:dyDescent="0.25">
      <c r="A2415" s="5">
        <v>38837</v>
      </c>
      <c r="B2415" s="41">
        <v>7.3470000000000004</v>
      </c>
      <c r="C2415" s="41">
        <v>8.3789999999999996</v>
      </c>
      <c r="D2415" s="41">
        <v>9.4789999999999992</v>
      </c>
      <c r="E2415" s="41">
        <v>7.9160000000000004</v>
      </c>
    </row>
    <row r="2416" spans="1:5" x14ac:dyDescent="0.25">
      <c r="A2416" s="5">
        <v>38868</v>
      </c>
      <c r="B2416" s="41">
        <v>7.3410000000000002</v>
      </c>
      <c r="C2416" s="41">
        <v>8.36</v>
      </c>
      <c r="D2416" s="41">
        <v>9.4670000000000005</v>
      </c>
      <c r="E2416" s="41">
        <v>7.9160000000000004</v>
      </c>
    </row>
    <row r="2417" spans="1:5" x14ac:dyDescent="0.25">
      <c r="A2417" s="5">
        <v>38898</v>
      </c>
      <c r="B2417" s="41">
        <v>7.3760000000000003</v>
      </c>
      <c r="C2417" s="41">
        <v>8.3070000000000004</v>
      </c>
      <c r="D2417" s="41">
        <v>9.6549999999999994</v>
      </c>
      <c r="E2417" s="41">
        <v>7.93</v>
      </c>
    </row>
    <row r="2418" spans="1:5" x14ac:dyDescent="0.25">
      <c r="A2418" s="5">
        <v>38929</v>
      </c>
      <c r="B2418" s="41">
        <v>7.3330000000000002</v>
      </c>
      <c r="C2418" s="41">
        <v>8.3030000000000008</v>
      </c>
      <c r="D2418" s="41">
        <v>9.6609999999999996</v>
      </c>
      <c r="E2418" s="41">
        <v>7.9349999999999996</v>
      </c>
    </row>
    <row r="2419" spans="1:5" x14ac:dyDescent="0.25">
      <c r="A2419" s="5">
        <v>38960</v>
      </c>
      <c r="B2419" s="41">
        <v>7.3659999999999997</v>
      </c>
      <c r="C2419" s="41">
        <v>8.3030000000000008</v>
      </c>
      <c r="D2419" s="41">
        <v>9.7219999999999995</v>
      </c>
      <c r="E2419" s="41">
        <v>7.9379999999999997</v>
      </c>
    </row>
    <row r="2420" spans="1:5" x14ac:dyDescent="0.25">
      <c r="A2420" s="5">
        <v>38990</v>
      </c>
      <c r="B2420" s="41">
        <v>7.3360000000000003</v>
      </c>
      <c r="C2420" s="41">
        <v>8.2249999999999996</v>
      </c>
      <c r="D2420" s="41">
        <v>9.7080000000000002</v>
      </c>
      <c r="E2420" s="41">
        <v>7.9219999999999997</v>
      </c>
    </row>
    <row r="2421" spans="1:5" x14ac:dyDescent="0.25">
      <c r="A2421" s="5">
        <v>39021</v>
      </c>
      <c r="B2421" s="41">
        <v>7.375</v>
      </c>
      <c r="C2421" s="41">
        <v>8.2479999999999993</v>
      </c>
      <c r="D2421" s="41">
        <v>9.6050000000000004</v>
      </c>
      <c r="E2421" s="41">
        <v>7.944</v>
      </c>
    </row>
    <row r="2422" spans="1:5" x14ac:dyDescent="0.25">
      <c r="A2422" s="5">
        <v>39051</v>
      </c>
      <c r="B2422" s="41">
        <v>7.3570000000000002</v>
      </c>
      <c r="C2422" s="41">
        <v>8.2479999999999993</v>
      </c>
      <c r="D2422" s="41">
        <v>9.3849999999999998</v>
      </c>
      <c r="E2422" s="41">
        <v>7.9329999999999998</v>
      </c>
    </row>
    <row r="2423" spans="1:5" x14ac:dyDescent="0.25">
      <c r="A2423" s="5">
        <v>39082</v>
      </c>
      <c r="B2423" s="41">
        <v>7.3470000000000004</v>
      </c>
      <c r="C2423" s="41">
        <v>8.3149999999999995</v>
      </c>
      <c r="D2423" s="41">
        <v>9.2240000000000002</v>
      </c>
      <c r="E2423" s="41">
        <v>7.9530000000000003</v>
      </c>
    </row>
    <row r="2424" spans="1:5" x14ac:dyDescent="0.25">
      <c r="A2424" s="5">
        <v>39113</v>
      </c>
      <c r="B2424" s="41">
        <v>7.33</v>
      </c>
      <c r="C2424" s="41">
        <v>8.3219999999999992</v>
      </c>
      <c r="D2424" s="41">
        <v>9.2289999999999992</v>
      </c>
      <c r="E2424" s="41">
        <v>7.9539999999999997</v>
      </c>
    </row>
    <row r="2425" spans="1:5" x14ac:dyDescent="0.25">
      <c r="A2425" s="5">
        <v>39141</v>
      </c>
      <c r="B2425" s="41">
        <v>7.319</v>
      </c>
      <c r="C2425" s="41">
        <v>8.2970000000000006</v>
      </c>
      <c r="D2425" s="41">
        <v>9.1850000000000005</v>
      </c>
      <c r="E2425" s="41">
        <v>7.9370000000000003</v>
      </c>
    </row>
    <row r="2426" spans="1:5" x14ac:dyDescent="0.25">
      <c r="A2426" s="5">
        <v>39172</v>
      </c>
      <c r="B2426" s="41">
        <v>7.3310000000000004</v>
      </c>
      <c r="C2426" s="41">
        <v>8.3089999999999993</v>
      </c>
      <c r="D2426" s="41">
        <v>9.1910000000000007</v>
      </c>
      <c r="E2426" s="41">
        <v>7.9290000000000003</v>
      </c>
    </row>
    <row r="2427" spans="1:5" x14ac:dyDescent="0.25">
      <c r="A2427" s="5">
        <v>39202</v>
      </c>
      <c r="B2427" s="41">
        <v>7.3120000000000003</v>
      </c>
      <c r="C2427" s="41">
        <v>8.3010000000000002</v>
      </c>
      <c r="D2427" s="41">
        <v>9.218</v>
      </c>
      <c r="E2427" s="41">
        <v>7.9329999999999998</v>
      </c>
    </row>
    <row r="2428" spans="1:5" x14ac:dyDescent="0.25">
      <c r="A2428" s="5">
        <v>39233</v>
      </c>
      <c r="B2428" s="41">
        <v>7.298</v>
      </c>
      <c r="C2428" s="41">
        <v>8.27</v>
      </c>
      <c r="D2428" s="41">
        <v>9.218</v>
      </c>
      <c r="E2428" s="41">
        <v>7.9139999999999997</v>
      </c>
    </row>
    <row r="2429" spans="1:5" x14ac:dyDescent="0.25">
      <c r="A2429" s="5">
        <v>39263</v>
      </c>
      <c r="B2429" s="41">
        <v>7.2930000000000001</v>
      </c>
      <c r="C2429" s="41">
        <v>8.2129999999999992</v>
      </c>
      <c r="D2429" s="41">
        <v>9.1240000000000006</v>
      </c>
      <c r="E2429" s="41">
        <v>7.9130000000000003</v>
      </c>
    </row>
    <row r="2430" spans="1:5" x14ac:dyDescent="0.25">
      <c r="A2430" s="5">
        <v>39294</v>
      </c>
      <c r="B2430" s="41">
        <v>7.2839999999999998</v>
      </c>
      <c r="C2430" s="41">
        <v>8.2509999999999994</v>
      </c>
      <c r="D2430" s="41">
        <v>9.3580000000000005</v>
      </c>
      <c r="E2430" s="41">
        <v>7.9219999999999997</v>
      </c>
    </row>
    <row r="2431" spans="1:5" x14ac:dyDescent="0.25">
      <c r="A2431" s="5">
        <v>39325</v>
      </c>
      <c r="B2431" s="41">
        <v>7.2480000000000002</v>
      </c>
      <c r="C2431" s="41">
        <v>8.2530000000000001</v>
      </c>
      <c r="D2431" s="41">
        <v>9.3670000000000009</v>
      </c>
      <c r="E2431" s="41">
        <v>7.9020000000000001</v>
      </c>
    </row>
    <row r="2432" spans="1:5" x14ac:dyDescent="0.25">
      <c r="A2432" s="5">
        <v>39355</v>
      </c>
      <c r="B2432" s="41">
        <v>7.2439999999999998</v>
      </c>
      <c r="C2432" s="41">
        <v>8.2539999999999996</v>
      </c>
      <c r="D2432" s="41">
        <v>9.3859999999999992</v>
      </c>
      <c r="E2432" s="41">
        <v>7.9130000000000003</v>
      </c>
    </row>
    <row r="2433" spans="1:5" x14ac:dyDescent="0.25">
      <c r="A2433" s="5">
        <v>39386</v>
      </c>
      <c r="B2433" s="41">
        <v>7.2670000000000003</v>
      </c>
      <c r="C2433" s="41">
        <v>8.2759999999999998</v>
      </c>
      <c r="D2433" s="41">
        <v>9.34</v>
      </c>
      <c r="E2433" s="41">
        <v>7.9909999999999997</v>
      </c>
    </row>
    <row r="2434" spans="1:5" x14ac:dyDescent="0.25">
      <c r="A2434" s="5">
        <v>39416</v>
      </c>
      <c r="B2434" s="41">
        <v>7.2389999999999999</v>
      </c>
      <c r="C2434" s="41">
        <v>8.3230000000000004</v>
      </c>
      <c r="D2434" s="41">
        <v>9.31</v>
      </c>
      <c r="E2434" s="41">
        <v>7.9950000000000001</v>
      </c>
    </row>
    <row r="2435" spans="1:5" x14ac:dyDescent="0.25">
      <c r="A2435" s="5">
        <v>39447</v>
      </c>
      <c r="B2435" s="41">
        <v>7.2089999999999996</v>
      </c>
      <c r="C2435" s="41">
        <v>8.4049999999999994</v>
      </c>
      <c r="D2435" s="41">
        <v>9.3490000000000002</v>
      </c>
      <c r="E2435" s="41">
        <v>8.0399999999999991</v>
      </c>
    </row>
    <row r="2436" spans="1:5" x14ac:dyDescent="0.25">
      <c r="A2436" s="5">
        <v>39478</v>
      </c>
      <c r="B2436" s="41">
        <v>7.2290000000000001</v>
      </c>
      <c r="C2436" s="41">
        <v>8.4179999999999993</v>
      </c>
      <c r="D2436" s="41">
        <v>9.2390000000000008</v>
      </c>
      <c r="E2436" s="41">
        <v>8.0530000000000008</v>
      </c>
    </row>
    <row r="2437" spans="1:5" x14ac:dyDescent="0.25">
      <c r="A2437" s="5">
        <v>39507</v>
      </c>
      <c r="B2437" s="41">
        <v>7.2450000000000001</v>
      </c>
      <c r="C2437" s="41">
        <v>8.4160000000000004</v>
      </c>
      <c r="D2437" s="41">
        <v>9.2260000000000009</v>
      </c>
      <c r="E2437" s="41">
        <v>8.0690000000000008</v>
      </c>
    </row>
    <row r="2438" spans="1:5" x14ac:dyDescent="0.25">
      <c r="A2438" s="5">
        <v>39538</v>
      </c>
      <c r="B2438" s="41">
        <v>7.29</v>
      </c>
      <c r="C2438" s="41">
        <v>8.4949999999999992</v>
      </c>
      <c r="D2438" s="41">
        <v>9.24</v>
      </c>
      <c r="E2438" s="41">
        <v>8.0719999999999992</v>
      </c>
    </row>
    <row r="2439" spans="1:5" x14ac:dyDescent="0.25">
      <c r="A2439" s="5">
        <v>39568</v>
      </c>
      <c r="B2439" s="41">
        <v>7.3719999999999999</v>
      </c>
      <c r="C2439" s="41">
        <v>8.3810000000000002</v>
      </c>
      <c r="D2439" s="41">
        <v>9.2249999999999996</v>
      </c>
      <c r="E2439" s="41">
        <v>8.0809999999999995</v>
      </c>
    </row>
    <row r="2440" spans="1:5" x14ac:dyDescent="0.25">
      <c r="A2440" s="5">
        <v>39599</v>
      </c>
      <c r="B2440" s="41">
        <v>7.375</v>
      </c>
      <c r="C2440" s="41">
        <v>8.4770000000000003</v>
      </c>
      <c r="D2440" s="41">
        <v>9.0579999999999998</v>
      </c>
      <c r="E2440" s="41">
        <v>8.0660000000000007</v>
      </c>
    </row>
    <row r="2441" spans="1:5" x14ac:dyDescent="0.25">
      <c r="A2441" s="5">
        <v>39629</v>
      </c>
      <c r="B2441" s="41">
        <v>7.3819999999999997</v>
      </c>
      <c r="C2441" s="41">
        <v>8.4979999999999993</v>
      </c>
      <c r="D2441" s="41">
        <v>9.1519999999999992</v>
      </c>
      <c r="E2441" s="41">
        <v>8.0869999999999997</v>
      </c>
    </row>
    <row r="2442" spans="1:5" x14ac:dyDescent="0.25">
      <c r="A2442" s="5">
        <v>39660</v>
      </c>
      <c r="B2442" s="41">
        <v>7.4080000000000004</v>
      </c>
      <c r="C2442" s="41">
        <v>8.5359999999999996</v>
      </c>
      <c r="D2442" s="41">
        <v>9.1739999999999995</v>
      </c>
      <c r="E2442" s="41">
        <v>8.1289999999999996</v>
      </c>
    </row>
    <row r="2443" spans="1:5" x14ac:dyDescent="0.25">
      <c r="A2443" s="5">
        <v>39691</v>
      </c>
      <c r="B2443" s="41">
        <v>7.4029999999999996</v>
      </c>
      <c r="C2443" s="41">
        <v>8.5660000000000007</v>
      </c>
      <c r="D2443" s="41">
        <v>9.0350000000000001</v>
      </c>
      <c r="E2443" s="41">
        <v>8.1349999999999998</v>
      </c>
    </row>
    <row r="2444" spans="1:5" x14ac:dyDescent="0.25">
      <c r="A2444" s="5">
        <v>39721</v>
      </c>
      <c r="B2444" s="41">
        <v>7.3970000000000002</v>
      </c>
      <c r="C2444" s="41">
        <v>8.5549999999999997</v>
      </c>
      <c r="D2444" s="41">
        <v>8.9710000000000001</v>
      </c>
      <c r="E2444" s="41">
        <v>8.1259999999999994</v>
      </c>
    </row>
    <row r="2445" spans="1:5" x14ac:dyDescent="0.25">
      <c r="A2445" s="5">
        <v>39752</v>
      </c>
      <c r="B2445" s="41">
        <v>7.3710000000000004</v>
      </c>
      <c r="C2445" s="41">
        <v>8.6029999999999998</v>
      </c>
      <c r="D2445" s="41">
        <v>8.7929999999999993</v>
      </c>
      <c r="E2445" s="41">
        <v>8.1069999999999993</v>
      </c>
    </row>
    <row r="2446" spans="1:5" x14ac:dyDescent="0.25">
      <c r="A2446" s="5">
        <v>39782</v>
      </c>
      <c r="B2446" s="41">
        <v>7.3819999999999997</v>
      </c>
      <c r="C2446" s="41">
        <v>8.6920000000000002</v>
      </c>
      <c r="D2446" s="41">
        <v>8.609</v>
      </c>
      <c r="E2446" s="41">
        <v>8.0990000000000002</v>
      </c>
    </row>
    <row r="2447" spans="1:5" x14ac:dyDescent="0.25">
      <c r="A2447" s="5">
        <v>39813</v>
      </c>
      <c r="B2447" s="41">
        <v>7.3970000000000002</v>
      </c>
      <c r="C2447" s="41">
        <v>8.7810000000000006</v>
      </c>
      <c r="D2447" s="41">
        <v>8.6259999999999994</v>
      </c>
      <c r="E2447" s="41">
        <v>8.14</v>
      </c>
    </row>
    <row r="2448" spans="1:5" x14ac:dyDescent="0.25">
      <c r="A2448" s="5">
        <v>39844</v>
      </c>
      <c r="B2448" s="41">
        <v>7.4050000000000002</v>
      </c>
      <c r="C2448" s="41">
        <v>8.7959999999999994</v>
      </c>
      <c r="D2448" s="41">
        <v>8.7720000000000002</v>
      </c>
      <c r="E2448" s="41">
        <v>8.1720000000000006</v>
      </c>
    </row>
    <row r="2449" spans="1:5" x14ac:dyDescent="0.25">
      <c r="A2449" s="5">
        <v>39872</v>
      </c>
      <c r="B2449" s="41">
        <v>7.3949999999999996</v>
      </c>
      <c r="C2449" s="41">
        <v>8.7070000000000007</v>
      </c>
      <c r="D2449" s="41">
        <v>8.8330000000000002</v>
      </c>
      <c r="E2449" s="41">
        <v>8.1910000000000007</v>
      </c>
    </row>
    <row r="2450" spans="1:5" x14ac:dyDescent="0.25">
      <c r="A2450" s="5">
        <v>39903</v>
      </c>
      <c r="B2450" s="41">
        <v>7.4089999999999998</v>
      </c>
      <c r="C2450" s="41">
        <v>8.6430000000000007</v>
      </c>
      <c r="D2450" s="41">
        <v>8.8049999999999997</v>
      </c>
      <c r="E2450" s="41">
        <v>8.1669999999999998</v>
      </c>
    </row>
    <row r="2451" spans="1:5" x14ac:dyDescent="0.25">
      <c r="A2451" s="5">
        <v>39933</v>
      </c>
      <c r="B2451" s="41">
        <v>7.3410000000000002</v>
      </c>
      <c r="C2451" s="41">
        <v>8.5299999999999994</v>
      </c>
      <c r="D2451" s="41">
        <v>8.81</v>
      </c>
      <c r="E2451" s="41">
        <v>8.0619999999999994</v>
      </c>
    </row>
    <row r="2452" spans="1:5" x14ac:dyDescent="0.25">
      <c r="A2452" s="5">
        <v>39964</v>
      </c>
      <c r="B2452" s="41">
        <v>7.3390000000000004</v>
      </c>
      <c r="C2452" s="41">
        <v>8.5589999999999993</v>
      </c>
      <c r="D2452" s="41">
        <v>8.7710000000000008</v>
      </c>
      <c r="E2452" s="41">
        <v>8.0470000000000006</v>
      </c>
    </row>
    <row r="2453" spans="1:5" x14ac:dyDescent="0.25">
      <c r="A2453" s="5">
        <v>39994</v>
      </c>
      <c r="B2453" s="41">
        <v>7.367</v>
      </c>
      <c r="C2453" s="41">
        <v>8.6229999999999993</v>
      </c>
      <c r="D2453" s="41">
        <v>8.7870000000000008</v>
      </c>
      <c r="E2453" s="41">
        <v>8.0890000000000004</v>
      </c>
    </row>
    <row r="2454" spans="1:5" x14ac:dyDescent="0.25">
      <c r="A2454" s="5">
        <v>40025</v>
      </c>
      <c r="B2454" s="41">
        <v>7.4550000000000001</v>
      </c>
      <c r="C2454" s="41">
        <v>8.6489999999999991</v>
      </c>
      <c r="D2454" s="41">
        <v>8.7219999999999995</v>
      </c>
      <c r="E2454" s="41">
        <v>8.1329999999999991</v>
      </c>
    </row>
    <row r="2455" spans="1:5" x14ac:dyDescent="0.25">
      <c r="A2455" s="5">
        <v>40056</v>
      </c>
      <c r="B2455" s="41">
        <v>7.5049999999999999</v>
      </c>
      <c r="C2455" s="41">
        <v>8.702</v>
      </c>
      <c r="D2455" s="41">
        <v>8.7219999999999995</v>
      </c>
      <c r="E2455" s="41">
        <v>8.1590000000000007</v>
      </c>
    </row>
    <row r="2456" spans="1:5" x14ac:dyDescent="0.25">
      <c r="A2456" s="5">
        <v>40086</v>
      </c>
      <c r="B2456" s="41">
        <v>7.4850000000000003</v>
      </c>
      <c r="C2456" s="41">
        <v>8.7609999999999992</v>
      </c>
      <c r="D2456" s="41">
        <v>8.7539999999999996</v>
      </c>
      <c r="E2456" s="41">
        <v>8.1850000000000005</v>
      </c>
    </row>
    <row r="2457" spans="1:5" x14ac:dyDescent="0.25">
      <c r="A2457" s="5">
        <v>40117</v>
      </c>
      <c r="B2457" s="41">
        <v>7.508</v>
      </c>
      <c r="C2457" s="41">
        <v>8.6869999999999994</v>
      </c>
      <c r="D2457" s="41">
        <v>8.91</v>
      </c>
      <c r="E2457" s="41">
        <v>8.2170000000000005</v>
      </c>
    </row>
    <row r="2458" spans="1:5" x14ac:dyDescent="0.25">
      <c r="A2458" s="5">
        <v>40147</v>
      </c>
      <c r="B2458" s="41">
        <v>7.51</v>
      </c>
      <c r="C2458" s="41">
        <v>8.7370000000000001</v>
      </c>
      <c r="D2458" s="41">
        <v>9.0399999999999991</v>
      </c>
      <c r="E2458" s="41">
        <v>8.2680000000000007</v>
      </c>
    </row>
    <row r="2459" spans="1:5" x14ac:dyDescent="0.25">
      <c r="A2459" s="5">
        <v>40178</v>
      </c>
      <c r="B2459" s="41">
        <v>7.5039999999999996</v>
      </c>
      <c r="C2459" s="41">
        <v>8.8130000000000006</v>
      </c>
      <c r="D2459" s="41">
        <v>9.0809999999999995</v>
      </c>
      <c r="E2459" s="41">
        <v>8.298</v>
      </c>
    </row>
    <row r="2460" spans="1:5" x14ac:dyDescent="0.25">
      <c r="A2460" s="5">
        <v>40209</v>
      </c>
      <c r="B2460" s="41">
        <v>7.4569999999999999</v>
      </c>
      <c r="C2460" s="41">
        <v>8.8569999999999993</v>
      </c>
      <c r="D2460" s="41">
        <v>9.0990000000000002</v>
      </c>
      <c r="E2460" s="41">
        <v>8.3109999999999999</v>
      </c>
    </row>
    <row r="2461" spans="1:5" x14ac:dyDescent="0.25">
      <c r="A2461" s="5">
        <v>40237</v>
      </c>
      <c r="B2461" s="41">
        <v>7.4740000000000002</v>
      </c>
      <c r="C2461" s="41">
        <v>8.7710000000000008</v>
      </c>
      <c r="D2461" s="41">
        <v>9.3149999999999995</v>
      </c>
      <c r="E2461" s="41">
        <v>8.3379999999999992</v>
      </c>
    </row>
    <row r="2462" spans="1:5" x14ac:dyDescent="0.25">
      <c r="A2462" s="5">
        <v>40268</v>
      </c>
      <c r="B2462" s="41">
        <v>7.5359999999999996</v>
      </c>
      <c r="C2462" s="41">
        <v>8.7050000000000001</v>
      </c>
      <c r="D2462" s="41">
        <v>9.36</v>
      </c>
      <c r="E2462" s="41">
        <v>8.3659999999999997</v>
      </c>
    </row>
    <row r="2463" spans="1:5" x14ac:dyDescent="0.25">
      <c r="A2463" s="5">
        <v>40298</v>
      </c>
      <c r="B2463" s="41">
        <v>7.5549999999999997</v>
      </c>
      <c r="C2463" s="41">
        <v>8.7409999999999997</v>
      </c>
      <c r="D2463" s="41">
        <v>9.407</v>
      </c>
      <c r="E2463" s="41">
        <v>8.3930000000000007</v>
      </c>
    </row>
    <row r="2464" spans="1:5" x14ac:dyDescent="0.25">
      <c r="A2464" s="5">
        <v>40329</v>
      </c>
      <c r="B2464" s="41">
        <v>7.5659999999999998</v>
      </c>
      <c r="C2464" s="41">
        <v>8.7080000000000002</v>
      </c>
      <c r="D2464" s="41">
        <v>9.4169999999999998</v>
      </c>
      <c r="E2464" s="41">
        <v>8.3849999999999998</v>
      </c>
    </row>
    <row r="2465" spans="1:5" x14ac:dyDescent="0.25">
      <c r="A2465" s="5">
        <v>40359</v>
      </c>
      <c r="B2465" s="41">
        <v>7.6020000000000003</v>
      </c>
      <c r="C2465" s="41">
        <v>8.7029999999999994</v>
      </c>
      <c r="D2465" s="41">
        <v>9.4700000000000006</v>
      </c>
      <c r="E2465" s="41">
        <v>8.4060000000000006</v>
      </c>
    </row>
    <row r="2466" spans="1:5" x14ac:dyDescent="0.25">
      <c r="A2466" s="5">
        <v>40390</v>
      </c>
      <c r="B2466" s="41">
        <v>7.62</v>
      </c>
      <c r="C2466" s="41">
        <v>8.7059999999999995</v>
      </c>
      <c r="D2466" s="41">
        <v>9.5139999999999993</v>
      </c>
      <c r="E2466" s="41">
        <v>8.4169999999999998</v>
      </c>
    </row>
    <row r="2467" spans="1:5" x14ac:dyDescent="0.25">
      <c r="A2467" s="5">
        <v>40421</v>
      </c>
      <c r="B2467" s="41">
        <v>7.6189999999999998</v>
      </c>
      <c r="C2467" s="41">
        <v>8.74</v>
      </c>
      <c r="D2467" s="41">
        <v>9.577</v>
      </c>
      <c r="E2467" s="41">
        <v>8.407</v>
      </c>
    </row>
    <row r="2468" spans="1:5" x14ac:dyDescent="0.25">
      <c r="A2468" s="5">
        <v>40451</v>
      </c>
      <c r="B2468" s="41">
        <v>7.5979999999999999</v>
      </c>
      <c r="C2468" s="41">
        <v>8.7569999999999997</v>
      </c>
      <c r="D2468" s="41">
        <v>9.59</v>
      </c>
      <c r="E2468" s="41">
        <v>8.3930000000000007</v>
      </c>
    </row>
    <row r="2469" spans="1:5" x14ac:dyDescent="0.25">
      <c r="A2469" s="5">
        <v>40482</v>
      </c>
      <c r="B2469" s="41">
        <v>7.609</v>
      </c>
      <c r="C2469" s="41">
        <v>8.7370000000000001</v>
      </c>
      <c r="D2469" s="41">
        <v>9.5739999999999998</v>
      </c>
      <c r="E2469" s="41">
        <v>8.3989999999999991</v>
      </c>
    </row>
    <row r="2470" spans="1:5" x14ac:dyDescent="0.25">
      <c r="A2470" s="5">
        <v>40512</v>
      </c>
      <c r="B2470" s="41">
        <v>7.5780000000000003</v>
      </c>
      <c r="C2470" s="41">
        <v>8.6910000000000007</v>
      </c>
      <c r="D2470" s="41">
        <v>9.5269999999999992</v>
      </c>
      <c r="E2470" s="41">
        <v>8.3559999999999999</v>
      </c>
    </row>
    <row r="2471" spans="1:5" x14ac:dyDescent="0.25">
      <c r="A2471" s="5">
        <v>40543</v>
      </c>
      <c r="B2471" s="41">
        <v>7.5640000000000001</v>
      </c>
      <c r="C2471" s="41">
        <v>8.7089999999999996</v>
      </c>
      <c r="D2471" s="41">
        <v>9.5180000000000007</v>
      </c>
      <c r="E2471" s="41">
        <v>8.3580000000000005</v>
      </c>
    </row>
    <row r="2472" spans="1:5" x14ac:dyDescent="0.25">
      <c r="A2472" s="5">
        <v>40574</v>
      </c>
      <c r="B2472" s="41">
        <v>7.5529999999999999</v>
      </c>
      <c r="C2472" s="41">
        <v>8.6980000000000004</v>
      </c>
      <c r="D2472" s="41">
        <v>9.4529999999999994</v>
      </c>
      <c r="E2472" s="41">
        <v>8.35</v>
      </c>
    </row>
    <row r="2473" spans="1:5" x14ac:dyDescent="0.25">
      <c r="A2473" s="5">
        <v>40602</v>
      </c>
      <c r="B2473" s="41">
        <v>7.5570000000000004</v>
      </c>
      <c r="C2473" s="41">
        <v>8.6739999999999995</v>
      </c>
      <c r="D2473" s="41">
        <v>9.4339999999999993</v>
      </c>
      <c r="E2473" s="41">
        <v>8.3529999999999998</v>
      </c>
    </row>
    <row r="2474" spans="1:5" x14ac:dyDescent="0.25">
      <c r="A2474" s="5">
        <v>40633</v>
      </c>
      <c r="B2474" s="41">
        <v>7.5739999999999998</v>
      </c>
      <c r="C2474" s="41">
        <v>8.6240000000000006</v>
      </c>
      <c r="D2474" s="41">
        <v>9.5489999999999995</v>
      </c>
      <c r="E2474" s="41">
        <v>8.3339999999999996</v>
      </c>
    </row>
    <row r="2475" spans="1:5" x14ac:dyDescent="0.25">
      <c r="A2475" s="5">
        <v>40663</v>
      </c>
      <c r="B2475" s="41">
        <v>7.5449999999999999</v>
      </c>
      <c r="C2475" s="41">
        <v>8.6150000000000002</v>
      </c>
      <c r="D2475" s="41">
        <v>9.4710000000000001</v>
      </c>
      <c r="E2475" s="41">
        <v>8.2989999999999995</v>
      </c>
    </row>
    <row r="2476" spans="1:5" x14ac:dyDescent="0.25">
      <c r="A2476" s="5">
        <v>40694</v>
      </c>
      <c r="B2476" s="41">
        <v>7.51</v>
      </c>
      <c r="C2476" s="41">
        <v>8.6609999999999996</v>
      </c>
      <c r="D2476" s="41">
        <v>9.4269999999999996</v>
      </c>
      <c r="E2476" s="41">
        <v>8.2769999999999992</v>
      </c>
    </row>
    <row r="2477" spans="1:5" x14ac:dyDescent="0.25">
      <c r="A2477" s="5">
        <v>40724</v>
      </c>
      <c r="B2477" s="41">
        <v>7.4969999999999999</v>
      </c>
      <c r="C2477" s="41">
        <v>8.6430000000000007</v>
      </c>
      <c r="D2477" s="41">
        <v>9.4410000000000007</v>
      </c>
      <c r="E2477" s="41">
        <v>8.2550000000000008</v>
      </c>
    </row>
    <row r="2478" spans="1:5" x14ac:dyDescent="0.25">
      <c r="A2478" s="5">
        <v>40755</v>
      </c>
      <c r="B2478" s="41">
        <v>7.4930000000000003</v>
      </c>
      <c r="C2478" s="41">
        <v>8.6649999999999991</v>
      </c>
      <c r="D2478" s="41">
        <v>9.4710000000000001</v>
      </c>
      <c r="E2478" s="41">
        <v>8.2690000000000001</v>
      </c>
    </row>
    <row r="2479" spans="1:5" x14ac:dyDescent="0.25">
      <c r="A2479" s="5">
        <v>40786</v>
      </c>
      <c r="B2479" s="41">
        <v>7.476</v>
      </c>
      <c r="C2479" s="41">
        <v>8.6509999999999998</v>
      </c>
      <c r="D2479" s="41">
        <v>9.4949999999999992</v>
      </c>
      <c r="E2479" s="41">
        <v>8.2690000000000001</v>
      </c>
    </row>
    <row r="2480" spans="1:5" x14ac:dyDescent="0.25">
      <c r="A2480" s="5">
        <v>40816</v>
      </c>
      <c r="B2480" s="41">
        <v>7.4720000000000004</v>
      </c>
      <c r="C2480" s="41">
        <v>8.6750000000000007</v>
      </c>
      <c r="D2480" s="41">
        <v>9.4629999999999992</v>
      </c>
      <c r="E2480" s="41">
        <v>8.2650000000000006</v>
      </c>
    </row>
    <row r="2481" spans="1:5" x14ac:dyDescent="0.25">
      <c r="A2481" s="5">
        <v>40847</v>
      </c>
      <c r="B2481" s="41">
        <v>7.4790000000000001</v>
      </c>
      <c r="C2481" s="41">
        <v>8.6080000000000005</v>
      </c>
      <c r="D2481" s="41">
        <v>9.51</v>
      </c>
      <c r="E2481" s="41">
        <v>8.27</v>
      </c>
    </row>
    <row r="2482" spans="1:5" x14ac:dyDescent="0.25">
      <c r="A2482" s="5">
        <v>40877</v>
      </c>
      <c r="B2482" s="41">
        <v>7.4279999999999999</v>
      </c>
      <c r="C2482" s="41">
        <v>8.5950000000000006</v>
      </c>
      <c r="D2482" s="41">
        <v>9.5660000000000007</v>
      </c>
      <c r="E2482" s="41">
        <v>8.2279999999999998</v>
      </c>
    </row>
    <row r="2483" spans="1:5" x14ac:dyDescent="0.25">
      <c r="A2483" s="5">
        <v>40908</v>
      </c>
      <c r="B2483" s="41">
        <v>7.37</v>
      </c>
      <c r="C2483" s="41">
        <v>8.5310000000000006</v>
      </c>
      <c r="D2483" s="41">
        <v>9.5690000000000008</v>
      </c>
      <c r="E2483" s="41">
        <v>8.2230000000000008</v>
      </c>
    </row>
    <row r="2484" spans="1:5" x14ac:dyDescent="0.25">
      <c r="A2484" s="5">
        <v>40939</v>
      </c>
      <c r="B2484" s="41">
        <v>7.359</v>
      </c>
      <c r="C2484" s="41">
        <v>8.5449999999999999</v>
      </c>
      <c r="D2484" s="41">
        <v>9.5540000000000003</v>
      </c>
      <c r="E2484" s="41">
        <v>8.2129999999999992</v>
      </c>
    </row>
    <row r="2485" spans="1:5" x14ac:dyDescent="0.25">
      <c r="A2485" s="5">
        <v>40968</v>
      </c>
      <c r="B2485" s="41">
        <v>7.274</v>
      </c>
      <c r="C2485" s="41">
        <v>8.452</v>
      </c>
      <c r="D2485" s="41">
        <v>9.5299999999999994</v>
      </c>
      <c r="E2485" s="41">
        <v>8.1590000000000007</v>
      </c>
    </row>
    <row r="2486" spans="1:5" x14ac:dyDescent="0.25">
      <c r="A2486" s="5">
        <v>40999</v>
      </c>
      <c r="B2486" s="41">
        <v>7.2279999999999998</v>
      </c>
      <c r="C2486" s="41">
        <v>8.4019999999999992</v>
      </c>
      <c r="D2486" s="41">
        <v>9.5489999999999995</v>
      </c>
      <c r="E2486" s="41">
        <v>8.1020000000000003</v>
      </c>
    </row>
    <row r="2487" spans="1:5" x14ac:dyDescent="0.25">
      <c r="A2487" s="5">
        <v>41029</v>
      </c>
      <c r="B2487" s="41">
        <v>7.2130000000000001</v>
      </c>
      <c r="C2487" s="41">
        <v>8.3810000000000002</v>
      </c>
      <c r="D2487" s="41">
        <v>9.6059999999999999</v>
      </c>
      <c r="E2487" s="41">
        <v>8.093</v>
      </c>
    </row>
    <row r="2488" spans="1:5" x14ac:dyDescent="0.25">
      <c r="A2488" s="5">
        <v>41060</v>
      </c>
      <c r="B2488" s="41">
        <v>7.2320000000000002</v>
      </c>
      <c r="C2488" s="41">
        <v>8.3610000000000007</v>
      </c>
      <c r="D2488" s="41">
        <v>9.5920000000000005</v>
      </c>
      <c r="E2488" s="41">
        <v>8.1150000000000002</v>
      </c>
    </row>
    <row r="2489" spans="1:5" x14ac:dyDescent="0.25">
      <c r="A2489" s="5">
        <v>41090</v>
      </c>
      <c r="B2489" s="41">
        <v>7.1929999999999996</v>
      </c>
      <c r="C2489" s="41">
        <v>8.3510000000000009</v>
      </c>
      <c r="D2489" s="41">
        <v>9.6809999999999992</v>
      </c>
      <c r="E2489" s="41">
        <v>8.1039999999999992</v>
      </c>
    </row>
    <row r="2490" spans="1:5" x14ac:dyDescent="0.25">
      <c r="A2490" s="5">
        <v>41121</v>
      </c>
      <c r="B2490" s="41">
        <v>7.1769999999999996</v>
      </c>
      <c r="C2490" s="41">
        <v>8.3409999999999993</v>
      </c>
      <c r="D2490" s="41">
        <v>9.6609999999999996</v>
      </c>
      <c r="E2490" s="41">
        <v>8.0990000000000002</v>
      </c>
    </row>
    <row r="2491" spans="1:5" x14ac:dyDescent="0.25">
      <c r="A2491" s="5">
        <v>41152</v>
      </c>
      <c r="B2491" s="41">
        <v>7.0919999999999996</v>
      </c>
      <c r="C2491" s="41">
        <v>8.2539999999999996</v>
      </c>
      <c r="D2491" s="41">
        <v>9.6709999999999994</v>
      </c>
      <c r="E2491" s="41">
        <v>8.0289999999999999</v>
      </c>
    </row>
    <row r="2492" spans="1:5" x14ac:dyDescent="0.25">
      <c r="A2492" s="5">
        <v>41182</v>
      </c>
      <c r="B2492" s="41">
        <v>7.0540000000000003</v>
      </c>
      <c r="C2492" s="41">
        <v>8.1780000000000008</v>
      </c>
      <c r="D2492" s="41">
        <v>9.641</v>
      </c>
      <c r="E2492" s="41">
        <v>7.9850000000000003</v>
      </c>
    </row>
    <row r="2493" spans="1:5" x14ac:dyDescent="0.25">
      <c r="A2493" s="5">
        <v>41213</v>
      </c>
      <c r="B2493" s="41">
        <v>7.0069999999999997</v>
      </c>
      <c r="C2493" s="41">
        <v>8.07</v>
      </c>
      <c r="D2493" s="41">
        <v>9.6010000000000009</v>
      </c>
      <c r="E2493" s="41">
        <v>7.9359999999999999</v>
      </c>
    </row>
    <row r="2494" spans="1:5" x14ac:dyDescent="0.25">
      <c r="A2494" s="5">
        <v>41243</v>
      </c>
      <c r="B2494" s="41">
        <v>6.9390000000000001</v>
      </c>
      <c r="C2494" s="41">
        <v>7.9960000000000004</v>
      </c>
      <c r="D2494" s="41">
        <v>9.5540000000000003</v>
      </c>
      <c r="E2494" s="41">
        <v>7.8630000000000004</v>
      </c>
    </row>
    <row r="2495" spans="1:5" x14ac:dyDescent="0.25">
      <c r="A2495" s="5">
        <v>41274</v>
      </c>
      <c r="B2495" s="41">
        <v>6.8659999999999997</v>
      </c>
      <c r="C2495" s="41">
        <v>7.9749999999999996</v>
      </c>
      <c r="D2495" s="41">
        <v>9.5530000000000008</v>
      </c>
      <c r="E2495" s="41">
        <v>7.8239999999999998</v>
      </c>
    </row>
    <row r="2496" spans="1:5" x14ac:dyDescent="0.25">
      <c r="A2496" s="5">
        <v>41305</v>
      </c>
      <c r="B2496" s="41">
        <v>6.7839999999999998</v>
      </c>
      <c r="C2496" s="41">
        <v>8.0280000000000005</v>
      </c>
      <c r="D2496" s="41">
        <v>9.532</v>
      </c>
      <c r="E2496" s="41">
        <v>7.7939999999999996</v>
      </c>
    </row>
    <row r="2497" spans="1:5" x14ac:dyDescent="0.25">
      <c r="A2497" s="5">
        <v>41333</v>
      </c>
      <c r="B2497" s="41">
        <v>6.7089999999999996</v>
      </c>
      <c r="C2497" s="41">
        <v>8.0139999999999993</v>
      </c>
      <c r="D2497" s="41">
        <v>9.52</v>
      </c>
      <c r="E2497" s="41">
        <v>7.7590000000000003</v>
      </c>
    </row>
    <row r="2498" spans="1:5" x14ac:dyDescent="0.25">
      <c r="A2498" s="5">
        <v>41364</v>
      </c>
      <c r="B2498" s="41">
        <v>6.6710000000000003</v>
      </c>
      <c r="C2498" s="41">
        <v>7.99</v>
      </c>
      <c r="D2498" s="41">
        <v>9.4450000000000003</v>
      </c>
      <c r="E2498" s="41">
        <v>7.7240000000000002</v>
      </c>
    </row>
    <row r="2499" spans="1:5" x14ac:dyDescent="0.25">
      <c r="A2499" s="5">
        <v>41394</v>
      </c>
      <c r="B2499" s="41">
        <v>6.5839999999999996</v>
      </c>
      <c r="C2499" s="41">
        <v>7.9409999999999998</v>
      </c>
      <c r="D2499" s="41">
        <v>9.4009999999999998</v>
      </c>
      <c r="E2499" s="41">
        <v>7.665</v>
      </c>
    </row>
    <row r="2500" spans="1:5" x14ac:dyDescent="0.25">
      <c r="A2500" s="5">
        <v>41425</v>
      </c>
      <c r="B2500" s="41">
        <v>6.4880000000000004</v>
      </c>
      <c r="C2500" s="41">
        <v>7.8739999999999997</v>
      </c>
      <c r="D2500" s="41">
        <v>9.3209999999999997</v>
      </c>
      <c r="E2500" s="41">
        <v>7.5739999999999998</v>
      </c>
    </row>
    <row r="2501" spans="1:5" x14ac:dyDescent="0.25">
      <c r="A2501" s="5">
        <v>41455</v>
      </c>
      <c r="B2501" s="41">
        <v>6.4770000000000003</v>
      </c>
      <c r="C2501" s="41">
        <v>7.8449999999999998</v>
      </c>
      <c r="D2501" s="41">
        <v>9.3170000000000002</v>
      </c>
      <c r="E2501" s="41">
        <v>7.5510000000000002</v>
      </c>
    </row>
    <row r="2502" spans="1:5" x14ac:dyDescent="0.25">
      <c r="A2502" s="5">
        <v>41486</v>
      </c>
      <c r="B2502" s="41">
        <v>6.4989999999999997</v>
      </c>
      <c r="C2502" s="41">
        <v>7.7919999999999998</v>
      </c>
      <c r="D2502" s="41">
        <v>9.2010000000000005</v>
      </c>
      <c r="E2502" s="41">
        <v>7.5039999999999996</v>
      </c>
    </row>
    <row r="2503" spans="1:5" x14ac:dyDescent="0.25">
      <c r="A2503" s="5">
        <v>41517</v>
      </c>
      <c r="B2503" s="41">
        <v>6.4690000000000003</v>
      </c>
      <c r="C2503" s="41">
        <v>7.7539999999999996</v>
      </c>
      <c r="D2503" s="41">
        <v>9.1750000000000007</v>
      </c>
      <c r="E2503" s="41">
        <v>7.4749999999999996</v>
      </c>
    </row>
    <row r="2504" spans="1:5" x14ac:dyDescent="0.25">
      <c r="A2504" s="5">
        <v>41547</v>
      </c>
      <c r="B2504" s="41">
        <v>6.4340000000000002</v>
      </c>
      <c r="C2504" s="41">
        <v>7.7270000000000003</v>
      </c>
      <c r="D2504" s="41">
        <v>9.1440000000000001</v>
      </c>
      <c r="E2504" s="41">
        <v>7.4420000000000002</v>
      </c>
    </row>
    <row r="2505" spans="1:5" x14ac:dyDescent="0.25">
      <c r="A2505" s="5">
        <v>41578</v>
      </c>
      <c r="B2505" s="41">
        <v>6.3860000000000001</v>
      </c>
      <c r="C2505" s="41">
        <v>7.6840000000000002</v>
      </c>
      <c r="D2505" s="41">
        <v>9.2140000000000004</v>
      </c>
      <c r="E2505" s="41">
        <v>7.4119999999999999</v>
      </c>
    </row>
    <row r="2506" spans="1:5" x14ac:dyDescent="0.25">
      <c r="A2506" s="5">
        <v>41608</v>
      </c>
      <c r="B2506" s="41">
        <v>6.4009999999999998</v>
      </c>
      <c r="C2506" s="41">
        <v>7.6159999999999997</v>
      </c>
      <c r="D2506" s="41">
        <v>9.1809999999999992</v>
      </c>
      <c r="E2506" s="41">
        <v>7.3869999999999996</v>
      </c>
    </row>
    <row r="2507" spans="1:5" x14ac:dyDescent="0.25">
      <c r="A2507" s="5">
        <v>41639</v>
      </c>
      <c r="B2507" s="41">
        <v>6.3760000000000003</v>
      </c>
      <c r="C2507" s="41">
        <v>7.6470000000000002</v>
      </c>
      <c r="D2507" s="41">
        <v>9.1280000000000001</v>
      </c>
      <c r="E2507" s="41">
        <v>7.3650000000000002</v>
      </c>
    </row>
    <row r="2508" spans="1:5" x14ac:dyDescent="0.25">
      <c r="A2508" s="5">
        <v>41670</v>
      </c>
      <c r="B2508" s="41">
        <v>6.3460000000000001</v>
      </c>
      <c r="C2508" s="41">
        <v>7.6159999999999997</v>
      </c>
      <c r="D2508" s="41">
        <v>9.1649999999999991</v>
      </c>
      <c r="E2508" s="41">
        <v>7.3479999999999999</v>
      </c>
    </row>
    <row r="2509" spans="1:5" x14ac:dyDescent="0.25">
      <c r="A2509" s="5">
        <v>41698</v>
      </c>
      <c r="B2509" s="41">
        <v>6.3129999999999997</v>
      </c>
      <c r="C2509" s="41">
        <v>7.5940000000000003</v>
      </c>
      <c r="D2509" s="41">
        <v>9.141</v>
      </c>
      <c r="E2509" s="41">
        <v>7.3250000000000002</v>
      </c>
    </row>
    <row r="2510" spans="1:5" x14ac:dyDescent="0.25">
      <c r="A2510" s="5">
        <v>41729</v>
      </c>
      <c r="B2510" s="41">
        <v>6.2640000000000002</v>
      </c>
      <c r="C2510" s="41">
        <v>7.5380000000000003</v>
      </c>
      <c r="D2510" s="41">
        <v>9.1359999999999992</v>
      </c>
      <c r="E2510" s="41">
        <v>7.2720000000000002</v>
      </c>
    </row>
    <row r="2511" spans="1:5" x14ac:dyDescent="0.25">
      <c r="A2511" s="5">
        <v>41759</v>
      </c>
      <c r="B2511" s="41">
        <v>6.2380000000000004</v>
      </c>
      <c r="C2511" s="41">
        <v>7.4489999999999998</v>
      </c>
      <c r="D2511" s="41">
        <v>9.1289999999999996</v>
      </c>
      <c r="E2511" s="41">
        <v>7.2279999999999998</v>
      </c>
    </row>
    <row r="2512" spans="1:5" x14ac:dyDescent="0.25">
      <c r="A2512" s="5">
        <v>41790</v>
      </c>
      <c r="B2512" s="41">
        <v>6.1989999999999998</v>
      </c>
      <c r="C2512" s="41">
        <v>7.3630000000000004</v>
      </c>
      <c r="D2512" s="41">
        <v>8.9559999999999995</v>
      </c>
      <c r="E2512" s="41">
        <v>7.1230000000000002</v>
      </c>
    </row>
    <row r="2513" spans="1:5" x14ac:dyDescent="0.25">
      <c r="A2513" s="5">
        <v>41820</v>
      </c>
      <c r="B2513" s="41">
        <v>6.1870000000000003</v>
      </c>
      <c r="C2513" s="41">
        <v>7.3109999999999999</v>
      </c>
      <c r="D2513" s="41">
        <v>8.89</v>
      </c>
      <c r="E2513" s="41">
        <v>7.0890000000000004</v>
      </c>
    </row>
    <row r="2514" spans="1:5" x14ac:dyDescent="0.25">
      <c r="A2514" s="5">
        <v>41851</v>
      </c>
      <c r="B2514" s="41">
        <v>6.1779999999999999</v>
      </c>
      <c r="C2514" s="41">
        <v>7.2679999999999998</v>
      </c>
      <c r="D2514" s="41">
        <v>8.8469999999999995</v>
      </c>
      <c r="E2514" s="41">
        <v>7.06</v>
      </c>
    </row>
    <row r="2515" spans="1:5" x14ac:dyDescent="0.25">
      <c r="A2515" s="5">
        <v>41882</v>
      </c>
      <c r="B2515" s="41">
        <v>6.16</v>
      </c>
      <c r="C2515" s="41">
        <v>7.2359999999999998</v>
      </c>
      <c r="D2515" s="41">
        <v>8.8670000000000009</v>
      </c>
      <c r="E2515" s="41">
        <v>7.0449999999999999</v>
      </c>
    </row>
    <row r="2516" spans="1:5" x14ac:dyDescent="0.25">
      <c r="A2516" s="5">
        <v>41912</v>
      </c>
      <c r="B2516" s="41">
        <v>6.11</v>
      </c>
      <c r="C2516" s="41">
        <v>7.2350000000000003</v>
      </c>
      <c r="D2516" s="41">
        <v>8.8170000000000002</v>
      </c>
      <c r="E2516" s="41">
        <v>7.0129999999999999</v>
      </c>
    </row>
    <row r="2517" spans="1:5" x14ac:dyDescent="0.25">
      <c r="A2517" s="5">
        <v>41943</v>
      </c>
      <c r="B2517" s="41">
        <v>6.085</v>
      </c>
      <c r="C2517" s="41">
        <v>7.2249999999999996</v>
      </c>
      <c r="D2517" s="41">
        <v>8.7750000000000004</v>
      </c>
      <c r="E2517" s="41">
        <v>6.9829999999999997</v>
      </c>
    </row>
    <row r="2518" spans="1:5" x14ac:dyDescent="0.25">
      <c r="A2518" s="5">
        <v>41973</v>
      </c>
      <c r="B2518" s="41">
        <v>6.0510000000000002</v>
      </c>
      <c r="C2518" s="41">
        <v>7.2290000000000001</v>
      </c>
      <c r="D2518" s="41">
        <v>8.7959999999999994</v>
      </c>
      <c r="E2518" s="41">
        <v>6.9569999999999999</v>
      </c>
    </row>
    <row r="2519" spans="1:5" x14ac:dyDescent="0.25">
      <c r="A2519" s="5">
        <v>42004</v>
      </c>
      <c r="B2519" s="41">
        <v>6.016</v>
      </c>
      <c r="C2519" s="41">
        <v>7.2009999999999996</v>
      </c>
      <c r="D2519" s="41">
        <v>8.7769999999999992</v>
      </c>
      <c r="E2519" s="41">
        <v>6.93</v>
      </c>
    </row>
    <row r="2520" spans="1:5" x14ac:dyDescent="0.25">
      <c r="A2520" s="5">
        <v>42035</v>
      </c>
      <c r="B2520" s="41">
        <v>6.0140000000000002</v>
      </c>
      <c r="C2520" s="41">
        <v>7.19</v>
      </c>
      <c r="D2520" s="41">
        <v>8.6890000000000001</v>
      </c>
      <c r="E2520" s="41">
        <v>6.8869999999999996</v>
      </c>
    </row>
    <row r="2521" spans="1:5" x14ac:dyDescent="0.25">
      <c r="A2521" s="5">
        <v>42063</v>
      </c>
      <c r="B2521" s="41">
        <v>5.9939999999999998</v>
      </c>
      <c r="C2521" s="41">
        <v>7.1689999999999996</v>
      </c>
      <c r="D2521" s="41">
        <v>8.6639999999999997</v>
      </c>
      <c r="E2521" s="41">
        <v>6.8780000000000001</v>
      </c>
    </row>
    <row r="2522" spans="1:5" x14ac:dyDescent="0.25">
      <c r="A2522" s="5">
        <v>42094</v>
      </c>
      <c r="B2522" s="41">
        <v>5.9710000000000001</v>
      </c>
      <c r="C2522" s="41">
        <v>7.133</v>
      </c>
      <c r="D2522" s="41">
        <v>8.6170000000000009</v>
      </c>
      <c r="E2522" s="41">
        <v>6.8440000000000003</v>
      </c>
    </row>
    <row r="2523" spans="1:5" x14ac:dyDescent="0.25">
      <c r="A2523" s="5">
        <v>42124</v>
      </c>
      <c r="B2523" s="41">
        <v>5.9370000000000003</v>
      </c>
      <c r="C2523" s="41">
        <v>7.0659999999999998</v>
      </c>
      <c r="D2523" s="41">
        <v>8.6430000000000007</v>
      </c>
      <c r="E2523" s="41">
        <v>6.8</v>
      </c>
    </row>
    <row r="2524" spans="1:5" x14ac:dyDescent="0.25">
      <c r="A2524" s="5">
        <v>42155</v>
      </c>
      <c r="B2524" s="41">
        <v>5.9550000000000001</v>
      </c>
      <c r="C2524" s="41">
        <v>7.0190000000000001</v>
      </c>
      <c r="D2524" s="41">
        <v>8.6430000000000007</v>
      </c>
      <c r="E2524" s="41">
        <v>6.7949999999999999</v>
      </c>
    </row>
    <row r="2528" spans="1:5" x14ac:dyDescent="0.25">
      <c r="A2528" s="41" t="s">
        <v>445</v>
      </c>
    </row>
    <row r="2529" spans="1:5" x14ac:dyDescent="0.25">
      <c r="A2529" s="41" t="s">
        <v>471</v>
      </c>
    </row>
    <row r="2531" spans="1:5" x14ac:dyDescent="0.25">
      <c r="B2531" s="41" t="s">
        <v>94</v>
      </c>
      <c r="C2531" s="41" t="s">
        <v>106</v>
      </c>
      <c r="D2531" s="41" t="s">
        <v>447</v>
      </c>
      <c r="E2531" s="41" t="s">
        <v>448</v>
      </c>
    </row>
    <row r="2532" spans="1:5" x14ac:dyDescent="0.25">
      <c r="A2532" s="5">
        <v>38352</v>
      </c>
      <c r="B2532" s="41">
        <v>7.8659999999999997</v>
      </c>
      <c r="C2532" s="41">
        <v>8.7270000000000003</v>
      </c>
      <c r="D2532" s="41">
        <v>8.4130000000000003</v>
      </c>
      <c r="E2532" s="41">
        <v>8.3309999999999995</v>
      </c>
    </row>
    <row r="2533" spans="1:5" x14ac:dyDescent="0.25">
      <c r="A2533" s="5">
        <v>38383</v>
      </c>
      <c r="B2533" s="41">
        <v>7.8719999999999999</v>
      </c>
      <c r="C2533" s="41">
        <v>8.7070000000000007</v>
      </c>
      <c r="D2533" s="41">
        <v>8.44</v>
      </c>
      <c r="E2533" s="41">
        <v>8.3320000000000007</v>
      </c>
    </row>
    <row r="2534" spans="1:5" x14ac:dyDescent="0.25">
      <c r="A2534" s="5">
        <v>38411</v>
      </c>
      <c r="B2534" s="41">
        <v>7.8559999999999999</v>
      </c>
      <c r="C2534" s="41">
        <v>8.6760000000000002</v>
      </c>
      <c r="D2534" s="41">
        <v>8.4740000000000002</v>
      </c>
      <c r="E2534" s="41">
        <v>8.3219999999999992</v>
      </c>
    </row>
    <row r="2535" spans="1:5" x14ac:dyDescent="0.25">
      <c r="A2535" s="5">
        <v>38442</v>
      </c>
      <c r="B2535" s="41">
        <v>7.8239999999999998</v>
      </c>
      <c r="C2535" s="41">
        <v>8.6189999999999998</v>
      </c>
      <c r="D2535" s="41">
        <v>8.5440000000000005</v>
      </c>
      <c r="E2535" s="41">
        <v>8.2799999999999994</v>
      </c>
    </row>
    <row r="2536" spans="1:5" x14ac:dyDescent="0.25">
      <c r="A2536" s="5">
        <v>38472</v>
      </c>
      <c r="B2536" s="41">
        <v>7.798</v>
      </c>
      <c r="C2536" s="41">
        <v>8.6140000000000008</v>
      </c>
      <c r="D2536" s="41">
        <v>8.5419999999999998</v>
      </c>
      <c r="E2536" s="41">
        <v>8.2720000000000002</v>
      </c>
    </row>
    <row r="2537" spans="1:5" x14ac:dyDescent="0.25">
      <c r="A2537" s="5">
        <v>38503</v>
      </c>
      <c r="B2537" s="41">
        <v>7.6280000000000001</v>
      </c>
      <c r="C2537" s="41">
        <v>8.5920000000000005</v>
      </c>
      <c r="D2537" s="41">
        <v>8.5649999999999995</v>
      </c>
      <c r="E2537" s="41">
        <v>8.1679999999999993</v>
      </c>
    </row>
    <row r="2538" spans="1:5" x14ac:dyDescent="0.25">
      <c r="A2538" s="5">
        <v>38533</v>
      </c>
      <c r="B2538" s="41">
        <v>7.5670000000000002</v>
      </c>
      <c r="C2538" s="41">
        <v>8.56</v>
      </c>
      <c r="D2538" s="41">
        <v>8.5549999999999997</v>
      </c>
      <c r="E2538" s="41">
        <v>8.1240000000000006</v>
      </c>
    </row>
    <row r="2539" spans="1:5" x14ac:dyDescent="0.25">
      <c r="A2539" s="5">
        <v>38564</v>
      </c>
      <c r="B2539" s="41">
        <v>7.5540000000000003</v>
      </c>
      <c r="C2539" s="41">
        <v>8.51</v>
      </c>
      <c r="D2539" s="41">
        <v>8.5820000000000007</v>
      </c>
      <c r="E2539" s="41">
        <v>8.1010000000000009</v>
      </c>
    </row>
    <row r="2540" spans="1:5" x14ac:dyDescent="0.25">
      <c r="A2540" s="5">
        <v>38595</v>
      </c>
      <c r="B2540" s="41">
        <v>7.5670000000000002</v>
      </c>
      <c r="C2540" s="41">
        <v>8.5090000000000003</v>
      </c>
      <c r="D2540" s="41">
        <v>8.6120000000000001</v>
      </c>
      <c r="E2540" s="41">
        <v>8.0939999999999994</v>
      </c>
    </row>
    <row r="2541" spans="1:5" x14ac:dyDescent="0.25">
      <c r="A2541" s="5">
        <v>38625</v>
      </c>
      <c r="B2541" s="41">
        <v>7.5949999999999998</v>
      </c>
      <c r="C2541" s="41">
        <v>8.5039999999999996</v>
      </c>
      <c r="D2541" s="41">
        <v>8.5909999999999993</v>
      </c>
      <c r="E2541" s="41">
        <v>8.1069999999999993</v>
      </c>
    </row>
    <row r="2542" spans="1:5" x14ac:dyDescent="0.25">
      <c r="A2542" s="5">
        <v>38656</v>
      </c>
      <c r="B2542" s="41">
        <v>7.5919999999999996</v>
      </c>
      <c r="C2542" s="41">
        <v>8.5090000000000003</v>
      </c>
      <c r="D2542" s="41">
        <v>8.6110000000000007</v>
      </c>
      <c r="E2542" s="41">
        <v>8.1059999999999999</v>
      </c>
    </row>
    <row r="2543" spans="1:5" x14ac:dyDescent="0.25">
      <c r="A2543" s="5">
        <v>38686</v>
      </c>
      <c r="B2543" s="41">
        <v>7.5830000000000002</v>
      </c>
      <c r="C2543" s="41">
        <v>8.4749999999999996</v>
      </c>
      <c r="D2543" s="41">
        <v>8.5939999999999994</v>
      </c>
      <c r="E2543" s="41">
        <v>8.1069999999999993</v>
      </c>
    </row>
    <row r="2544" spans="1:5" x14ac:dyDescent="0.25">
      <c r="A2544" s="5">
        <v>38717</v>
      </c>
      <c r="B2544" s="41">
        <v>7.4729999999999999</v>
      </c>
      <c r="C2544" s="41">
        <v>8.3510000000000009</v>
      </c>
      <c r="D2544" s="41">
        <v>8.66</v>
      </c>
      <c r="E2544" s="41">
        <v>8.0109999999999992</v>
      </c>
    </row>
    <row r="2545" spans="1:5" x14ac:dyDescent="0.25">
      <c r="A2545" s="5">
        <v>38748</v>
      </c>
      <c r="B2545" s="41">
        <v>7.4820000000000002</v>
      </c>
      <c r="C2545" s="41">
        <v>8.3390000000000004</v>
      </c>
      <c r="D2545" s="41">
        <v>8.8569999999999993</v>
      </c>
      <c r="E2545" s="41">
        <v>8.0190000000000001</v>
      </c>
    </row>
    <row r="2546" spans="1:5" x14ac:dyDescent="0.25">
      <c r="A2546" s="5">
        <v>38776</v>
      </c>
      <c r="B2546" s="41">
        <v>7.4649999999999999</v>
      </c>
      <c r="C2546" s="41">
        <v>8.3409999999999993</v>
      </c>
      <c r="D2546" s="41">
        <v>8.8810000000000002</v>
      </c>
      <c r="E2546" s="41">
        <v>8.0340000000000007</v>
      </c>
    </row>
    <row r="2547" spans="1:5" x14ac:dyDescent="0.25">
      <c r="A2547" s="5">
        <v>38807</v>
      </c>
      <c r="B2547" s="41">
        <v>7.4409999999999998</v>
      </c>
      <c r="C2547" s="41">
        <v>8.3390000000000004</v>
      </c>
      <c r="D2547" s="41">
        <v>8.8710000000000004</v>
      </c>
      <c r="E2547" s="41">
        <v>8.0329999999999995</v>
      </c>
    </row>
    <row r="2548" spans="1:5" x14ac:dyDescent="0.25">
      <c r="A2548" s="5">
        <v>38837</v>
      </c>
      <c r="B2548" s="41">
        <v>7.4340000000000002</v>
      </c>
      <c r="C2548" s="41">
        <v>8.3230000000000004</v>
      </c>
      <c r="D2548" s="41">
        <v>8.8510000000000009</v>
      </c>
      <c r="E2548" s="41">
        <v>8.02</v>
      </c>
    </row>
    <row r="2549" spans="1:5" x14ac:dyDescent="0.25">
      <c r="A2549" s="5">
        <v>38868</v>
      </c>
      <c r="B2549" s="41">
        <v>7.4260000000000002</v>
      </c>
      <c r="C2549" s="41">
        <v>8.3230000000000004</v>
      </c>
      <c r="D2549" s="41">
        <v>8.93</v>
      </c>
      <c r="E2549" s="41">
        <v>8.0190000000000001</v>
      </c>
    </row>
    <row r="2550" spans="1:5" x14ac:dyDescent="0.25">
      <c r="A2550" s="5">
        <v>38898</v>
      </c>
      <c r="B2550" s="41">
        <v>7.4589999999999996</v>
      </c>
      <c r="C2550" s="41">
        <v>8.2639999999999993</v>
      </c>
      <c r="D2550" s="41">
        <v>9.1039999999999992</v>
      </c>
      <c r="E2550" s="41">
        <v>8.0220000000000002</v>
      </c>
    </row>
    <row r="2551" spans="1:5" x14ac:dyDescent="0.25">
      <c r="A2551" s="5">
        <v>38929</v>
      </c>
      <c r="B2551" s="41">
        <v>7.4169999999999998</v>
      </c>
      <c r="C2551" s="41">
        <v>8.2880000000000003</v>
      </c>
      <c r="D2551" s="41">
        <v>9.1129999999999995</v>
      </c>
      <c r="E2551" s="41">
        <v>8.0250000000000004</v>
      </c>
    </row>
    <row r="2552" spans="1:5" x14ac:dyDescent="0.25">
      <c r="A2552" s="5">
        <v>38960</v>
      </c>
      <c r="B2552" s="41">
        <v>7.4459999999999997</v>
      </c>
      <c r="C2552" s="41">
        <v>8.2889999999999997</v>
      </c>
      <c r="D2552" s="41">
        <v>9.09</v>
      </c>
      <c r="E2552" s="41">
        <v>8.0299999999999994</v>
      </c>
    </row>
    <row r="2553" spans="1:5" x14ac:dyDescent="0.25">
      <c r="A2553" s="5">
        <v>38990</v>
      </c>
      <c r="B2553" s="41">
        <v>7.4249999999999998</v>
      </c>
      <c r="C2553" s="41">
        <v>8.1950000000000003</v>
      </c>
      <c r="D2553" s="41">
        <v>9.1389999999999993</v>
      </c>
      <c r="E2553" s="41">
        <v>8.0129999999999999</v>
      </c>
    </row>
    <row r="2554" spans="1:5" x14ac:dyDescent="0.25">
      <c r="A2554" s="5">
        <v>39021</v>
      </c>
      <c r="B2554" s="41">
        <v>7.4429999999999996</v>
      </c>
      <c r="C2554" s="41">
        <v>8.1869999999999994</v>
      </c>
      <c r="D2554" s="41">
        <v>9.1720000000000006</v>
      </c>
      <c r="E2554" s="41">
        <v>8.0280000000000005</v>
      </c>
    </row>
    <row r="2555" spans="1:5" x14ac:dyDescent="0.25">
      <c r="A2555" s="5">
        <v>39051</v>
      </c>
      <c r="B2555" s="41">
        <v>7.4240000000000004</v>
      </c>
      <c r="C2555" s="41">
        <v>8.1839999999999993</v>
      </c>
      <c r="D2555" s="41">
        <v>8.9960000000000004</v>
      </c>
      <c r="E2555" s="41">
        <v>8.0139999999999993</v>
      </c>
    </row>
    <row r="2556" spans="1:5" x14ac:dyDescent="0.25">
      <c r="A2556" s="5">
        <v>39082</v>
      </c>
      <c r="B2556" s="41">
        <v>7.4119999999999999</v>
      </c>
      <c r="C2556" s="41">
        <v>8.2479999999999993</v>
      </c>
      <c r="D2556" s="41">
        <v>8.9049999999999994</v>
      </c>
      <c r="E2556" s="41">
        <v>8.0340000000000007</v>
      </c>
    </row>
    <row r="2557" spans="1:5" x14ac:dyDescent="0.25">
      <c r="A2557" s="5">
        <v>39113</v>
      </c>
      <c r="B2557" s="41">
        <v>7.3959999999999999</v>
      </c>
      <c r="C2557" s="41">
        <v>8.2509999999999994</v>
      </c>
      <c r="D2557" s="41">
        <v>8.9469999999999992</v>
      </c>
      <c r="E2557" s="41">
        <v>8.0359999999999996</v>
      </c>
    </row>
    <row r="2558" spans="1:5" x14ac:dyDescent="0.25">
      <c r="A2558" s="5">
        <v>39141</v>
      </c>
      <c r="B2558" s="41">
        <v>7.3810000000000002</v>
      </c>
      <c r="C2558" s="41">
        <v>8.2230000000000008</v>
      </c>
      <c r="D2558" s="41">
        <v>8.91</v>
      </c>
      <c r="E2558" s="41">
        <v>8.016</v>
      </c>
    </row>
    <row r="2559" spans="1:5" x14ac:dyDescent="0.25">
      <c r="A2559" s="5">
        <v>39172</v>
      </c>
      <c r="B2559" s="41">
        <v>7.391</v>
      </c>
      <c r="C2559" s="41">
        <v>8.25</v>
      </c>
      <c r="D2559" s="41">
        <v>8.8919999999999995</v>
      </c>
      <c r="E2559" s="41">
        <v>8.0069999999999997</v>
      </c>
    </row>
    <row r="2560" spans="1:5" x14ac:dyDescent="0.25">
      <c r="A2560" s="5">
        <v>39202</v>
      </c>
      <c r="B2560" s="41">
        <v>7.3769999999999998</v>
      </c>
      <c r="C2560" s="41">
        <v>8.2390000000000008</v>
      </c>
      <c r="D2560" s="41">
        <v>8.9329999999999998</v>
      </c>
      <c r="E2560" s="41">
        <v>8.0109999999999992</v>
      </c>
    </row>
    <row r="2561" spans="1:5" x14ac:dyDescent="0.25">
      <c r="A2561" s="5">
        <v>39233</v>
      </c>
      <c r="B2561" s="41">
        <v>7.36</v>
      </c>
      <c r="C2561" s="41">
        <v>8.2040000000000006</v>
      </c>
      <c r="D2561" s="41">
        <v>8.9689999999999994</v>
      </c>
      <c r="E2561" s="41">
        <v>7.99</v>
      </c>
    </row>
    <row r="2562" spans="1:5" x14ac:dyDescent="0.25">
      <c r="A2562" s="5">
        <v>39263</v>
      </c>
      <c r="B2562" s="41">
        <v>7.37</v>
      </c>
      <c r="C2562" s="41">
        <v>8.1509999999999998</v>
      </c>
      <c r="D2562" s="41">
        <v>8.9849999999999994</v>
      </c>
      <c r="E2562" s="41">
        <v>7.9880000000000004</v>
      </c>
    </row>
    <row r="2563" spans="1:5" x14ac:dyDescent="0.25">
      <c r="A2563" s="5">
        <v>39294</v>
      </c>
      <c r="B2563" s="41">
        <v>7.3620000000000001</v>
      </c>
      <c r="C2563" s="41">
        <v>8.1519999999999992</v>
      </c>
      <c r="D2563" s="41">
        <v>9.0730000000000004</v>
      </c>
      <c r="E2563" s="41">
        <v>7.9930000000000003</v>
      </c>
    </row>
    <row r="2564" spans="1:5" x14ac:dyDescent="0.25">
      <c r="A2564" s="5">
        <v>39325</v>
      </c>
      <c r="B2564" s="41">
        <v>7.351</v>
      </c>
      <c r="C2564" s="41">
        <v>8.1519999999999992</v>
      </c>
      <c r="D2564" s="41">
        <v>9.0389999999999997</v>
      </c>
      <c r="E2564" s="41">
        <v>7.9669999999999996</v>
      </c>
    </row>
    <row r="2565" spans="1:5" x14ac:dyDescent="0.25">
      <c r="A2565" s="5">
        <v>39355</v>
      </c>
      <c r="B2565" s="41">
        <v>7.3470000000000004</v>
      </c>
      <c r="C2565" s="41">
        <v>8.15</v>
      </c>
      <c r="D2565" s="41">
        <v>9.1630000000000003</v>
      </c>
      <c r="E2565" s="41">
        <v>7.9749999999999996</v>
      </c>
    </row>
    <row r="2566" spans="1:5" x14ac:dyDescent="0.25">
      <c r="A2566" s="5">
        <v>39386</v>
      </c>
      <c r="B2566" s="41">
        <v>7.3719999999999999</v>
      </c>
      <c r="C2566" s="41">
        <v>8.1859999999999999</v>
      </c>
      <c r="D2566" s="41">
        <v>9.0830000000000002</v>
      </c>
      <c r="E2566" s="41">
        <v>8.0410000000000004</v>
      </c>
    </row>
    <row r="2567" spans="1:5" x14ac:dyDescent="0.25">
      <c r="A2567" s="5">
        <v>39416</v>
      </c>
      <c r="B2567" s="41">
        <v>7.3490000000000002</v>
      </c>
      <c r="C2567" s="41">
        <v>8.2420000000000009</v>
      </c>
      <c r="D2567" s="41">
        <v>9.02</v>
      </c>
      <c r="E2567" s="41">
        <v>8.0399999999999991</v>
      </c>
    </row>
    <row r="2568" spans="1:5" x14ac:dyDescent="0.25">
      <c r="A2568" s="5">
        <v>39447</v>
      </c>
      <c r="B2568" s="41">
        <v>7.32</v>
      </c>
      <c r="C2568" s="41">
        <v>8.3279999999999994</v>
      </c>
      <c r="D2568" s="41">
        <v>9.0749999999999993</v>
      </c>
      <c r="E2568" s="41">
        <v>8.0830000000000002</v>
      </c>
    </row>
    <row r="2569" spans="1:5" x14ac:dyDescent="0.25">
      <c r="A2569" s="5">
        <v>39478</v>
      </c>
      <c r="B2569" s="41">
        <v>7.3360000000000003</v>
      </c>
      <c r="C2569" s="41">
        <v>8.343</v>
      </c>
      <c r="D2569" s="41">
        <v>8.9589999999999996</v>
      </c>
      <c r="E2569" s="41">
        <v>8.08</v>
      </c>
    </row>
    <row r="2570" spans="1:5" x14ac:dyDescent="0.25">
      <c r="A2570" s="5">
        <v>39507</v>
      </c>
      <c r="B2570" s="41">
        <v>7.3150000000000004</v>
      </c>
      <c r="C2570" s="41">
        <v>8.3879999999999999</v>
      </c>
      <c r="D2570" s="41">
        <v>8.94</v>
      </c>
      <c r="E2570" s="41">
        <v>8.0980000000000008</v>
      </c>
    </row>
    <row r="2571" spans="1:5" x14ac:dyDescent="0.25">
      <c r="A2571" s="5">
        <v>39538</v>
      </c>
      <c r="B2571" s="41">
        <v>7.36</v>
      </c>
      <c r="C2571" s="41">
        <v>8.4740000000000002</v>
      </c>
      <c r="D2571" s="41">
        <v>8.9489999999999998</v>
      </c>
      <c r="E2571" s="41">
        <v>8.11</v>
      </c>
    </row>
    <row r="2572" spans="1:5" x14ac:dyDescent="0.25">
      <c r="A2572" s="5">
        <v>39568</v>
      </c>
      <c r="B2572" s="41">
        <v>7.4260000000000002</v>
      </c>
      <c r="C2572" s="41">
        <v>8.3840000000000003</v>
      </c>
      <c r="D2572" s="41">
        <v>8.9440000000000008</v>
      </c>
      <c r="E2572" s="41">
        <v>8.1259999999999994</v>
      </c>
    </row>
    <row r="2573" spans="1:5" x14ac:dyDescent="0.25">
      <c r="A2573" s="5">
        <v>39599</v>
      </c>
      <c r="B2573" s="41">
        <v>7.4370000000000003</v>
      </c>
      <c r="C2573" s="41">
        <v>8.4450000000000003</v>
      </c>
      <c r="D2573" s="41">
        <v>8.8819999999999997</v>
      </c>
      <c r="E2573" s="41">
        <v>8.1199999999999992</v>
      </c>
    </row>
    <row r="2574" spans="1:5" x14ac:dyDescent="0.25">
      <c r="A2574" s="5">
        <v>39629</v>
      </c>
      <c r="B2574" s="41">
        <v>7.4480000000000004</v>
      </c>
      <c r="C2574" s="41">
        <v>8.49</v>
      </c>
      <c r="D2574" s="41">
        <v>8.9260000000000002</v>
      </c>
      <c r="E2574" s="41">
        <v>8.1419999999999995</v>
      </c>
    </row>
    <row r="2575" spans="1:5" x14ac:dyDescent="0.25">
      <c r="A2575" s="5">
        <v>39660</v>
      </c>
      <c r="B2575" s="41">
        <v>7.4640000000000004</v>
      </c>
      <c r="C2575" s="41">
        <v>8.5489999999999995</v>
      </c>
      <c r="D2575" s="41">
        <v>9.0250000000000004</v>
      </c>
      <c r="E2575" s="41">
        <v>8.1940000000000008</v>
      </c>
    </row>
    <row r="2576" spans="1:5" x14ac:dyDescent="0.25">
      <c r="A2576" s="5">
        <v>39691</v>
      </c>
      <c r="B2576" s="41">
        <v>7.46</v>
      </c>
      <c r="C2576" s="41">
        <v>8.5730000000000004</v>
      </c>
      <c r="D2576" s="41">
        <v>8.9819999999999993</v>
      </c>
      <c r="E2576" s="41">
        <v>8.1969999999999992</v>
      </c>
    </row>
    <row r="2577" spans="1:5" x14ac:dyDescent="0.25">
      <c r="A2577" s="5">
        <v>39721</v>
      </c>
      <c r="B2577" s="41">
        <v>7.4640000000000004</v>
      </c>
      <c r="C2577" s="41">
        <v>8.5830000000000002</v>
      </c>
      <c r="D2577" s="41">
        <v>8.9480000000000004</v>
      </c>
      <c r="E2577" s="41">
        <v>8.19</v>
      </c>
    </row>
    <row r="2578" spans="1:5" x14ac:dyDescent="0.25">
      <c r="A2578" s="5">
        <v>39752</v>
      </c>
      <c r="B2578" s="41">
        <v>7.3970000000000002</v>
      </c>
      <c r="C2578" s="41">
        <v>8.5609999999999999</v>
      </c>
      <c r="D2578" s="41">
        <v>8.9109999999999996</v>
      </c>
      <c r="E2578" s="41">
        <v>8.1370000000000005</v>
      </c>
    </row>
    <row r="2579" spans="1:5" x14ac:dyDescent="0.25">
      <c r="A2579" s="5">
        <v>39782</v>
      </c>
      <c r="B2579" s="41">
        <v>7.423</v>
      </c>
      <c r="C2579" s="41">
        <v>8.5909999999999993</v>
      </c>
      <c r="D2579" s="41">
        <v>8.7080000000000002</v>
      </c>
      <c r="E2579" s="41">
        <v>8.0980000000000008</v>
      </c>
    </row>
    <row r="2580" spans="1:5" x14ac:dyDescent="0.25">
      <c r="A2580" s="5">
        <v>39813</v>
      </c>
      <c r="B2580" s="41">
        <v>7.4580000000000002</v>
      </c>
      <c r="C2580" s="41">
        <v>8.6470000000000002</v>
      </c>
      <c r="D2580" s="41">
        <v>8.4339999999999993</v>
      </c>
      <c r="E2580" s="41">
        <v>8.0939999999999994</v>
      </c>
    </row>
    <row r="2581" spans="1:5" x14ac:dyDescent="0.25">
      <c r="A2581" s="5">
        <v>39844</v>
      </c>
      <c r="B2581" s="41">
        <v>7.4729999999999999</v>
      </c>
      <c r="C2581" s="41">
        <v>8.6449999999999996</v>
      </c>
      <c r="D2581" s="41">
        <v>8.67</v>
      </c>
      <c r="E2581" s="41">
        <v>8.1259999999999994</v>
      </c>
    </row>
    <row r="2582" spans="1:5" x14ac:dyDescent="0.25">
      <c r="A2582" s="5">
        <v>39872</v>
      </c>
      <c r="B2582" s="41">
        <v>7.4740000000000002</v>
      </c>
      <c r="C2582" s="41">
        <v>8.5839999999999996</v>
      </c>
      <c r="D2582" s="41">
        <v>8.8230000000000004</v>
      </c>
      <c r="E2582" s="41">
        <v>8.141</v>
      </c>
    </row>
    <row r="2583" spans="1:5" x14ac:dyDescent="0.25">
      <c r="A2583" s="5">
        <v>39903</v>
      </c>
      <c r="B2583" s="41">
        <v>7.4870000000000001</v>
      </c>
      <c r="C2583" s="41">
        <v>8.5850000000000009</v>
      </c>
      <c r="D2583" s="41">
        <v>8.7390000000000008</v>
      </c>
      <c r="E2583" s="41">
        <v>8.1370000000000005</v>
      </c>
    </row>
    <row r="2584" spans="1:5" x14ac:dyDescent="0.25">
      <c r="A2584" s="5">
        <v>39933</v>
      </c>
      <c r="B2584" s="41">
        <v>7.431</v>
      </c>
      <c r="C2584" s="41">
        <v>8.5129999999999999</v>
      </c>
      <c r="D2584" s="41">
        <v>8.7430000000000003</v>
      </c>
      <c r="E2584" s="41">
        <v>8.077</v>
      </c>
    </row>
    <row r="2585" spans="1:5" x14ac:dyDescent="0.25">
      <c r="A2585" s="5">
        <v>39964</v>
      </c>
      <c r="B2585" s="41">
        <v>7.4450000000000003</v>
      </c>
      <c r="C2585" s="41">
        <v>8.56</v>
      </c>
      <c r="D2585" s="41">
        <v>8.6869999999999994</v>
      </c>
      <c r="E2585" s="41">
        <v>8.0790000000000006</v>
      </c>
    </row>
    <row r="2586" spans="1:5" x14ac:dyDescent="0.25">
      <c r="A2586" s="5">
        <v>39994</v>
      </c>
      <c r="B2586" s="41">
        <v>7.4770000000000003</v>
      </c>
      <c r="C2586" s="41">
        <v>8.6289999999999996</v>
      </c>
      <c r="D2586" s="41">
        <v>8.7509999999999994</v>
      </c>
      <c r="E2586" s="41">
        <v>8.141</v>
      </c>
    </row>
    <row r="2587" spans="1:5" x14ac:dyDescent="0.25">
      <c r="A2587" s="5">
        <v>40025</v>
      </c>
      <c r="B2587" s="41">
        <v>7.5389999999999997</v>
      </c>
      <c r="C2587" s="41">
        <v>8.7379999999999995</v>
      </c>
      <c r="D2587" s="41">
        <v>8.673</v>
      </c>
      <c r="E2587" s="41">
        <v>8.2080000000000002</v>
      </c>
    </row>
    <row r="2588" spans="1:5" x14ac:dyDescent="0.25">
      <c r="A2588" s="5">
        <v>40056</v>
      </c>
      <c r="B2588" s="41">
        <v>7.5830000000000002</v>
      </c>
      <c r="C2588" s="41">
        <v>8.766</v>
      </c>
      <c r="D2588" s="41">
        <v>8.6910000000000007</v>
      </c>
      <c r="E2588" s="41">
        <v>8.2349999999999994</v>
      </c>
    </row>
    <row r="2589" spans="1:5" x14ac:dyDescent="0.25">
      <c r="A2589" s="5">
        <v>40086</v>
      </c>
      <c r="B2589" s="41">
        <v>7.556</v>
      </c>
      <c r="C2589" s="41">
        <v>8.8019999999999996</v>
      </c>
      <c r="D2589" s="41">
        <v>8.7210000000000001</v>
      </c>
      <c r="E2589" s="41">
        <v>8.2579999999999991</v>
      </c>
    </row>
    <row r="2590" spans="1:5" x14ac:dyDescent="0.25">
      <c r="A2590" s="5">
        <v>40117</v>
      </c>
      <c r="B2590" s="41">
        <v>7.5819999999999999</v>
      </c>
      <c r="C2590" s="41">
        <v>8.7469999999999999</v>
      </c>
      <c r="D2590" s="41">
        <v>8.8420000000000005</v>
      </c>
      <c r="E2590" s="41">
        <v>8.2810000000000006</v>
      </c>
    </row>
    <row r="2591" spans="1:5" x14ac:dyDescent="0.25">
      <c r="A2591" s="5">
        <v>40147</v>
      </c>
      <c r="B2591" s="41">
        <v>7.5970000000000004</v>
      </c>
      <c r="C2591" s="41">
        <v>8.7789999999999999</v>
      </c>
      <c r="D2591" s="41">
        <v>8.968</v>
      </c>
      <c r="E2591" s="41">
        <v>8.327</v>
      </c>
    </row>
    <row r="2592" spans="1:5" x14ac:dyDescent="0.25">
      <c r="A2592" s="5">
        <v>40178</v>
      </c>
      <c r="B2592" s="41">
        <v>7.5890000000000004</v>
      </c>
      <c r="C2592" s="41">
        <v>8.9120000000000008</v>
      </c>
      <c r="D2592" s="41">
        <v>9.0830000000000002</v>
      </c>
      <c r="E2592" s="41">
        <v>8.3629999999999995</v>
      </c>
    </row>
    <row r="2593" spans="1:5" x14ac:dyDescent="0.25">
      <c r="A2593" s="5">
        <v>40209</v>
      </c>
      <c r="B2593" s="41">
        <v>7.54</v>
      </c>
      <c r="C2593" s="41">
        <v>8.9489999999999998</v>
      </c>
      <c r="D2593" s="41">
        <v>9.0980000000000008</v>
      </c>
      <c r="E2593" s="41">
        <v>8.375</v>
      </c>
    </row>
    <row r="2594" spans="1:5" x14ac:dyDescent="0.25">
      <c r="A2594" s="5">
        <v>40237</v>
      </c>
      <c r="B2594" s="41">
        <v>7.5609999999999999</v>
      </c>
      <c r="C2594" s="41">
        <v>8.8670000000000009</v>
      </c>
      <c r="D2594" s="41">
        <v>9.3379999999999992</v>
      </c>
      <c r="E2594" s="41">
        <v>8.4049999999999994</v>
      </c>
    </row>
    <row r="2595" spans="1:5" x14ac:dyDescent="0.25">
      <c r="A2595" s="5">
        <v>40268</v>
      </c>
      <c r="B2595" s="41">
        <v>7.6180000000000003</v>
      </c>
      <c r="C2595" s="41">
        <v>8.8070000000000004</v>
      </c>
      <c r="D2595" s="41">
        <v>9.3770000000000007</v>
      </c>
      <c r="E2595" s="41">
        <v>8.4329999999999998</v>
      </c>
    </row>
    <row r="2596" spans="1:5" x14ac:dyDescent="0.25">
      <c r="A2596" s="5">
        <v>40298</v>
      </c>
      <c r="B2596" s="41">
        <v>7.6239999999999997</v>
      </c>
      <c r="C2596" s="41">
        <v>8.8409999999999993</v>
      </c>
      <c r="D2596" s="41">
        <v>9.4039999999999999</v>
      </c>
      <c r="E2596" s="41">
        <v>8.4550000000000001</v>
      </c>
    </row>
    <row r="2597" spans="1:5" x14ac:dyDescent="0.25">
      <c r="A2597" s="5">
        <v>40329</v>
      </c>
      <c r="B2597" s="41">
        <v>7.6349999999999998</v>
      </c>
      <c r="C2597" s="41">
        <v>8.8049999999999997</v>
      </c>
      <c r="D2597" s="41">
        <v>9.4060000000000006</v>
      </c>
      <c r="E2597" s="41">
        <v>8.4380000000000006</v>
      </c>
    </row>
    <row r="2598" spans="1:5" x14ac:dyDescent="0.25">
      <c r="A2598" s="5">
        <v>40359</v>
      </c>
      <c r="B2598" s="41">
        <v>7.6710000000000003</v>
      </c>
      <c r="C2598" s="41">
        <v>8.8010000000000002</v>
      </c>
      <c r="D2598" s="41">
        <v>9.452</v>
      </c>
      <c r="E2598" s="41">
        <v>8.4540000000000006</v>
      </c>
    </row>
    <row r="2599" spans="1:5" x14ac:dyDescent="0.25">
      <c r="A2599" s="5">
        <v>40390</v>
      </c>
      <c r="B2599" s="41">
        <v>7.6879999999999997</v>
      </c>
      <c r="C2599" s="41">
        <v>8.7949999999999999</v>
      </c>
      <c r="D2599" s="41">
        <v>9.4789999999999992</v>
      </c>
      <c r="E2599" s="41">
        <v>8.4610000000000003</v>
      </c>
    </row>
    <row r="2600" spans="1:5" x14ac:dyDescent="0.25">
      <c r="A2600" s="5">
        <v>40421</v>
      </c>
      <c r="B2600" s="41">
        <v>7.6779999999999999</v>
      </c>
      <c r="C2600" s="41">
        <v>8.8290000000000006</v>
      </c>
      <c r="D2600" s="41">
        <v>9.5459999999999994</v>
      </c>
      <c r="E2600" s="41">
        <v>8.4429999999999996</v>
      </c>
    </row>
    <row r="2601" spans="1:5" x14ac:dyDescent="0.25">
      <c r="A2601" s="5">
        <v>40451</v>
      </c>
      <c r="B2601" s="41">
        <v>7.657</v>
      </c>
      <c r="C2601" s="41">
        <v>8.84</v>
      </c>
      <c r="D2601" s="41">
        <v>9.5679999999999996</v>
      </c>
      <c r="E2601" s="41">
        <v>8.4320000000000004</v>
      </c>
    </row>
    <row r="2602" spans="1:5" x14ac:dyDescent="0.25">
      <c r="A2602" s="5">
        <v>40482</v>
      </c>
      <c r="B2602" s="41">
        <v>7.6669999999999998</v>
      </c>
      <c r="C2602" s="41">
        <v>8.8179999999999996</v>
      </c>
      <c r="D2602" s="41">
        <v>9.5380000000000003</v>
      </c>
      <c r="E2602" s="41">
        <v>8.4390000000000001</v>
      </c>
    </row>
    <row r="2603" spans="1:5" x14ac:dyDescent="0.25">
      <c r="A2603" s="5">
        <v>40512</v>
      </c>
      <c r="B2603" s="41">
        <v>7.6390000000000002</v>
      </c>
      <c r="C2603" s="41">
        <v>8.7710000000000008</v>
      </c>
      <c r="D2603" s="41">
        <v>9.5039999999999996</v>
      </c>
      <c r="E2603" s="41">
        <v>8.4</v>
      </c>
    </row>
    <row r="2604" spans="1:5" x14ac:dyDescent="0.25">
      <c r="A2604" s="5">
        <v>40543</v>
      </c>
      <c r="B2604" s="41">
        <v>7.6230000000000002</v>
      </c>
      <c r="C2604" s="41">
        <v>8.7929999999999993</v>
      </c>
      <c r="D2604" s="41">
        <v>9.5009999999999994</v>
      </c>
      <c r="E2604" s="41">
        <v>8.41</v>
      </c>
    </row>
    <row r="2605" spans="1:5" x14ac:dyDescent="0.25">
      <c r="A2605" s="5">
        <v>40574</v>
      </c>
      <c r="B2605" s="41">
        <v>7.609</v>
      </c>
      <c r="C2605" s="41">
        <v>8.7720000000000002</v>
      </c>
      <c r="D2605" s="41">
        <v>9.452</v>
      </c>
      <c r="E2605" s="41">
        <v>8.4030000000000005</v>
      </c>
    </row>
    <row r="2606" spans="1:5" x14ac:dyDescent="0.25">
      <c r="A2606" s="5">
        <v>40602</v>
      </c>
      <c r="B2606" s="41">
        <v>7.6109999999999998</v>
      </c>
      <c r="C2606" s="41">
        <v>8.7460000000000004</v>
      </c>
      <c r="D2606" s="41">
        <v>9.5090000000000003</v>
      </c>
      <c r="E2606" s="41">
        <v>8.4039999999999999</v>
      </c>
    </row>
    <row r="2607" spans="1:5" x14ac:dyDescent="0.25">
      <c r="A2607" s="5">
        <v>40633</v>
      </c>
      <c r="B2607" s="41">
        <v>7.625</v>
      </c>
      <c r="C2607" s="41">
        <v>8.6999999999999993</v>
      </c>
      <c r="D2607" s="41">
        <v>9.6280000000000001</v>
      </c>
      <c r="E2607" s="41">
        <v>8.3840000000000003</v>
      </c>
    </row>
    <row r="2608" spans="1:5" x14ac:dyDescent="0.25">
      <c r="A2608" s="5">
        <v>40663</v>
      </c>
      <c r="B2608" s="41">
        <v>7.5919999999999996</v>
      </c>
      <c r="C2608" s="41">
        <v>8.6859999999999999</v>
      </c>
      <c r="D2608" s="41">
        <v>9.56</v>
      </c>
      <c r="E2608" s="41">
        <v>8.3480000000000008</v>
      </c>
    </row>
    <row r="2609" spans="1:5" x14ac:dyDescent="0.25">
      <c r="A2609" s="5">
        <v>40694</v>
      </c>
      <c r="B2609" s="41">
        <v>7.5620000000000003</v>
      </c>
      <c r="C2609" s="41">
        <v>8.7270000000000003</v>
      </c>
      <c r="D2609" s="41">
        <v>9.5229999999999997</v>
      </c>
      <c r="E2609" s="41">
        <v>8.3230000000000004</v>
      </c>
    </row>
    <row r="2610" spans="1:5" x14ac:dyDescent="0.25">
      <c r="A2610" s="5">
        <v>40724</v>
      </c>
      <c r="B2610" s="41">
        <v>7.5449999999999999</v>
      </c>
      <c r="C2610" s="41">
        <v>8.7089999999999996</v>
      </c>
      <c r="D2610" s="41">
        <v>9.5429999999999993</v>
      </c>
      <c r="E2610" s="41">
        <v>8.298</v>
      </c>
    </row>
    <row r="2611" spans="1:5" x14ac:dyDescent="0.25">
      <c r="A2611" s="5">
        <v>40755</v>
      </c>
      <c r="B2611" s="41">
        <v>7.5380000000000003</v>
      </c>
      <c r="C2611" s="41">
        <v>8.7219999999999995</v>
      </c>
      <c r="D2611" s="41">
        <v>9.5540000000000003</v>
      </c>
      <c r="E2611" s="41">
        <v>8.2989999999999995</v>
      </c>
    </row>
    <row r="2612" spans="1:5" x14ac:dyDescent="0.25">
      <c r="A2612" s="5">
        <v>40786</v>
      </c>
      <c r="B2612" s="41">
        <v>7.5209999999999999</v>
      </c>
      <c r="C2612" s="41">
        <v>8.6969999999999992</v>
      </c>
      <c r="D2612" s="41">
        <v>9.5779999999999994</v>
      </c>
      <c r="E2612" s="41">
        <v>8.2840000000000007</v>
      </c>
    </row>
    <row r="2613" spans="1:5" x14ac:dyDescent="0.25">
      <c r="A2613" s="5">
        <v>40816</v>
      </c>
      <c r="B2613" s="41">
        <v>7.5049999999999999</v>
      </c>
      <c r="C2613" s="41">
        <v>8.7189999999999994</v>
      </c>
      <c r="D2613" s="41">
        <v>9.5329999999999995</v>
      </c>
      <c r="E2613" s="41">
        <v>8.2620000000000005</v>
      </c>
    </row>
    <row r="2614" spans="1:5" x14ac:dyDescent="0.25">
      <c r="A2614" s="5">
        <v>40847</v>
      </c>
      <c r="B2614" s="41">
        <v>7.5140000000000002</v>
      </c>
      <c r="C2614" s="41">
        <v>8.657</v>
      </c>
      <c r="D2614" s="41">
        <v>9.5779999999999994</v>
      </c>
      <c r="E2614" s="41">
        <v>8.2750000000000004</v>
      </c>
    </row>
    <row r="2615" spans="1:5" x14ac:dyDescent="0.25">
      <c r="A2615" s="5">
        <v>40877</v>
      </c>
      <c r="B2615" s="41">
        <v>7.4690000000000003</v>
      </c>
      <c r="C2615" s="41">
        <v>8.6479999999999997</v>
      </c>
      <c r="D2615" s="41">
        <v>9.6720000000000006</v>
      </c>
      <c r="E2615" s="41">
        <v>8.23</v>
      </c>
    </row>
    <row r="2616" spans="1:5" x14ac:dyDescent="0.25">
      <c r="A2616" s="5">
        <v>40908</v>
      </c>
      <c r="B2616" s="41">
        <v>7.4119999999999999</v>
      </c>
      <c r="C2616" s="41">
        <v>8.5850000000000009</v>
      </c>
      <c r="D2616" s="41">
        <v>9.6780000000000008</v>
      </c>
      <c r="E2616" s="41">
        <v>8.2249999999999996</v>
      </c>
    </row>
    <row r="2617" spans="1:5" x14ac:dyDescent="0.25">
      <c r="A2617" s="5">
        <v>40939</v>
      </c>
      <c r="B2617" s="41">
        <v>7.3970000000000002</v>
      </c>
      <c r="C2617" s="41">
        <v>8.5909999999999993</v>
      </c>
      <c r="D2617" s="41">
        <v>9.6460000000000008</v>
      </c>
      <c r="E2617" s="41">
        <v>8.2129999999999992</v>
      </c>
    </row>
    <row r="2618" spans="1:5" x14ac:dyDescent="0.25">
      <c r="A2618" s="5">
        <v>40968</v>
      </c>
      <c r="B2618" s="41">
        <v>7.3230000000000004</v>
      </c>
      <c r="C2618" s="41">
        <v>8.4920000000000009</v>
      </c>
      <c r="D2618" s="41">
        <v>9.6219999999999999</v>
      </c>
      <c r="E2618" s="41">
        <v>8.1649999999999991</v>
      </c>
    </row>
    <row r="2619" spans="1:5" x14ac:dyDescent="0.25">
      <c r="A2619" s="5">
        <v>40999</v>
      </c>
      <c r="B2619" s="41">
        <v>7.28</v>
      </c>
      <c r="C2619" s="41">
        <v>8.4489999999999998</v>
      </c>
      <c r="D2619" s="41">
        <v>9.6340000000000003</v>
      </c>
      <c r="E2619" s="41">
        <v>8.1159999999999997</v>
      </c>
    </row>
    <row r="2620" spans="1:5" x14ac:dyDescent="0.25">
      <c r="A2620" s="5">
        <v>41029</v>
      </c>
      <c r="B2620" s="41">
        <v>7.2629999999999999</v>
      </c>
      <c r="C2620" s="41">
        <v>8.4239999999999995</v>
      </c>
      <c r="D2620" s="41">
        <v>9.6669999999999998</v>
      </c>
      <c r="E2620" s="41">
        <v>8.0990000000000002</v>
      </c>
    </row>
    <row r="2621" spans="1:5" x14ac:dyDescent="0.25">
      <c r="A2621" s="5">
        <v>41060</v>
      </c>
      <c r="B2621" s="41">
        <v>7.2809999999999997</v>
      </c>
      <c r="C2621" s="41">
        <v>8.4039999999999999</v>
      </c>
      <c r="D2621" s="41">
        <v>9.6579999999999995</v>
      </c>
      <c r="E2621" s="41">
        <v>8.1180000000000003</v>
      </c>
    </row>
    <row r="2622" spans="1:5" x14ac:dyDescent="0.25">
      <c r="A2622" s="5">
        <v>41090</v>
      </c>
      <c r="B2622" s="41">
        <v>7.2430000000000003</v>
      </c>
      <c r="C2622" s="41">
        <v>8.39</v>
      </c>
      <c r="D2622" s="41">
        <v>9.7409999999999997</v>
      </c>
      <c r="E2622" s="41">
        <v>8.1039999999999992</v>
      </c>
    </row>
    <row r="2623" spans="1:5" x14ac:dyDescent="0.25">
      <c r="A2623" s="5">
        <v>41121</v>
      </c>
      <c r="B2623" s="41">
        <v>7.2240000000000002</v>
      </c>
      <c r="C2623" s="41">
        <v>8.3689999999999998</v>
      </c>
      <c r="D2623" s="41">
        <v>9.7249999999999996</v>
      </c>
      <c r="E2623" s="41">
        <v>8.0909999999999993</v>
      </c>
    </row>
    <row r="2624" spans="1:5" x14ac:dyDescent="0.25">
      <c r="A2624" s="5">
        <v>41152</v>
      </c>
      <c r="B2624" s="41">
        <v>7.141</v>
      </c>
      <c r="C2624" s="41">
        <v>8.2870000000000008</v>
      </c>
      <c r="D2624" s="41">
        <v>9.7409999999999997</v>
      </c>
      <c r="E2624" s="41">
        <v>8.0259999999999998</v>
      </c>
    </row>
    <row r="2625" spans="1:5" x14ac:dyDescent="0.25">
      <c r="A2625" s="5">
        <v>41182</v>
      </c>
      <c r="B2625" s="41">
        <v>7.101</v>
      </c>
      <c r="C2625" s="41">
        <v>8.2129999999999992</v>
      </c>
      <c r="D2625" s="41">
        <v>9.7010000000000005</v>
      </c>
      <c r="E2625" s="41">
        <v>7.9850000000000003</v>
      </c>
    </row>
    <row r="2626" spans="1:5" x14ac:dyDescent="0.25">
      <c r="A2626" s="5">
        <v>41213</v>
      </c>
      <c r="B2626" s="41">
        <v>7.0549999999999997</v>
      </c>
      <c r="C2626" s="41">
        <v>8.1039999999999992</v>
      </c>
      <c r="D2626" s="41">
        <v>9.6470000000000002</v>
      </c>
      <c r="E2626" s="41">
        <v>7.931</v>
      </c>
    </row>
    <row r="2627" spans="1:5" x14ac:dyDescent="0.25">
      <c r="A2627" s="5">
        <v>41243</v>
      </c>
      <c r="B2627" s="41">
        <v>6.9889999999999999</v>
      </c>
      <c r="C2627" s="41">
        <v>8.0250000000000004</v>
      </c>
      <c r="D2627" s="41">
        <v>9.5839999999999996</v>
      </c>
      <c r="E2627" s="41">
        <v>7.8550000000000004</v>
      </c>
    </row>
    <row r="2628" spans="1:5" x14ac:dyDescent="0.25">
      <c r="A2628" s="5">
        <v>41274</v>
      </c>
      <c r="B2628" s="41">
        <v>6.9130000000000003</v>
      </c>
      <c r="C2628" s="41">
        <v>7.9989999999999997</v>
      </c>
      <c r="D2628" s="41">
        <v>9.5619999999999994</v>
      </c>
      <c r="E2628" s="41">
        <v>7.8150000000000004</v>
      </c>
    </row>
    <row r="2629" spans="1:5" x14ac:dyDescent="0.25">
      <c r="A2629" s="5">
        <v>41305</v>
      </c>
      <c r="B2629" s="41">
        <v>6.8380000000000001</v>
      </c>
      <c r="C2629" s="41">
        <v>8.0530000000000008</v>
      </c>
      <c r="D2629" s="41">
        <v>9.5269999999999992</v>
      </c>
      <c r="E2629" s="41">
        <v>7.7930000000000001</v>
      </c>
    </row>
    <row r="2630" spans="1:5" x14ac:dyDescent="0.25">
      <c r="A2630" s="5">
        <v>41333</v>
      </c>
      <c r="B2630" s="41">
        <v>6.7670000000000003</v>
      </c>
      <c r="C2630" s="41">
        <v>8.0429999999999993</v>
      </c>
      <c r="D2630" s="41">
        <v>9.5030000000000001</v>
      </c>
      <c r="E2630" s="41">
        <v>7.7569999999999997</v>
      </c>
    </row>
    <row r="2631" spans="1:5" x14ac:dyDescent="0.25">
      <c r="A2631" s="5">
        <v>41364</v>
      </c>
      <c r="B2631" s="41">
        <v>6.7329999999999997</v>
      </c>
      <c r="C2631" s="41">
        <v>8.0210000000000008</v>
      </c>
      <c r="D2631" s="41">
        <v>9.423</v>
      </c>
      <c r="E2631" s="41">
        <v>7.7270000000000003</v>
      </c>
    </row>
    <row r="2632" spans="1:5" x14ac:dyDescent="0.25">
      <c r="A2632" s="5">
        <v>41394</v>
      </c>
      <c r="B2632" s="41">
        <v>6.6440000000000001</v>
      </c>
      <c r="C2632" s="41">
        <v>7.9669999999999996</v>
      </c>
      <c r="D2632" s="41">
        <v>9.3580000000000005</v>
      </c>
      <c r="E2632" s="41">
        <v>7.6609999999999996</v>
      </c>
    </row>
    <row r="2633" spans="1:5" x14ac:dyDescent="0.25">
      <c r="A2633" s="5">
        <v>41425</v>
      </c>
      <c r="B2633" s="41">
        <v>6.5570000000000004</v>
      </c>
      <c r="C2633" s="41">
        <v>7.91</v>
      </c>
      <c r="D2633" s="41">
        <v>9.2799999999999994</v>
      </c>
      <c r="E2633" s="41">
        <v>7.5839999999999996</v>
      </c>
    </row>
    <row r="2634" spans="1:5" x14ac:dyDescent="0.25">
      <c r="A2634" s="5">
        <v>41455</v>
      </c>
      <c r="B2634" s="41">
        <v>6.5460000000000003</v>
      </c>
      <c r="C2634" s="41">
        <v>7.891</v>
      </c>
      <c r="D2634" s="41">
        <v>9.2789999999999999</v>
      </c>
      <c r="E2634" s="41">
        <v>7.5650000000000004</v>
      </c>
    </row>
    <row r="2635" spans="1:5" x14ac:dyDescent="0.25">
      <c r="A2635" s="5">
        <v>41486</v>
      </c>
      <c r="B2635" s="41">
        <v>6.57</v>
      </c>
      <c r="C2635" s="41">
        <v>7.8369999999999997</v>
      </c>
      <c r="D2635" s="41">
        <v>9.1560000000000006</v>
      </c>
      <c r="E2635" s="41">
        <v>7.5220000000000002</v>
      </c>
    </row>
    <row r="2636" spans="1:5" x14ac:dyDescent="0.25">
      <c r="A2636" s="5">
        <v>41517</v>
      </c>
      <c r="B2636" s="41">
        <v>6.548</v>
      </c>
      <c r="C2636" s="41">
        <v>7.8070000000000004</v>
      </c>
      <c r="D2636" s="41">
        <v>9.1310000000000002</v>
      </c>
      <c r="E2636" s="41">
        <v>7.5010000000000003</v>
      </c>
    </row>
    <row r="2637" spans="1:5" x14ac:dyDescent="0.25">
      <c r="A2637" s="5">
        <v>41547</v>
      </c>
      <c r="B2637" s="41">
        <v>6.5090000000000003</v>
      </c>
      <c r="C2637" s="41">
        <v>7.7779999999999996</v>
      </c>
      <c r="D2637" s="41">
        <v>9.0969999999999995</v>
      </c>
      <c r="E2637" s="41">
        <v>7.4660000000000002</v>
      </c>
    </row>
    <row r="2638" spans="1:5" x14ac:dyDescent="0.25">
      <c r="A2638" s="5">
        <v>41578</v>
      </c>
      <c r="B2638" s="41">
        <v>6.4560000000000004</v>
      </c>
      <c r="C2638" s="41">
        <v>7.7229999999999999</v>
      </c>
      <c r="D2638" s="41">
        <v>9.1769999999999996</v>
      </c>
      <c r="E2638" s="41">
        <v>7.4269999999999996</v>
      </c>
    </row>
    <row r="2639" spans="1:5" x14ac:dyDescent="0.25">
      <c r="A2639" s="5">
        <v>41608</v>
      </c>
      <c r="B2639" s="41">
        <v>6.4690000000000003</v>
      </c>
      <c r="C2639" s="41">
        <v>7.6589999999999998</v>
      </c>
      <c r="D2639" s="41">
        <v>9.15</v>
      </c>
      <c r="E2639" s="41">
        <v>7.4050000000000002</v>
      </c>
    </row>
    <row r="2640" spans="1:5" x14ac:dyDescent="0.25">
      <c r="A2640" s="5">
        <v>41639</v>
      </c>
      <c r="B2640" s="41">
        <v>6.444</v>
      </c>
      <c r="C2640" s="41">
        <v>7.6890000000000001</v>
      </c>
      <c r="D2640" s="41">
        <v>9.1010000000000009</v>
      </c>
      <c r="E2640" s="41">
        <v>7.383</v>
      </c>
    </row>
    <row r="2641" spans="1:5" x14ac:dyDescent="0.25">
      <c r="A2641" s="5">
        <v>41670</v>
      </c>
      <c r="B2641" s="41">
        <v>6.4139999999999997</v>
      </c>
      <c r="C2641" s="41">
        <v>7.6550000000000002</v>
      </c>
      <c r="D2641" s="41">
        <v>9.1379999999999999</v>
      </c>
      <c r="E2641" s="41">
        <v>7.3659999999999997</v>
      </c>
    </row>
    <row r="2642" spans="1:5" x14ac:dyDescent="0.25">
      <c r="A2642" s="5">
        <v>41698</v>
      </c>
      <c r="B2642" s="41">
        <v>6.3769999999999998</v>
      </c>
      <c r="C2642" s="41">
        <v>7.6269999999999998</v>
      </c>
      <c r="D2642" s="41">
        <v>9.1</v>
      </c>
      <c r="E2642" s="41">
        <v>7.3330000000000002</v>
      </c>
    </row>
    <row r="2643" spans="1:5" x14ac:dyDescent="0.25">
      <c r="A2643" s="5">
        <v>41729</v>
      </c>
      <c r="B2643" s="41">
        <v>6.33</v>
      </c>
      <c r="C2643" s="41">
        <v>7.5720000000000001</v>
      </c>
      <c r="D2643" s="41">
        <v>9.0980000000000008</v>
      </c>
      <c r="E2643" s="41">
        <v>7.282</v>
      </c>
    </row>
    <row r="2644" spans="1:5" x14ac:dyDescent="0.25">
      <c r="A2644" s="5">
        <v>41759</v>
      </c>
      <c r="B2644" s="41">
        <v>6.3070000000000004</v>
      </c>
      <c r="C2644" s="41">
        <v>7.4859999999999998</v>
      </c>
      <c r="D2644" s="41">
        <v>9.0980000000000008</v>
      </c>
      <c r="E2644" s="41">
        <v>7.2380000000000004</v>
      </c>
    </row>
    <row r="2645" spans="1:5" x14ac:dyDescent="0.25">
      <c r="A2645" s="5">
        <v>41790</v>
      </c>
      <c r="B2645" s="41">
        <v>6.2640000000000002</v>
      </c>
      <c r="C2645" s="41">
        <v>7.399</v>
      </c>
      <c r="D2645" s="41">
        <v>8.98</v>
      </c>
      <c r="E2645" s="41">
        <v>7.15</v>
      </c>
    </row>
    <row r="2646" spans="1:5" x14ac:dyDescent="0.25">
      <c r="A2646" s="5">
        <v>41820</v>
      </c>
      <c r="B2646" s="41">
        <v>6.2510000000000003</v>
      </c>
      <c r="C2646" s="41">
        <v>7.3460000000000001</v>
      </c>
      <c r="D2646" s="41">
        <v>8.9169999999999998</v>
      </c>
      <c r="E2646" s="41">
        <v>7.1159999999999997</v>
      </c>
    </row>
    <row r="2647" spans="1:5" x14ac:dyDescent="0.25">
      <c r="A2647" s="5">
        <v>41851</v>
      </c>
      <c r="B2647" s="41">
        <v>6.2450000000000001</v>
      </c>
      <c r="C2647" s="41">
        <v>7.3070000000000004</v>
      </c>
      <c r="D2647" s="41">
        <v>8.8659999999999997</v>
      </c>
      <c r="E2647" s="41">
        <v>7.0869999999999997</v>
      </c>
    </row>
    <row r="2648" spans="1:5" x14ac:dyDescent="0.25">
      <c r="A2648" s="5">
        <v>41882</v>
      </c>
      <c r="B2648" s="41">
        <v>6.2249999999999996</v>
      </c>
      <c r="C2648" s="41">
        <v>7.2720000000000002</v>
      </c>
      <c r="D2648" s="41">
        <v>8.8670000000000009</v>
      </c>
      <c r="E2648" s="41">
        <v>7.0620000000000003</v>
      </c>
    </row>
    <row r="2649" spans="1:5" x14ac:dyDescent="0.25">
      <c r="A2649" s="5">
        <v>41912</v>
      </c>
      <c r="B2649" s="41">
        <v>6.1779999999999999</v>
      </c>
      <c r="C2649" s="41">
        <v>7.2729999999999997</v>
      </c>
      <c r="D2649" s="41">
        <v>8.8190000000000008</v>
      </c>
      <c r="E2649" s="41">
        <v>7.0339999999999998</v>
      </c>
    </row>
    <row r="2650" spans="1:5" x14ac:dyDescent="0.25">
      <c r="A2650" s="5">
        <v>41943</v>
      </c>
      <c r="B2650" s="41">
        <v>6.1479999999999997</v>
      </c>
      <c r="C2650" s="41">
        <v>7.2510000000000003</v>
      </c>
      <c r="D2650" s="41">
        <v>8.766</v>
      </c>
      <c r="E2650" s="41">
        <v>6.9859999999999998</v>
      </c>
    </row>
    <row r="2651" spans="1:5" x14ac:dyDescent="0.25">
      <c r="A2651" s="5">
        <v>41973</v>
      </c>
      <c r="B2651" s="41">
        <v>6.1139999999999999</v>
      </c>
      <c r="C2651" s="41">
        <v>7.2510000000000003</v>
      </c>
      <c r="D2651" s="41">
        <v>8.7850000000000001</v>
      </c>
      <c r="E2651" s="41">
        <v>6.9569999999999999</v>
      </c>
    </row>
    <row r="2652" spans="1:5" x14ac:dyDescent="0.25">
      <c r="A2652" s="5">
        <v>42004</v>
      </c>
      <c r="B2652" s="41">
        <v>6.0759999999999996</v>
      </c>
      <c r="C2652" s="41">
        <v>7.2149999999999999</v>
      </c>
      <c r="D2652" s="41">
        <v>8.7769999999999992</v>
      </c>
      <c r="E2652" s="41">
        <v>6.9160000000000004</v>
      </c>
    </row>
    <row r="2653" spans="1:5" x14ac:dyDescent="0.25">
      <c r="A2653" s="5">
        <v>42035</v>
      </c>
      <c r="B2653" s="41">
        <v>6.07</v>
      </c>
      <c r="C2653" s="41">
        <v>7.1959999999999997</v>
      </c>
      <c r="D2653" s="41">
        <v>8.7189999999999994</v>
      </c>
      <c r="E2653" s="41">
        <v>6.875</v>
      </c>
    </row>
    <row r="2654" spans="1:5" x14ac:dyDescent="0.25">
      <c r="A2654" s="5">
        <v>42063</v>
      </c>
      <c r="B2654" s="41">
        <v>6.0529999999999999</v>
      </c>
      <c r="C2654" s="41">
        <v>7.1769999999999996</v>
      </c>
      <c r="D2654" s="41">
        <v>8.6920000000000002</v>
      </c>
      <c r="E2654" s="41">
        <v>6.8710000000000004</v>
      </c>
    </row>
    <row r="2655" spans="1:5" x14ac:dyDescent="0.25">
      <c r="A2655" s="5">
        <v>42094</v>
      </c>
      <c r="B2655" s="41">
        <v>6.0279999999999996</v>
      </c>
      <c r="C2655" s="41">
        <v>7.1390000000000002</v>
      </c>
      <c r="D2655" s="41">
        <v>8.6639999999999997</v>
      </c>
      <c r="E2655" s="41">
        <v>6.8339999999999996</v>
      </c>
    </row>
    <row r="2656" spans="1:5" x14ac:dyDescent="0.25">
      <c r="A2656" s="5">
        <v>42124</v>
      </c>
      <c r="B2656" s="41">
        <v>5.9930000000000003</v>
      </c>
      <c r="C2656" s="41">
        <v>7.0730000000000004</v>
      </c>
      <c r="D2656" s="41">
        <v>8.6760000000000002</v>
      </c>
      <c r="E2656" s="41">
        <v>6.7880000000000003</v>
      </c>
    </row>
    <row r="2657" spans="1:5" x14ac:dyDescent="0.25">
      <c r="A2657" s="5">
        <v>42155</v>
      </c>
      <c r="B2657" s="41">
        <v>6.01</v>
      </c>
      <c r="C2657" s="41">
        <v>7.0279999999999996</v>
      </c>
      <c r="D2657" s="41">
        <v>8.6859999999999999</v>
      </c>
      <c r="E2657" s="41">
        <v>6.7830000000000004</v>
      </c>
    </row>
    <row r="2662" spans="1:5" x14ac:dyDescent="0.25">
      <c r="A2662" s="41" t="s">
        <v>472</v>
      </c>
    </row>
    <row r="2663" spans="1:5" x14ac:dyDescent="0.25">
      <c r="A2663" s="41" t="s">
        <v>473</v>
      </c>
    </row>
    <row r="2664" spans="1:5" x14ac:dyDescent="0.25">
      <c r="A2664" s="41" t="s">
        <v>474</v>
      </c>
    </row>
    <row r="2665" spans="1:5" x14ac:dyDescent="0.25">
      <c r="A2665" s="41" t="s">
        <v>475</v>
      </c>
    </row>
  </sheetData>
  <sortState ref="Q5:U130">
    <sortCondition descending="1" ref="Q5:Q13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65"/>
  <sheetViews>
    <sheetView workbookViewId="0">
      <selection activeCell="J5" sqref="J5:M5"/>
    </sheetView>
  </sheetViews>
  <sheetFormatPr defaultRowHeight="15" x14ac:dyDescent="0.25"/>
  <cols>
    <col min="1" max="1" width="12.42578125" style="41" customWidth="1"/>
    <col min="2" max="8" width="9.140625" style="41"/>
    <col min="9" max="9" width="11.42578125" style="41" customWidth="1"/>
    <col min="10" max="11" width="9.140625" style="41"/>
    <col min="17" max="17" width="10.85546875" customWidth="1"/>
  </cols>
  <sheetData>
    <row r="1" spans="1:22" x14ac:dyDescent="0.25">
      <c r="A1" s="41" t="s">
        <v>730</v>
      </c>
      <c r="I1" s="41" t="s">
        <v>730</v>
      </c>
      <c r="L1" s="41"/>
      <c r="M1" s="41"/>
      <c r="N1" s="41"/>
      <c r="Q1" s="41" t="s">
        <v>730</v>
      </c>
      <c r="R1" s="41"/>
      <c r="S1" s="41"/>
      <c r="T1" s="41"/>
      <c r="U1" s="41"/>
      <c r="V1" s="41"/>
    </row>
    <row r="2" spans="1:22" x14ac:dyDescent="0.25">
      <c r="A2" s="41" t="s">
        <v>446</v>
      </c>
      <c r="I2" s="41" t="s">
        <v>449</v>
      </c>
      <c r="L2" s="41"/>
      <c r="M2" s="41"/>
      <c r="N2" s="41"/>
      <c r="Q2" s="41" t="s">
        <v>451</v>
      </c>
      <c r="R2" s="41"/>
      <c r="S2" s="41"/>
      <c r="T2" s="41"/>
      <c r="U2" s="41"/>
      <c r="V2" s="41"/>
    </row>
    <row r="3" spans="1:22" x14ac:dyDescent="0.25">
      <c r="L3" s="41"/>
      <c r="M3" s="41"/>
      <c r="N3" s="41"/>
      <c r="Q3" s="41"/>
      <c r="R3" s="41"/>
      <c r="S3" s="41"/>
      <c r="T3" s="41"/>
      <c r="U3" s="41"/>
      <c r="V3" s="41"/>
    </row>
    <row r="4" spans="1:22" x14ac:dyDescent="0.25">
      <c r="A4" s="41" t="s">
        <v>476</v>
      </c>
      <c r="B4" s="41" t="s">
        <v>49</v>
      </c>
      <c r="C4" s="41" t="s">
        <v>57</v>
      </c>
      <c r="D4" s="41" t="s">
        <v>69</v>
      </c>
      <c r="E4" s="41" t="s">
        <v>82</v>
      </c>
      <c r="F4" s="41" t="s">
        <v>448</v>
      </c>
      <c r="I4" s="41" t="s">
        <v>476</v>
      </c>
      <c r="J4" s="41" t="s">
        <v>49</v>
      </c>
      <c r="K4" s="41" t="s">
        <v>57</v>
      </c>
      <c r="L4" s="41" t="s">
        <v>69</v>
      </c>
      <c r="M4" s="41" t="s">
        <v>82</v>
      </c>
      <c r="N4" s="41" t="s">
        <v>448</v>
      </c>
      <c r="Q4" s="41" t="s">
        <v>476</v>
      </c>
      <c r="R4" s="41" t="s">
        <v>49</v>
      </c>
      <c r="S4" s="41" t="s">
        <v>57</v>
      </c>
      <c r="T4" s="41" t="s">
        <v>69</v>
      </c>
      <c r="U4" s="41" t="s">
        <v>82</v>
      </c>
      <c r="V4" s="41" t="s">
        <v>448</v>
      </c>
    </row>
    <row r="5" spans="1:22" x14ac:dyDescent="0.25">
      <c r="A5" s="5">
        <v>42155</v>
      </c>
      <c r="B5" s="41">
        <v>71</v>
      </c>
      <c r="C5" s="41">
        <v>83</v>
      </c>
      <c r="D5" s="41">
        <v>104</v>
      </c>
      <c r="E5" s="41">
        <v>176</v>
      </c>
      <c r="F5" s="41">
        <v>132</v>
      </c>
      <c r="I5" s="5">
        <v>42155</v>
      </c>
      <c r="J5" s="41">
        <v>75</v>
      </c>
      <c r="K5" s="41">
        <v>87</v>
      </c>
      <c r="L5" s="41">
        <v>108</v>
      </c>
      <c r="M5" s="41">
        <v>183</v>
      </c>
      <c r="N5" s="41">
        <v>138</v>
      </c>
      <c r="Q5" s="5">
        <v>42155</v>
      </c>
      <c r="R5" s="45">
        <v>1.23454</v>
      </c>
      <c r="S5" s="45">
        <v>11.80167</v>
      </c>
      <c r="T5" s="45">
        <v>42.852429999999998</v>
      </c>
      <c r="U5" s="45">
        <v>44.111370000000001</v>
      </c>
      <c r="V5" s="41">
        <v>100</v>
      </c>
    </row>
    <row r="6" spans="1:22" x14ac:dyDescent="0.25">
      <c r="A6" s="5">
        <v>42124</v>
      </c>
      <c r="B6" s="41">
        <v>67</v>
      </c>
      <c r="C6" s="41">
        <v>78</v>
      </c>
      <c r="D6" s="41">
        <v>100</v>
      </c>
      <c r="E6" s="41">
        <v>173</v>
      </c>
      <c r="F6" s="41">
        <v>129</v>
      </c>
      <c r="I6" s="5">
        <v>42124</v>
      </c>
      <c r="J6" s="41">
        <v>69</v>
      </c>
      <c r="K6" s="41">
        <v>81</v>
      </c>
      <c r="L6" s="41">
        <v>104</v>
      </c>
      <c r="M6" s="41">
        <v>179</v>
      </c>
      <c r="N6" s="41">
        <v>134</v>
      </c>
      <c r="Q6" s="5">
        <v>42124</v>
      </c>
      <c r="R6" s="45">
        <v>1.28013</v>
      </c>
      <c r="S6" s="45">
        <v>11.69168</v>
      </c>
      <c r="T6" s="45">
        <v>42.511490000000002</v>
      </c>
      <c r="U6" s="45">
        <v>44.5167</v>
      </c>
      <c r="V6" s="41">
        <v>100</v>
      </c>
    </row>
    <row r="7" spans="1:22" x14ac:dyDescent="0.25">
      <c r="A7" s="5">
        <v>42094</v>
      </c>
      <c r="B7" s="41">
        <v>67</v>
      </c>
      <c r="C7" s="41">
        <v>81</v>
      </c>
      <c r="D7" s="41">
        <v>101</v>
      </c>
      <c r="E7" s="41">
        <v>177</v>
      </c>
      <c r="F7" s="41">
        <v>131</v>
      </c>
      <c r="I7" s="5">
        <v>42094</v>
      </c>
      <c r="J7" s="41">
        <v>69</v>
      </c>
      <c r="K7" s="41">
        <v>84</v>
      </c>
      <c r="L7" s="41">
        <v>105</v>
      </c>
      <c r="M7" s="41">
        <v>182</v>
      </c>
      <c r="N7" s="41">
        <v>136</v>
      </c>
      <c r="Q7" s="5">
        <v>42094</v>
      </c>
      <c r="R7" s="45">
        <v>1.2723</v>
      </c>
      <c r="S7" s="45">
        <v>11.738759999999999</v>
      </c>
      <c r="T7" s="45">
        <v>42.667940000000002</v>
      </c>
      <c r="U7" s="45">
        <v>44.320999999999998</v>
      </c>
      <c r="V7" s="41">
        <v>100</v>
      </c>
    </row>
    <row r="8" spans="1:22" x14ac:dyDescent="0.25">
      <c r="A8" s="5">
        <v>42063</v>
      </c>
      <c r="B8" s="41">
        <v>63</v>
      </c>
      <c r="C8" s="41">
        <v>74</v>
      </c>
      <c r="D8" s="41">
        <v>95</v>
      </c>
      <c r="E8" s="41">
        <v>174</v>
      </c>
      <c r="F8" s="41">
        <v>127</v>
      </c>
      <c r="I8" s="5">
        <v>42063</v>
      </c>
      <c r="J8" s="41">
        <v>66</v>
      </c>
      <c r="K8" s="41">
        <v>77</v>
      </c>
      <c r="L8" s="41">
        <v>99</v>
      </c>
      <c r="M8" s="41">
        <v>180</v>
      </c>
      <c r="N8" s="41">
        <v>132</v>
      </c>
      <c r="Q8" s="5">
        <v>42063</v>
      </c>
      <c r="R8" s="45">
        <v>1.1463300000000001</v>
      </c>
      <c r="S8" s="45">
        <v>11.88879</v>
      </c>
      <c r="T8" s="45">
        <v>42.472450000000002</v>
      </c>
      <c r="U8" s="45">
        <v>44.492429999999999</v>
      </c>
      <c r="V8" s="41">
        <v>100</v>
      </c>
    </row>
    <row r="9" spans="1:22" x14ac:dyDescent="0.25">
      <c r="A9" s="5">
        <v>42035</v>
      </c>
      <c r="B9" s="41">
        <v>63</v>
      </c>
      <c r="C9" s="41">
        <v>84</v>
      </c>
      <c r="D9" s="41">
        <v>108</v>
      </c>
      <c r="E9" s="41">
        <v>207</v>
      </c>
      <c r="F9" s="41">
        <v>148</v>
      </c>
      <c r="I9" s="5">
        <v>42035</v>
      </c>
      <c r="J9" s="41">
        <v>66</v>
      </c>
      <c r="K9" s="41">
        <v>87</v>
      </c>
      <c r="L9" s="41">
        <v>112</v>
      </c>
      <c r="M9" s="41">
        <v>213</v>
      </c>
      <c r="N9" s="41">
        <v>153</v>
      </c>
      <c r="Q9" s="5">
        <v>42035</v>
      </c>
      <c r="R9" s="45">
        <v>0.94925999999999999</v>
      </c>
      <c r="S9" s="45">
        <v>11.92079</v>
      </c>
      <c r="T9" s="45">
        <v>42.982970000000002</v>
      </c>
      <c r="U9" s="45">
        <v>44.146970000000003</v>
      </c>
      <c r="V9" s="41">
        <v>100</v>
      </c>
    </row>
    <row r="10" spans="1:22" x14ac:dyDescent="0.25">
      <c r="A10" s="5">
        <v>42004</v>
      </c>
      <c r="B10" s="41">
        <v>62</v>
      </c>
      <c r="C10" s="41">
        <v>81</v>
      </c>
      <c r="D10" s="41">
        <v>103</v>
      </c>
      <c r="E10" s="41">
        <v>191</v>
      </c>
      <c r="F10" s="41">
        <v>138</v>
      </c>
      <c r="I10" s="5">
        <v>42004</v>
      </c>
      <c r="J10" s="41">
        <v>65</v>
      </c>
      <c r="K10" s="41">
        <v>84</v>
      </c>
      <c r="L10" s="41">
        <v>107</v>
      </c>
      <c r="M10" s="41">
        <v>198</v>
      </c>
      <c r="N10" s="41">
        <v>144</v>
      </c>
      <c r="Q10" s="5">
        <v>42004</v>
      </c>
      <c r="R10" s="45">
        <v>0.93149000000000004</v>
      </c>
      <c r="S10" s="45">
        <v>11.92498</v>
      </c>
      <c r="T10" s="45">
        <v>42.999769999999998</v>
      </c>
      <c r="U10" s="45">
        <v>44.14376</v>
      </c>
      <c r="V10" s="41">
        <v>100</v>
      </c>
    </row>
    <row r="11" spans="1:22" x14ac:dyDescent="0.25">
      <c r="A11" s="5">
        <v>41973</v>
      </c>
      <c r="B11" s="41">
        <v>60</v>
      </c>
      <c r="C11" s="41">
        <v>78</v>
      </c>
      <c r="D11" s="41">
        <v>99</v>
      </c>
      <c r="E11" s="41">
        <v>173</v>
      </c>
      <c r="F11" s="41">
        <v>128</v>
      </c>
      <c r="I11" s="5">
        <v>41973</v>
      </c>
      <c r="J11" s="41">
        <v>63</v>
      </c>
      <c r="K11" s="41">
        <v>82</v>
      </c>
      <c r="L11" s="41">
        <v>103</v>
      </c>
      <c r="M11" s="41">
        <v>180</v>
      </c>
      <c r="N11" s="41">
        <v>135</v>
      </c>
      <c r="Q11" s="5">
        <v>41973</v>
      </c>
      <c r="R11" s="45">
        <v>0.93633</v>
      </c>
      <c r="S11" s="45">
        <v>12.01582</v>
      </c>
      <c r="T11" s="45">
        <v>42.4803</v>
      </c>
      <c r="U11" s="45">
        <v>44.567540000000001</v>
      </c>
      <c r="V11" s="41">
        <v>100</v>
      </c>
    </row>
    <row r="12" spans="1:22" x14ac:dyDescent="0.25">
      <c r="A12" s="5">
        <v>41943</v>
      </c>
      <c r="B12" s="41">
        <v>60</v>
      </c>
      <c r="C12" s="41">
        <v>75</v>
      </c>
      <c r="D12" s="41">
        <v>94</v>
      </c>
      <c r="E12" s="41">
        <v>160</v>
      </c>
      <c r="F12" s="41">
        <v>121</v>
      </c>
      <c r="I12" s="5">
        <v>41943</v>
      </c>
      <c r="J12" s="41">
        <v>63</v>
      </c>
      <c r="K12" s="41">
        <v>79</v>
      </c>
      <c r="L12" s="41">
        <v>99</v>
      </c>
      <c r="M12" s="41">
        <v>167</v>
      </c>
      <c r="N12" s="41">
        <v>127</v>
      </c>
      <c r="Q12" s="5">
        <v>41943</v>
      </c>
      <c r="R12" s="45">
        <v>0.90253000000000005</v>
      </c>
      <c r="S12" s="45">
        <v>12.10585</v>
      </c>
      <c r="T12" s="45">
        <v>42.069589999999998</v>
      </c>
      <c r="U12" s="45">
        <v>44.922029999999999</v>
      </c>
      <c r="V12" s="41">
        <v>100</v>
      </c>
    </row>
    <row r="13" spans="1:22" x14ac:dyDescent="0.25">
      <c r="A13" s="5">
        <v>41912</v>
      </c>
      <c r="B13" s="41">
        <v>55</v>
      </c>
      <c r="C13" s="41">
        <v>68</v>
      </c>
      <c r="D13" s="41">
        <v>88</v>
      </c>
      <c r="E13" s="41">
        <v>151</v>
      </c>
      <c r="F13" s="41">
        <v>113</v>
      </c>
      <c r="I13" s="5">
        <v>41912</v>
      </c>
      <c r="J13" s="41">
        <v>58</v>
      </c>
      <c r="K13" s="41">
        <v>72</v>
      </c>
      <c r="L13" s="41">
        <v>93</v>
      </c>
      <c r="M13" s="41">
        <v>159</v>
      </c>
      <c r="N13" s="41">
        <v>120</v>
      </c>
      <c r="Q13" s="5">
        <v>41912</v>
      </c>
      <c r="R13" s="45">
        <v>0.89912000000000003</v>
      </c>
      <c r="S13" s="45">
        <v>11.92301</v>
      </c>
      <c r="T13" s="45">
        <v>41.972380000000001</v>
      </c>
      <c r="U13" s="45">
        <v>45.205500000000001</v>
      </c>
      <c r="V13" s="41">
        <v>100</v>
      </c>
    </row>
    <row r="14" spans="1:22" x14ac:dyDescent="0.25">
      <c r="A14" s="5">
        <v>41882</v>
      </c>
      <c r="B14" s="41">
        <v>52</v>
      </c>
      <c r="C14" s="41">
        <v>64</v>
      </c>
      <c r="D14" s="41">
        <v>82</v>
      </c>
      <c r="E14" s="41">
        <v>143</v>
      </c>
      <c r="F14" s="41">
        <v>106</v>
      </c>
      <c r="I14" s="5">
        <v>41882</v>
      </c>
      <c r="J14" s="41">
        <v>55</v>
      </c>
      <c r="K14" s="41">
        <v>67</v>
      </c>
      <c r="L14" s="41">
        <v>86</v>
      </c>
      <c r="M14" s="41">
        <v>150</v>
      </c>
      <c r="N14" s="41">
        <v>112</v>
      </c>
      <c r="Q14" s="5">
        <v>41882</v>
      </c>
      <c r="R14" s="45">
        <v>0.92678000000000005</v>
      </c>
      <c r="S14" s="45">
        <v>11.779809999999999</v>
      </c>
      <c r="T14" s="45">
        <v>41.879170000000002</v>
      </c>
      <c r="U14" s="45">
        <v>45.414239999999999</v>
      </c>
      <c r="V14" s="41">
        <v>100</v>
      </c>
    </row>
    <row r="15" spans="1:22" x14ac:dyDescent="0.25">
      <c r="A15" s="5">
        <v>41851</v>
      </c>
      <c r="B15" s="41">
        <v>49</v>
      </c>
      <c r="C15" s="41">
        <v>61</v>
      </c>
      <c r="D15" s="41">
        <v>79</v>
      </c>
      <c r="E15" s="41">
        <v>139</v>
      </c>
      <c r="F15" s="41">
        <v>103</v>
      </c>
      <c r="I15" s="5">
        <v>41851</v>
      </c>
      <c r="J15" s="41">
        <v>52</v>
      </c>
      <c r="K15" s="41">
        <v>65</v>
      </c>
      <c r="L15" s="41">
        <v>84</v>
      </c>
      <c r="M15" s="41">
        <v>147</v>
      </c>
      <c r="N15" s="41">
        <v>110</v>
      </c>
      <c r="Q15" s="5">
        <v>41851</v>
      </c>
      <c r="R15" s="45">
        <v>0.92723</v>
      </c>
      <c r="S15" s="45">
        <v>11.81115</v>
      </c>
      <c r="T15" s="45">
        <v>42.285330000000002</v>
      </c>
      <c r="U15" s="45">
        <v>44.976300000000002</v>
      </c>
      <c r="V15" s="41">
        <v>100</v>
      </c>
    </row>
    <row r="16" spans="1:22" x14ac:dyDescent="0.25">
      <c r="A16" s="5">
        <v>41820</v>
      </c>
      <c r="B16" s="41">
        <v>50</v>
      </c>
      <c r="C16" s="41">
        <v>61</v>
      </c>
      <c r="D16" s="41">
        <v>79</v>
      </c>
      <c r="E16" s="41">
        <v>136</v>
      </c>
      <c r="F16" s="41">
        <v>102</v>
      </c>
      <c r="I16" s="5">
        <v>41820</v>
      </c>
      <c r="J16" s="41">
        <v>53</v>
      </c>
      <c r="K16" s="41">
        <v>65</v>
      </c>
      <c r="L16" s="41">
        <v>84</v>
      </c>
      <c r="M16" s="41">
        <v>144</v>
      </c>
      <c r="N16" s="41">
        <v>109</v>
      </c>
      <c r="Q16" s="5">
        <v>41820</v>
      </c>
      <c r="R16" s="45">
        <v>0.94188000000000005</v>
      </c>
      <c r="S16" s="45">
        <v>11.90375</v>
      </c>
      <c r="T16" s="45">
        <v>41.93562</v>
      </c>
      <c r="U16" s="45">
        <v>45.21875</v>
      </c>
      <c r="V16" s="41">
        <v>100</v>
      </c>
    </row>
    <row r="17" spans="1:22" x14ac:dyDescent="0.25">
      <c r="A17" s="5">
        <v>41790</v>
      </c>
      <c r="B17" s="41">
        <v>50</v>
      </c>
      <c r="C17" s="41">
        <v>63</v>
      </c>
      <c r="D17" s="41">
        <v>81</v>
      </c>
      <c r="E17" s="41">
        <v>142</v>
      </c>
      <c r="F17" s="41">
        <v>105</v>
      </c>
      <c r="I17" s="5">
        <v>41790</v>
      </c>
      <c r="J17" s="41">
        <v>53</v>
      </c>
      <c r="K17" s="41">
        <v>66</v>
      </c>
      <c r="L17" s="41">
        <v>86</v>
      </c>
      <c r="M17" s="41">
        <v>150</v>
      </c>
      <c r="N17" s="41">
        <v>112</v>
      </c>
      <c r="Q17" s="5">
        <v>41790</v>
      </c>
      <c r="R17" s="45">
        <v>0.93638999999999994</v>
      </c>
      <c r="S17" s="45">
        <v>11.76787</v>
      </c>
      <c r="T17" s="45">
        <v>42.238729999999997</v>
      </c>
      <c r="U17" s="45">
        <v>45.057009999999998</v>
      </c>
      <c r="V17" s="41">
        <v>100</v>
      </c>
    </row>
    <row r="18" spans="1:22" x14ac:dyDescent="0.25">
      <c r="A18" s="5">
        <v>41759</v>
      </c>
      <c r="B18" s="41">
        <v>50</v>
      </c>
      <c r="C18" s="41">
        <v>62</v>
      </c>
      <c r="D18" s="41">
        <v>80</v>
      </c>
      <c r="E18" s="41">
        <v>146</v>
      </c>
      <c r="F18" s="41">
        <v>107</v>
      </c>
      <c r="I18" s="5">
        <v>41759</v>
      </c>
      <c r="J18" s="41">
        <v>53</v>
      </c>
      <c r="K18" s="41">
        <v>65</v>
      </c>
      <c r="L18" s="41">
        <v>85</v>
      </c>
      <c r="M18" s="41">
        <v>154</v>
      </c>
      <c r="N18" s="41">
        <v>114</v>
      </c>
      <c r="Q18" s="5">
        <v>41759</v>
      </c>
      <c r="R18" s="45">
        <v>0.96462000000000003</v>
      </c>
      <c r="S18" s="45">
        <v>11.49924</v>
      </c>
      <c r="T18" s="45">
        <v>42.320839999999997</v>
      </c>
      <c r="U18" s="45">
        <v>45.215299999999999</v>
      </c>
      <c r="V18" s="41">
        <v>100</v>
      </c>
    </row>
    <row r="19" spans="1:22" x14ac:dyDescent="0.25">
      <c r="A19" s="5">
        <v>41729</v>
      </c>
      <c r="B19" s="41">
        <v>51</v>
      </c>
      <c r="C19" s="41">
        <v>63</v>
      </c>
      <c r="D19" s="41">
        <v>83</v>
      </c>
      <c r="E19" s="41">
        <v>151</v>
      </c>
      <c r="F19" s="41">
        <v>111</v>
      </c>
      <c r="I19" s="5">
        <v>41729</v>
      </c>
      <c r="J19" s="41">
        <v>54</v>
      </c>
      <c r="K19" s="41">
        <v>67</v>
      </c>
      <c r="L19" s="41">
        <v>88</v>
      </c>
      <c r="M19" s="41">
        <v>161</v>
      </c>
      <c r="N19" s="41">
        <v>119</v>
      </c>
      <c r="Q19" s="5">
        <v>41729</v>
      </c>
      <c r="R19" s="45">
        <v>0.95316999999999996</v>
      </c>
      <c r="S19" s="45">
        <v>11.342969999999999</v>
      </c>
      <c r="T19" s="45">
        <v>42.233780000000003</v>
      </c>
      <c r="U19" s="45">
        <v>45.470080000000003</v>
      </c>
      <c r="V19" s="41">
        <v>100</v>
      </c>
    </row>
    <row r="20" spans="1:22" x14ac:dyDescent="0.25">
      <c r="A20" s="5">
        <v>41698</v>
      </c>
      <c r="B20" s="41">
        <v>54</v>
      </c>
      <c r="C20" s="41">
        <v>63</v>
      </c>
      <c r="D20" s="41">
        <v>84</v>
      </c>
      <c r="E20" s="41">
        <v>156</v>
      </c>
      <c r="F20" s="41">
        <v>113</v>
      </c>
      <c r="I20" s="5">
        <v>41698</v>
      </c>
      <c r="J20" s="41">
        <v>57</v>
      </c>
      <c r="K20" s="41">
        <v>67</v>
      </c>
      <c r="L20" s="41">
        <v>90</v>
      </c>
      <c r="M20" s="41">
        <v>166</v>
      </c>
      <c r="N20" s="41">
        <v>122</v>
      </c>
      <c r="Q20" s="5">
        <v>41698</v>
      </c>
      <c r="R20" s="45">
        <v>0.86856</v>
      </c>
      <c r="S20" s="45">
        <v>11.632619999999999</v>
      </c>
      <c r="T20" s="45">
        <v>42.141919999999999</v>
      </c>
      <c r="U20" s="45">
        <v>45.356909999999999</v>
      </c>
      <c r="V20" s="41">
        <v>100</v>
      </c>
    </row>
    <row r="21" spans="1:22" x14ac:dyDescent="0.25">
      <c r="A21" s="5">
        <v>41670</v>
      </c>
      <c r="B21" s="41">
        <v>55</v>
      </c>
      <c r="C21" s="41">
        <v>67</v>
      </c>
      <c r="D21" s="41">
        <v>90</v>
      </c>
      <c r="E21" s="41">
        <v>167</v>
      </c>
      <c r="F21" s="41">
        <v>121</v>
      </c>
      <c r="I21" s="5">
        <v>41670</v>
      </c>
      <c r="J21" s="41">
        <v>58</v>
      </c>
      <c r="K21" s="41">
        <v>71</v>
      </c>
      <c r="L21" s="41">
        <v>96</v>
      </c>
      <c r="M21" s="41">
        <v>178</v>
      </c>
      <c r="N21" s="41">
        <v>130</v>
      </c>
      <c r="Q21" s="5">
        <v>41670</v>
      </c>
      <c r="R21" s="45">
        <v>0.87622999999999995</v>
      </c>
      <c r="S21" s="45">
        <v>11.50215</v>
      </c>
      <c r="T21" s="45">
        <v>42.242629999999998</v>
      </c>
      <c r="U21" s="45">
        <v>45.378979999999999</v>
      </c>
      <c r="V21" s="41">
        <v>100</v>
      </c>
    </row>
    <row r="22" spans="1:22" x14ac:dyDescent="0.25">
      <c r="A22" s="5">
        <v>41639</v>
      </c>
      <c r="B22" s="41">
        <v>57</v>
      </c>
      <c r="C22" s="41">
        <v>66</v>
      </c>
      <c r="D22" s="41">
        <v>88</v>
      </c>
      <c r="E22" s="41">
        <v>161</v>
      </c>
      <c r="F22" s="41">
        <v>118</v>
      </c>
      <c r="I22" s="5">
        <v>41639</v>
      </c>
      <c r="J22" s="41">
        <v>60</v>
      </c>
      <c r="K22" s="41">
        <v>70</v>
      </c>
      <c r="L22" s="41">
        <v>95</v>
      </c>
      <c r="M22" s="41">
        <v>174</v>
      </c>
      <c r="N22" s="41">
        <v>128</v>
      </c>
      <c r="Q22" s="5">
        <v>41639</v>
      </c>
      <c r="R22" s="45">
        <v>0.87012</v>
      </c>
      <c r="S22" s="45">
        <v>11.499129999999999</v>
      </c>
      <c r="T22" s="45">
        <v>42.240699999999997</v>
      </c>
      <c r="U22" s="45">
        <v>45.390050000000002</v>
      </c>
      <c r="V22" s="41">
        <v>100</v>
      </c>
    </row>
    <row r="23" spans="1:22" x14ac:dyDescent="0.25">
      <c r="A23" s="5">
        <v>41608</v>
      </c>
      <c r="B23" s="41">
        <v>66</v>
      </c>
      <c r="C23" s="41">
        <v>73</v>
      </c>
      <c r="D23" s="41">
        <v>97</v>
      </c>
      <c r="E23" s="41">
        <v>175</v>
      </c>
      <c r="F23" s="41">
        <v>129</v>
      </c>
      <c r="I23" s="5">
        <v>41608</v>
      </c>
      <c r="J23" s="41">
        <v>70</v>
      </c>
      <c r="K23" s="41">
        <v>79</v>
      </c>
      <c r="L23" s="41">
        <v>104</v>
      </c>
      <c r="M23" s="41">
        <v>189</v>
      </c>
      <c r="N23" s="41">
        <v>141</v>
      </c>
      <c r="Q23" s="5">
        <v>41608</v>
      </c>
      <c r="R23" s="45">
        <v>0.73063999999999996</v>
      </c>
      <c r="S23" s="45">
        <v>11.512090000000001</v>
      </c>
      <c r="T23" s="45">
        <v>42.127099999999999</v>
      </c>
      <c r="U23" s="45">
        <v>45.63017</v>
      </c>
      <c r="V23" s="41">
        <v>100</v>
      </c>
    </row>
    <row r="24" spans="1:22" x14ac:dyDescent="0.25">
      <c r="A24" s="5">
        <v>41578</v>
      </c>
      <c r="B24" s="41">
        <v>68</v>
      </c>
      <c r="C24" s="41">
        <v>77</v>
      </c>
      <c r="D24" s="41">
        <v>102</v>
      </c>
      <c r="E24" s="41">
        <v>180</v>
      </c>
      <c r="F24" s="41">
        <v>134</v>
      </c>
      <c r="I24" s="5">
        <v>41578</v>
      </c>
      <c r="J24" s="41">
        <v>73</v>
      </c>
      <c r="K24" s="41">
        <v>82</v>
      </c>
      <c r="L24" s="41">
        <v>109</v>
      </c>
      <c r="M24" s="41">
        <v>192</v>
      </c>
      <c r="N24" s="41">
        <v>145</v>
      </c>
      <c r="Q24" s="5">
        <v>41578</v>
      </c>
      <c r="R24" s="45">
        <v>0.73890999999999996</v>
      </c>
      <c r="S24" s="45">
        <v>11.663040000000001</v>
      </c>
      <c r="T24" s="45">
        <v>42.17756</v>
      </c>
      <c r="U24" s="45">
        <v>45.420499999999997</v>
      </c>
      <c r="V24" s="41">
        <v>100</v>
      </c>
    </row>
    <row r="25" spans="1:22" x14ac:dyDescent="0.25">
      <c r="A25" s="5">
        <v>41547</v>
      </c>
      <c r="B25" s="41">
        <v>69</v>
      </c>
      <c r="C25" s="41">
        <v>84</v>
      </c>
      <c r="D25" s="41">
        <v>111</v>
      </c>
      <c r="E25" s="41">
        <v>193</v>
      </c>
      <c r="F25" s="41">
        <v>144</v>
      </c>
      <c r="I25" s="5">
        <v>41547</v>
      </c>
      <c r="J25" s="41">
        <v>73</v>
      </c>
      <c r="K25" s="41">
        <v>88</v>
      </c>
      <c r="L25" s="41">
        <v>118</v>
      </c>
      <c r="M25" s="41">
        <v>207</v>
      </c>
      <c r="N25" s="41">
        <v>156</v>
      </c>
      <c r="Q25" s="5">
        <v>41547</v>
      </c>
      <c r="R25" s="45">
        <v>0.74734999999999996</v>
      </c>
      <c r="S25" s="45">
        <v>11.862730000000001</v>
      </c>
      <c r="T25" s="45">
        <v>42.033279999999998</v>
      </c>
      <c r="U25" s="45">
        <v>45.356639999999999</v>
      </c>
      <c r="V25" s="41">
        <v>100</v>
      </c>
    </row>
    <row r="26" spans="1:22" x14ac:dyDescent="0.25">
      <c r="A26" s="5">
        <v>41517</v>
      </c>
      <c r="B26" s="41">
        <v>65</v>
      </c>
      <c r="C26" s="41">
        <v>83</v>
      </c>
      <c r="D26" s="41">
        <v>110</v>
      </c>
      <c r="E26" s="41">
        <v>194</v>
      </c>
      <c r="F26" s="41">
        <v>143</v>
      </c>
      <c r="I26" s="5">
        <v>41517</v>
      </c>
      <c r="J26" s="41">
        <v>69</v>
      </c>
      <c r="K26" s="41">
        <v>88</v>
      </c>
      <c r="L26" s="41">
        <v>118</v>
      </c>
      <c r="M26" s="41">
        <v>208</v>
      </c>
      <c r="N26" s="41">
        <v>155</v>
      </c>
      <c r="Q26" s="5">
        <v>41517</v>
      </c>
      <c r="R26" s="45">
        <v>0.76141999999999999</v>
      </c>
      <c r="S26" s="45">
        <v>11.97803</v>
      </c>
      <c r="T26" s="45">
        <v>43.249639999999999</v>
      </c>
      <c r="U26" s="45">
        <v>44.010919999999999</v>
      </c>
      <c r="V26" s="41">
        <v>100</v>
      </c>
    </row>
    <row r="27" spans="1:22" x14ac:dyDescent="0.25">
      <c r="A27" s="5">
        <v>41486</v>
      </c>
      <c r="B27" s="41">
        <v>66</v>
      </c>
      <c r="C27" s="41">
        <v>84</v>
      </c>
      <c r="D27" s="41">
        <v>111</v>
      </c>
      <c r="E27" s="41">
        <v>191</v>
      </c>
      <c r="F27" s="41">
        <v>142</v>
      </c>
      <c r="I27" s="5">
        <v>41486</v>
      </c>
      <c r="J27" s="41">
        <v>70</v>
      </c>
      <c r="K27" s="41">
        <v>89</v>
      </c>
      <c r="L27" s="41">
        <v>118</v>
      </c>
      <c r="M27" s="41">
        <v>204</v>
      </c>
      <c r="N27" s="41">
        <v>153</v>
      </c>
      <c r="Q27" s="5">
        <v>41486</v>
      </c>
      <c r="R27" s="45">
        <v>0.76719999999999999</v>
      </c>
      <c r="S27" s="45">
        <v>11.79078</v>
      </c>
      <c r="T27" s="45">
        <v>43.836649999999999</v>
      </c>
      <c r="U27" s="45">
        <v>43.605370000000001</v>
      </c>
      <c r="V27" s="41">
        <v>100</v>
      </c>
    </row>
    <row r="28" spans="1:22" x14ac:dyDescent="0.25">
      <c r="A28" s="5">
        <v>41455</v>
      </c>
      <c r="B28" s="41">
        <v>69</v>
      </c>
      <c r="C28" s="41">
        <v>92</v>
      </c>
      <c r="D28" s="41">
        <v>124</v>
      </c>
      <c r="E28" s="41">
        <v>204</v>
      </c>
      <c r="F28" s="41">
        <v>155</v>
      </c>
      <c r="I28" s="5">
        <v>41455</v>
      </c>
      <c r="J28" s="41">
        <v>73</v>
      </c>
      <c r="K28" s="41">
        <v>98</v>
      </c>
      <c r="L28" s="41">
        <v>132</v>
      </c>
      <c r="M28" s="41">
        <v>218</v>
      </c>
      <c r="N28" s="41">
        <v>167</v>
      </c>
      <c r="Q28" s="5">
        <v>41455</v>
      </c>
      <c r="R28" s="45">
        <v>0.76007000000000002</v>
      </c>
      <c r="S28" s="45">
        <v>11.70351</v>
      </c>
      <c r="T28" s="45">
        <v>43.454219999999999</v>
      </c>
      <c r="U28" s="45">
        <v>44.082189999999997</v>
      </c>
      <c r="V28" s="41">
        <v>100</v>
      </c>
    </row>
    <row r="29" spans="1:22" x14ac:dyDescent="0.25">
      <c r="A29" s="5">
        <v>41425</v>
      </c>
      <c r="B29" s="41">
        <v>60</v>
      </c>
      <c r="C29" s="41">
        <v>80</v>
      </c>
      <c r="D29" s="41">
        <v>106</v>
      </c>
      <c r="E29" s="41">
        <v>178</v>
      </c>
      <c r="F29" s="41">
        <v>134</v>
      </c>
      <c r="I29" s="5">
        <v>41425</v>
      </c>
      <c r="J29" s="41">
        <v>65</v>
      </c>
      <c r="K29" s="41">
        <v>86</v>
      </c>
      <c r="L29" s="41">
        <v>114</v>
      </c>
      <c r="M29" s="41">
        <v>192</v>
      </c>
      <c r="N29" s="41">
        <v>147</v>
      </c>
      <c r="Q29" s="5">
        <v>41425</v>
      </c>
      <c r="R29" s="45">
        <v>0.80201</v>
      </c>
      <c r="S29" s="45">
        <v>11.50229</v>
      </c>
      <c r="T29" s="45">
        <v>43.109160000000003</v>
      </c>
      <c r="U29" s="45">
        <v>44.586539999999999</v>
      </c>
      <c r="V29" s="41">
        <v>100</v>
      </c>
    </row>
    <row r="30" spans="1:22" x14ac:dyDescent="0.25">
      <c r="A30" s="5">
        <v>41394</v>
      </c>
      <c r="B30" s="41">
        <v>60</v>
      </c>
      <c r="C30" s="41">
        <v>81</v>
      </c>
      <c r="D30" s="41">
        <v>108</v>
      </c>
      <c r="E30" s="41">
        <v>182</v>
      </c>
      <c r="F30" s="41">
        <v>137</v>
      </c>
      <c r="I30" s="5">
        <v>41394</v>
      </c>
      <c r="J30" s="41">
        <v>65</v>
      </c>
      <c r="K30" s="41">
        <v>86</v>
      </c>
      <c r="L30" s="41">
        <v>115</v>
      </c>
      <c r="M30" s="41">
        <v>193</v>
      </c>
      <c r="N30" s="41">
        <v>147</v>
      </c>
      <c r="Q30" s="5">
        <v>41394</v>
      </c>
      <c r="R30" s="45">
        <v>0.79866000000000004</v>
      </c>
      <c r="S30" s="45">
        <v>11.15813</v>
      </c>
      <c r="T30" s="45">
        <v>43.72701</v>
      </c>
      <c r="U30" s="45">
        <v>44.316200000000002</v>
      </c>
      <c r="V30" s="41">
        <v>100</v>
      </c>
    </row>
    <row r="31" spans="1:22" x14ac:dyDescent="0.25">
      <c r="A31" s="5">
        <v>41364</v>
      </c>
      <c r="B31" s="41">
        <v>57</v>
      </c>
      <c r="C31" s="41">
        <v>82</v>
      </c>
      <c r="D31" s="41">
        <v>110</v>
      </c>
      <c r="E31" s="41">
        <v>185</v>
      </c>
      <c r="F31" s="41">
        <v>139</v>
      </c>
      <c r="I31" s="5">
        <v>41364</v>
      </c>
      <c r="J31" s="41">
        <v>63</v>
      </c>
      <c r="K31" s="41">
        <v>88</v>
      </c>
      <c r="L31" s="41">
        <v>118</v>
      </c>
      <c r="M31" s="41">
        <v>198</v>
      </c>
      <c r="N31" s="41">
        <v>151</v>
      </c>
      <c r="Q31" s="5">
        <v>41364</v>
      </c>
      <c r="R31" s="45">
        <v>0.80591000000000002</v>
      </c>
      <c r="S31" s="45">
        <v>11.172879999999999</v>
      </c>
      <c r="T31" s="45">
        <v>44.14141</v>
      </c>
      <c r="U31" s="45">
        <v>43.879800000000003</v>
      </c>
      <c r="V31" s="41">
        <v>100</v>
      </c>
    </row>
    <row r="32" spans="1:22" x14ac:dyDescent="0.25">
      <c r="A32" s="5">
        <v>41333</v>
      </c>
      <c r="B32" s="41">
        <v>56</v>
      </c>
      <c r="C32" s="41">
        <v>80</v>
      </c>
      <c r="D32" s="41">
        <v>107</v>
      </c>
      <c r="E32" s="41">
        <v>184</v>
      </c>
      <c r="F32" s="41">
        <v>137</v>
      </c>
      <c r="I32" s="5">
        <v>41333</v>
      </c>
      <c r="J32" s="41">
        <v>61</v>
      </c>
      <c r="K32" s="41">
        <v>86</v>
      </c>
      <c r="L32" s="41">
        <v>115</v>
      </c>
      <c r="M32" s="41">
        <v>196</v>
      </c>
      <c r="N32" s="41">
        <v>149</v>
      </c>
      <c r="Q32" s="5">
        <v>41333</v>
      </c>
      <c r="R32" s="45">
        <v>0.81794999999999995</v>
      </c>
      <c r="S32" s="45">
        <v>11.08503</v>
      </c>
      <c r="T32" s="45">
        <v>44.040199999999999</v>
      </c>
      <c r="U32" s="45">
        <v>44.056829999999998</v>
      </c>
      <c r="V32" s="41">
        <v>100</v>
      </c>
    </row>
    <row r="33" spans="1:22" x14ac:dyDescent="0.25">
      <c r="A33" s="5">
        <v>41305</v>
      </c>
      <c r="B33" s="41">
        <v>57</v>
      </c>
      <c r="C33" s="41">
        <v>81</v>
      </c>
      <c r="D33" s="41">
        <v>107</v>
      </c>
      <c r="E33" s="41">
        <v>179</v>
      </c>
      <c r="F33" s="41">
        <v>135</v>
      </c>
      <c r="I33" s="5">
        <v>41305</v>
      </c>
      <c r="J33" s="41">
        <v>62</v>
      </c>
      <c r="K33" s="41">
        <v>86</v>
      </c>
      <c r="L33" s="41">
        <v>115</v>
      </c>
      <c r="M33" s="41">
        <v>192</v>
      </c>
      <c r="N33" s="41">
        <v>148</v>
      </c>
      <c r="Q33" s="5">
        <v>41305</v>
      </c>
      <c r="R33" s="45">
        <v>0.81215999999999999</v>
      </c>
      <c r="S33" s="45">
        <v>11.182499999999999</v>
      </c>
      <c r="T33" s="45">
        <v>43.280700000000003</v>
      </c>
      <c r="U33" s="45">
        <v>44.724649999999997</v>
      </c>
      <c r="V33" s="41">
        <v>100</v>
      </c>
    </row>
    <row r="34" spans="1:22" x14ac:dyDescent="0.25">
      <c r="A34" s="5">
        <v>41274</v>
      </c>
      <c r="B34" s="41">
        <v>58</v>
      </c>
      <c r="C34" s="41">
        <v>83</v>
      </c>
      <c r="D34" s="41">
        <v>111</v>
      </c>
      <c r="E34" s="41">
        <v>187</v>
      </c>
      <c r="F34" s="41">
        <v>141</v>
      </c>
      <c r="I34" s="5">
        <v>41274</v>
      </c>
      <c r="J34" s="41">
        <v>64</v>
      </c>
      <c r="K34" s="41">
        <v>89</v>
      </c>
      <c r="L34" s="41">
        <v>119</v>
      </c>
      <c r="M34" s="41">
        <v>200</v>
      </c>
      <c r="N34" s="41">
        <v>154</v>
      </c>
      <c r="Q34" s="5">
        <v>41274</v>
      </c>
      <c r="R34" s="45">
        <v>0.82650000000000001</v>
      </c>
      <c r="S34" s="45">
        <v>11.21838</v>
      </c>
      <c r="T34" s="45">
        <v>43.379750000000001</v>
      </c>
      <c r="U34" s="45">
        <v>44.575369999999999</v>
      </c>
      <c r="V34" s="41">
        <v>100</v>
      </c>
    </row>
    <row r="35" spans="1:22" x14ac:dyDescent="0.25">
      <c r="A35" s="5">
        <v>41243</v>
      </c>
      <c r="B35" s="41">
        <v>55</v>
      </c>
      <c r="C35" s="41">
        <v>88</v>
      </c>
      <c r="D35" s="41">
        <v>120</v>
      </c>
      <c r="E35" s="41">
        <v>201</v>
      </c>
      <c r="F35" s="41">
        <v>153</v>
      </c>
      <c r="I35" s="5">
        <v>41243</v>
      </c>
      <c r="J35" s="41">
        <v>58</v>
      </c>
      <c r="K35" s="41">
        <v>93</v>
      </c>
      <c r="L35" s="41">
        <v>126</v>
      </c>
      <c r="M35" s="41">
        <v>209</v>
      </c>
      <c r="N35" s="41">
        <v>160</v>
      </c>
      <c r="Q35" s="5">
        <v>41243</v>
      </c>
      <c r="R35" s="45">
        <v>1.19774</v>
      </c>
      <c r="S35" s="45">
        <v>11.56662</v>
      </c>
      <c r="T35" s="45">
        <v>43.270820000000001</v>
      </c>
      <c r="U35" s="45">
        <v>43.964820000000003</v>
      </c>
      <c r="V35" s="41">
        <v>100</v>
      </c>
    </row>
    <row r="36" spans="1:22" x14ac:dyDescent="0.25">
      <c r="A36" s="5">
        <v>41213</v>
      </c>
      <c r="B36" s="41">
        <v>49</v>
      </c>
      <c r="C36" s="41">
        <v>80</v>
      </c>
      <c r="D36" s="41">
        <v>111</v>
      </c>
      <c r="E36" s="41">
        <v>191</v>
      </c>
      <c r="F36" s="41">
        <v>144</v>
      </c>
      <c r="I36" s="5">
        <v>41213</v>
      </c>
      <c r="J36" s="41">
        <v>52</v>
      </c>
      <c r="K36" s="41">
        <v>85</v>
      </c>
      <c r="L36" s="41">
        <v>117</v>
      </c>
      <c r="M36" s="41">
        <v>199</v>
      </c>
      <c r="N36" s="41">
        <v>151</v>
      </c>
      <c r="Q36" s="5">
        <v>41213</v>
      </c>
      <c r="R36" s="45">
        <v>1.20936</v>
      </c>
      <c r="S36" s="45">
        <v>11.50013</v>
      </c>
      <c r="T36" s="45">
        <v>43.22757</v>
      </c>
      <c r="U36" s="45">
        <v>44.062950000000001</v>
      </c>
      <c r="V36" s="41">
        <v>100</v>
      </c>
    </row>
    <row r="37" spans="1:22" x14ac:dyDescent="0.25">
      <c r="A37" s="5">
        <v>41182</v>
      </c>
      <c r="B37" s="41">
        <v>54</v>
      </c>
      <c r="C37" s="41">
        <v>92</v>
      </c>
      <c r="D37" s="41">
        <v>128</v>
      </c>
      <c r="E37" s="41">
        <v>213</v>
      </c>
      <c r="F37" s="41">
        <v>162</v>
      </c>
      <c r="I37" s="5">
        <v>41182</v>
      </c>
      <c r="J37" s="41">
        <v>57</v>
      </c>
      <c r="K37" s="41">
        <v>97</v>
      </c>
      <c r="L37" s="41">
        <v>134</v>
      </c>
      <c r="M37" s="41">
        <v>221</v>
      </c>
      <c r="N37" s="41">
        <v>169</v>
      </c>
      <c r="Q37" s="5">
        <v>41182</v>
      </c>
      <c r="R37" s="45">
        <v>1.18042</v>
      </c>
      <c r="S37" s="45">
        <v>11.923360000000001</v>
      </c>
      <c r="T37" s="45">
        <v>43.281480000000002</v>
      </c>
      <c r="U37" s="45">
        <v>43.614750000000001</v>
      </c>
      <c r="V37" s="41">
        <v>100</v>
      </c>
    </row>
    <row r="38" spans="1:22" x14ac:dyDescent="0.25">
      <c r="A38" s="5">
        <v>41152</v>
      </c>
      <c r="B38" s="41">
        <v>62</v>
      </c>
      <c r="C38" s="41">
        <v>99</v>
      </c>
      <c r="D38" s="41">
        <v>145</v>
      </c>
      <c r="E38" s="41">
        <v>232</v>
      </c>
      <c r="F38" s="41">
        <v>179</v>
      </c>
      <c r="I38" s="5">
        <v>41152</v>
      </c>
      <c r="J38" s="41">
        <v>65</v>
      </c>
      <c r="K38" s="41">
        <v>105</v>
      </c>
      <c r="L38" s="41">
        <v>151</v>
      </c>
      <c r="M38" s="41">
        <v>240</v>
      </c>
      <c r="N38" s="41">
        <v>186</v>
      </c>
      <c r="Q38" s="5">
        <v>41152</v>
      </c>
      <c r="R38" s="45">
        <v>1.2358</v>
      </c>
      <c r="S38" s="45">
        <v>11.84022</v>
      </c>
      <c r="T38" s="45">
        <v>43.726430000000001</v>
      </c>
      <c r="U38" s="45">
        <v>43.19755</v>
      </c>
      <c r="V38" s="41">
        <v>100</v>
      </c>
    </row>
    <row r="39" spans="1:22" x14ac:dyDescent="0.25">
      <c r="A39" s="5">
        <v>41121</v>
      </c>
      <c r="B39" s="41">
        <v>65</v>
      </c>
      <c r="C39" s="41">
        <v>103</v>
      </c>
      <c r="D39" s="41">
        <v>154</v>
      </c>
      <c r="E39" s="41">
        <v>242</v>
      </c>
      <c r="F39" s="41">
        <v>187</v>
      </c>
      <c r="I39" s="5">
        <v>41121</v>
      </c>
      <c r="J39" s="41">
        <v>68</v>
      </c>
      <c r="K39" s="41">
        <v>109</v>
      </c>
      <c r="L39" s="41">
        <v>160</v>
      </c>
      <c r="M39" s="41">
        <v>250</v>
      </c>
      <c r="N39" s="41">
        <v>194</v>
      </c>
      <c r="Q39" s="5">
        <v>41121</v>
      </c>
      <c r="R39" s="45">
        <v>1.25149</v>
      </c>
      <c r="S39" s="45">
        <v>11.686030000000001</v>
      </c>
      <c r="T39" s="45">
        <v>44.194800000000001</v>
      </c>
      <c r="U39" s="45">
        <v>42.867669999999997</v>
      </c>
      <c r="V39" s="41">
        <v>100</v>
      </c>
    </row>
    <row r="40" spans="1:22" x14ac:dyDescent="0.25">
      <c r="A40" s="5">
        <v>41090</v>
      </c>
      <c r="B40" s="41">
        <v>75</v>
      </c>
      <c r="C40" s="41">
        <v>123</v>
      </c>
      <c r="D40" s="41">
        <v>176</v>
      </c>
      <c r="E40" s="41">
        <v>261</v>
      </c>
      <c r="F40" s="41">
        <v>207</v>
      </c>
      <c r="I40" s="5">
        <v>41090</v>
      </c>
      <c r="J40" s="41">
        <v>78</v>
      </c>
      <c r="K40" s="41">
        <v>128</v>
      </c>
      <c r="L40" s="41">
        <v>182</v>
      </c>
      <c r="M40" s="41">
        <v>269</v>
      </c>
      <c r="N40" s="41">
        <v>215</v>
      </c>
      <c r="Q40" s="5">
        <v>41090</v>
      </c>
      <c r="R40" s="45">
        <v>1.25247</v>
      </c>
      <c r="S40" s="45">
        <v>11.64113</v>
      </c>
      <c r="T40" s="45">
        <v>44.659269999999999</v>
      </c>
      <c r="U40" s="45">
        <v>42.447119999999998</v>
      </c>
      <c r="V40" s="41">
        <v>100</v>
      </c>
    </row>
    <row r="41" spans="1:22" x14ac:dyDescent="0.25">
      <c r="A41" s="5">
        <v>41060</v>
      </c>
      <c r="B41" s="41">
        <v>83</v>
      </c>
      <c r="C41" s="41">
        <v>140</v>
      </c>
      <c r="D41" s="41">
        <v>194</v>
      </c>
      <c r="E41" s="41">
        <v>269</v>
      </c>
      <c r="F41" s="41">
        <v>221</v>
      </c>
      <c r="I41" s="5">
        <v>41060</v>
      </c>
      <c r="J41" s="41">
        <v>86</v>
      </c>
      <c r="K41" s="41">
        <v>145</v>
      </c>
      <c r="L41" s="41">
        <v>200</v>
      </c>
      <c r="M41" s="41">
        <v>277</v>
      </c>
      <c r="N41" s="41">
        <v>229</v>
      </c>
      <c r="Q41" s="5">
        <v>41060</v>
      </c>
      <c r="R41" s="45">
        <v>1.2634000000000001</v>
      </c>
      <c r="S41" s="45">
        <v>11.80889</v>
      </c>
      <c r="T41" s="45">
        <v>44.986780000000003</v>
      </c>
      <c r="U41" s="45">
        <v>41.940930000000002</v>
      </c>
      <c r="V41" s="41">
        <v>100</v>
      </c>
    </row>
    <row r="42" spans="1:22" x14ac:dyDescent="0.25">
      <c r="A42" s="5">
        <v>41029</v>
      </c>
      <c r="B42" s="41">
        <v>73</v>
      </c>
      <c r="C42" s="41">
        <v>122</v>
      </c>
      <c r="D42" s="41">
        <v>170</v>
      </c>
      <c r="E42" s="41">
        <v>238</v>
      </c>
      <c r="F42" s="41">
        <v>195</v>
      </c>
      <c r="I42" s="5">
        <v>41029</v>
      </c>
      <c r="J42" s="41">
        <v>76</v>
      </c>
      <c r="K42" s="41">
        <v>128</v>
      </c>
      <c r="L42" s="41">
        <v>177</v>
      </c>
      <c r="M42" s="41">
        <v>248</v>
      </c>
      <c r="N42" s="41">
        <v>203</v>
      </c>
      <c r="Q42" s="5">
        <v>41029</v>
      </c>
      <c r="R42" s="45">
        <v>1.31914</v>
      </c>
      <c r="S42" s="45">
        <v>11.982900000000001</v>
      </c>
      <c r="T42" s="45">
        <v>45.505159999999997</v>
      </c>
      <c r="U42" s="45">
        <v>41.192799999999998</v>
      </c>
      <c r="V42" s="41">
        <v>100</v>
      </c>
    </row>
    <row r="43" spans="1:22" x14ac:dyDescent="0.25">
      <c r="A43" s="5">
        <v>40999</v>
      </c>
      <c r="B43" s="41">
        <v>62</v>
      </c>
      <c r="C43" s="41">
        <v>115</v>
      </c>
      <c r="D43" s="41">
        <v>160</v>
      </c>
      <c r="E43" s="41">
        <v>227</v>
      </c>
      <c r="F43" s="41">
        <v>184</v>
      </c>
      <c r="I43" s="5">
        <v>40999</v>
      </c>
      <c r="J43" s="41">
        <v>65</v>
      </c>
      <c r="K43" s="41">
        <v>121</v>
      </c>
      <c r="L43" s="41">
        <v>166</v>
      </c>
      <c r="M43" s="41">
        <v>237</v>
      </c>
      <c r="N43" s="41">
        <v>192</v>
      </c>
      <c r="Q43" s="5">
        <v>40999</v>
      </c>
      <c r="R43" s="45">
        <v>1.31968</v>
      </c>
      <c r="S43" s="45">
        <v>12.12046</v>
      </c>
      <c r="T43" s="45">
        <v>45.549660000000003</v>
      </c>
      <c r="U43" s="45">
        <v>41.010199999999998</v>
      </c>
      <c r="V43" s="41">
        <v>100</v>
      </c>
    </row>
    <row r="44" spans="1:22" x14ac:dyDescent="0.25">
      <c r="A44" s="5">
        <v>40968</v>
      </c>
      <c r="B44" s="41">
        <v>70</v>
      </c>
      <c r="C44" s="41">
        <v>122</v>
      </c>
      <c r="D44" s="41">
        <v>172</v>
      </c>
      <c r="E44" s="41">
        <v>239</v>
      </c>
      <c r="F44" s="41">
        <v>196</v>
      </c>
      <c r="I44" s="5">
        <v>40968</v>
      </c>
      <c r="J44" s="41">
        <v>73</v>
      </c>
      <c r="K44" s="41">
        <v>127</v>
      </c>
      <c r="L44" s="41">
        <v>178</v>
      </c>
      <c r="M44" s="41">
        <v>248</v>
      </c>
      <c r="N44" s="41">
        <v>203</v>
      </c>
      <c r="Q44" s="5">
        <v>40968</v>
      </c>
      <c r="R44" s="45">
        <v>1.27434</v>
      </c>
      <c r="S44" s="45">
        <v>12.20468</v>
      </c>
      <c r="T44" s="45">
        <v>45.73556</v>
      </c>
      <c r="U44" s="45">
        <v>40.785420000000002</v>
      </c>
      <c r="V44" s="41">
        <v>100</v>
      </c>
    </row>
    <row r="45" spans="1:22" x14ac:dyDescent="0.25">
      <c r="A45" s="5">
        <v>40939</v>
      </c>
      <c r="B45" s="41">
        <v>83</v>
      </c>
      <c r="C45" s="41">
        <v>141</v>
      </c>
      <c r="D45" s="41">
        <v>194</v>
      </c>
      <c r="E45" s="41">
        <v>268</v>
      </c>
      <c r="F45" s="41">
        <v>221</v>
      </c>
      <c r="I45" s="5">
        <v>40939</v>
      </c>
      <c r="J45" s="41">
        <v>86</v>
      </c>
      <c r="K45" s="41">
        <v>147</v>
      </c>
      <c r="L45" s="41">
        <v>201</v>
      </c>
      <c r="M45" s="41">
        <v>278</v>
      </c>
      <c r="N45" s="41">
        <v>229</v>
      </c>
      <c r="Q45" s="5">
        <v>40939</v>
      </c>
      <c r="R45" s="45">
        <v>1.26007</v>
      </c>
      <c r="S45" s="45">
        <v>12.30968</v>
      </c>
      <c r="T45" s="45">
        <v>45.95026</v>
      </c>
      <c r="U45" s="45">
        <v>40.479999999999997</v>
      </c>
      <c r="V45" s="41">
        <v>100</v>
      </c>
    </row>
    <row r="46" spans="1:22" x14ac:dyDescent="0.25">
      <c r="A46" s="5">
        <v>40908</v>
      </c>
      <c r="B46" s="41">
        <v>84</v>
      </c>
      <c r="C46" s="41">
        <v>161</v>
      </c>
      <c r="D46" s="41">
        <v>226</v>
      </c>
      <c r="E46" s="41">
        <v>296</v>
      </c>
      <c r="F46" s="41">
        <v>249</v>
      </c>
      <c r="I46" s="5">
        <v>40908</v>
      </c>
      <c r="J46" s="41">
        <v>87</v>
      </c>
      <c r="K46" s="41">
        <v>167</v>
      </c>
      <c r="L46" s="41">
        <v>232</v>
      </c>
      <c r="M46" s="41">
        <v>305</v>
      </c>
      <c r="N46" s="41">
        <v>257</v>
      </c>
      <c r="Q46" s="5">
        <v>40908</v>
      </c>
      <c r="R46" s="45">
        <v>1.2726500000000001</v>
      </c>
      <c r="S46" s="45">
        <v>12.57432</v>
      </c>
      <c r="T46" s="45">
        <v>45.949759999999998</v>
      </c>
      <c r="U46" s="45">
        <v>40.203270000000003</v>
      </c>
      <c r="V46" s="41">
        <v>100</v>
      </c>
    </row>
    <row r="47" spans="1:22" x14ac:dyDescent="0.25">
      <c r="A47" s="5">
        <v>40877</v>
      </c>
      <c r="B47" s="41">
        <v>101</v>
      </c>
      <c r="C47" s="41">
        <v>188</v>
      </c>
      <c r="D47" s="41">
        <v>243</v>
      </c>
      <c r="E47" s="41">
        <v>296</v>
      </c>
      <c r="F47" s="41">
        <v>258</v>
      </c>
      <c r="I47" s="5">
        <v>40877</v>
      </c>
      <c r="J47" s="41">
        <v>102</v>
      </c>
      <c r="K47" s="41">
        <v>194</v>
      </c>
      <c r="L47" s="41">
        <v>249</v>
      </c>
      <c r="M47" s="41">
        <v>305</v>
      </c>
      <c r="N47" s="41">
        <v>266</v>
      </c>
      <c r="Q47" s="5">
        <v>40877</v>
      </c>
      <c r="R47" s="45">
        <v>1.60378</v>
      </c>
      <c r="S47" s="45">
        <v>15.243550000000001</v>
      </c>
      <c r="T47" s="45">
        <v>44.584969999999998</v>
      </c>
      <c r="U47" s="45">
        <v>38.567700000000002</v>
      </c>
      <c r="V47" s="41">
        <v>100</v>
      </c>
    </row>
    <row r="48" spans="1:22" x14ac:dyDescent="0.25">
      <c r="A48" s="5">
        <v>40847</v>
      </c>
      <c r="B48" s="41">
        <v>78</v>
      </c>
      <c r="C48" s="41">
        <v>150</v>
      </c>
      <c r="D48" s="41">
        <v>194</v>
      </c>
      <c r="E48" s="41">
        <v>255</v>
      </c>
      <c r="F48" s="41">
        <v>214</v>
      </c>
      <c r="I48" s="5">
        <v>40847</v>
      </c>
      <c r="J48" s="41">
        <v>81</v>
      </c>
      <c r="K48" s="41">
        <v>156</v>
      </c>
      <c r="L48" s="41">
        <v>202</v>
      </c>
      <c r="M48" s="41">
        <v>266</v>
      </c>
      <c r="N48" s="41">
        <v>222</v>
      </c>
      <c r="Q48" s="5">
        <v>40847</v>
      </c>
      <c r="R48" s="45">
        <v>1.5645500000000001</v>
      </c>
      <c r="S48" s="45">
        <v>15.52176</v>
      </c>
      <c r="T48" s="45">
        <v>44.419519999999999</v>
      </c>
      <c r="U48" s="45">
        <v>38.49418</v>
      </c>
      <c r="V48" s="41">
        <v>100</v>
      </c>
    </row>
    <row r="49" spans="1:22" x14ac:dyDescent="0.25">
      <c r="A49" s="5">
        <v>40816</v>
      </c>
      <c r="B49" s="41">
        <v>88</v>
      </c>
      <c r="C49" s="41">
        <v>188</v>
      </c>
      <c r="D49" s="41">
        <v>228</v>
      </c>
      <c r="E49" s="41">
        <v>292</v>
      </c>
      <c r="F49" s="41">
        <v>249</v>
      </c>
      <c r="I49" s="5">
        <v>40816</v>
      </c>
      <c r="J49" s="41">
        <v>91</v>
      </c>
      <c r="K49" s="41">
        <v>193</v>
      </c>
      <c r="L49" s="41">
        <v>235</v>
      </c>
      <c r="M49" s="41">
        <v>302</v>
      </c>
      <c r="N49" s="41">
        <v>257</v>
      </c>
      <c r="Q49" s="5">
        <v>40816</v>
      </c>
      <c r="R49" s="45">
        <v>1.57528</v>
      </c>
      <c r="S49" s="45">
        <v>16.435829999999999</v>
      </c>
      <c r="T49" s="45">
        <v>44.120800000000003</v>
      </c>
      <c r="U49" s="45">
        <v>37.868099999999998</v>
      </c>
      <c r="V49" s="41">
        <v>100</v>
      </c>
    </row>
    <row r="50" spans="1:22" x14ac:dyDescent="0.25">
      <c r="A50" s="5">
        <v>40786</v>
      </c>
      <c r="B50" s="41">
        <v>83</v>
      </c>
      <c r="C50" s="41">
        <v>167</v>
      </c>
      <c r="D50" s="41">
        <v>192</v>
      </c>
      <c r="E50" s="41">
        <v>246</v>
      </c>
      <c r="F50" s="41">
        <v>212</v>
      </c>
      <c r="I50" s="5">
        <v>40786</v>
      </c>
      <c r="J50" s="41">
        <v>86</v>
      </c>
      <c r="K50" s="41">
        <v>173</v>
      </c>
      <c r="L50" s="41">
        <v>200</v>
      </c>
      <c r="M50" s="41">
        <v>259</v>
      </c>
      <c r="N50" s="41">
        <v>221</v>
      </c>
      <c r="Q50" s="5">
        <v>40786</v>
      </c>
      <c r="R50" s="45">
        <v>1.5820700000000001</v>
      </c>
      <c r="S50" s="45">
        <v>17.67155</v>
      </c>
      <c r="T50" s="45">
        <v>42.456049999999998</v>
      </c>
      <c r="U50" s="45">
        <v>38.290329999999997</v>
      </c>
      <c r="V50" s="41">
        <v>100</v>
      </c>
    </row>
    <row r="51" spans="1:22" x14ac:dyDescent="0.25">
      <c r="A51" s="5">
        <v>40755</v>
      </c>
      <c r="B51" s="41">
        <v>68</v>
      </c>
      <c r="C51" s="41">
        <v>119</v>
      </c>
      <c r="D51" s="41">
        <v>141</v>
      </c>
      <c r="E51" s="41">
        <v>186</v>
      </c>
      <c r="F51" s="41">
        <v>157</v>
      </c>
      <c r="I51" s="5">
        <v>40755</v>
      </c>
      <c r="J51" s="41">
        <v>70</v>
      </c>
      <c r="K51" s="41">
        <v>124</v>
      </c>
      <c r="L51" s="41">
        <v>149</v>
      </c>
      <c r="M51" s="41">
        <v>198</v>
      </c>
      <c r="N51" s="41">
        <v>166</v>
      </c>
      <c r="Q51" s="5">
        <v>40755</v>
      </c>
      <c r="R51" s="45">
        <v>1.61049</v>
      </c>
      <c r="S51" s="45">
        <v>17.896419999999999</v>
      </c>
      <c r="T51" s="45">
        <v>42.418889999999998</v>
      </c>
      <c r="U51" s="45">
        <v>38.074210000000001</v>
      </c>
      <c r="V51" s="41">
        <v>100</v>
      </c>
    </row>
    <row r="52" spans="1:22" x14ac:dyDescent="0.25">
      <c r="A52" s="5">
        <v>40724</v>
      </c>
      <c r="B52" s="41">
        <v>68</v>
      </c>
      <c r="C52" s="41">
        <v>116</v>
      </c>
      <c r="D52" s="41">
        <v>138</v>
      </c>
      <c r="E52" s="41">
        <v>186</v>
      </c>
      <c r="F52" s="41">
        <v>156</v>
      </c>
      <c r="I52" s="5">
        <v>40724</v>
      </c>
      <c r="J52" s="41">
        <v>65</v>
      </c>
      <c r="K52" s="41">
        <v>121</v>
      </c>
      <c r="L52" s="41">
        <v>146</v>
      </c>
      <c r="M52" s="41">
        <v>198</v>
      </c>
      <c r="N52" s="41">
        <v>164</v>
      </c>
      <c r="Q52" s="5">
        <v>40724</v>
      </c>
      <c r="R52" s="45">
        <v>1.5807100000000001</v>
      </c>
      <c r="S52" s="45">
        <v>17.82433</v>
      </c>
      <c r="T52" s="45">
        <v>42.284179999999999</v>
      </c>
      <c r="U52" s="45">
        <v>38.310780000000001</v>
      </c>
      <c r="V52" s="41">
        <v>100</v>
      </c>
    </row>
    <row r="53" spans="1:22" x14ac:dyDescent="0.25">
      <c r="A53" s="5">
        <v>40694</v>
      </c>
      <c r="B53" s="41">
        <v>64</v>
      </c>
      <c r="C53" s="41">
        <v>106</v>
      </c>
      <c r="D53" s="41">
        <v>129</v>
      </c>
      <c r="E53" s="41">
        <v>177</v>
      </c>
      <c r="F53" s="41">
        <v>148</v>
      </c>
      <c r="I53" s="5">
        <v>40694</v>
      </c>
      <c r="J53" s="41">
        <v>63</v>
      </c>
      <c r="K53" s="41">
        <v>111</v>
      </c>
      <c r="L53" s="41">
        <v>137</v>
      </c>
      <c r="M53" s="41">
        <v>188</v>
      </c>
      <c r="N53" s="41">
        <v>156</v>
      </c>
      <c r="Q53" s="5">
        <v>40694</v>
      </c>
      <c r="R53" s="45">
        <v>1.56324</v>
      </c>
      <c r="S53" s="45">
        <v>17.878209999999999</v>
      </c>
      <c r="T53" s="45">
        <v>41.713030000000003</v>
      </c>
      <c r="U53" s="45">
        <v>38.84552</v>
      </c>
      <c r="V53" s="41">
        <v>100</v>
      </c>
    </row>
    <row r="54" spans="1:22" x14ac:dyDescent="0.25">
      <c r="A54" s="5">
        <v>40663</v>
      </c>
      <c r="B54" s="41">
        <v>61</v>
      </c>
      <c r="C54" s="41">
        <v>97</v>
      </c>
      <c r="D54" s="41">
        <v>120</v>
      </c>
      <c r="E54" s="41">
        <v>169</v>
      </c>
      <c r="F54" s="41">
        <v>140</v>
      </c>
      <c r="I54" s="5">
        <v>40663</v>
      </c>
      <c r="J54" s="41">
        <v>58</v>
      </c>
      <c r="K54" s="41">
        <v>102</v>
      </c>
      <c r="L54" s="41">
        <v>128</v>
      </c>
      <c r="M54" s="41">
        <v>180</v>
      </c>
      <c r="N54" s="41">
        <v>147</v>
      </c>
      <c r="Q54" s="5">
        <v>40663</v>
      </c>
      <c r="R54" s="45">
        <v>1.4094599999999999</v>
      </c>
      <c r="S54" s="45">
        <v>17.90945</v>
      </c>
      <c r="T54" s="45">
        <v>41.782719999999998</v>
      </c>
      <c r="U54" s="45">
        <v>38.89837</v>
      </c>
      <c r="V54" s="41">
        <v>100</v>
      </c>
    </row>
    <row r="55" spans="1:22" x14ac:dyDescent="0.25">
      <c r="A55" s="5">
        <v>40633</v>
      </c>
      <c r="B55" s="41">
        <v>59</v>
      </c>
      <c r="C55" s="41">
        <v>102</v>
      </c>
      <c r="D55" s="41">
        <v>124</v>
      </c>
      <c r="E55" s="41">
        <v>172</v>
      </c>
      <c r="F55" s="41">
        <v>144</v>
      </c>
      <c r="I55" s="5">
        <v>40633</v>
      </c>
      <c r="J55" s="41">
        <v>59</v>
      </c>
      <c r="K55" s="41">
        <v>106</v>
      </c>
      <c r="L55" s="41">
        <v>132</v>
      </c>
      <c r="M55" s="41">
        <v>182</v>
      </c>
      <c r="N55" s="41">
        <v>150</v>
      </c>
      <c r="Q55" s="5">
        <v>40633</v>
      </c>
      <c r="R55" s="45">
        <v>1.43926</v>
      </c>
      <c r="S55" s="45">
        <v>17.740279999999998</v>
      </c>
      <c r="T55" s="45">
        <v>41.7896</v>
      </c>
      <c r="U55" s="45">
        <v>39.03087</v>
      </c>
      <c r="V55" s="41">
        <v>100</v>
      </c>
    </row>
    <row r="56" spans="1:22" x14ac:dyDescent="0.25">
      <c r="A56" s="5">
        <v>40602</v>
      </c>
      <c r="B56" s="41">
        <v>66</v>
      </c>
      <c r="C56" s="41">
        <v>99</v>
      </c>
      <c r="D56" s="41">
        <v>124</v>
      </c>
      <c r="E56" s="41">
        <v>174</v>
      </c>
      <c r="F56" s="41">
        <v>145</v>
      </c>
      <c r="I56" s="5">
        <v>40602</v>
      </c>
      <c r="J56" s="41">
        <v>62</v>
      </c>
      <c r="K56" s="41">
        <v>104</v>
      </c>
      <c r="L56" s="41">
        <v>131</v>
      </c>
      <c r="M56" s="41">
        <v>186</v>
      </c>
      <c r="N56" s="41">
        <v>151</v>
      </c>
      <c r="Q56" s="5">
        <v>40602</v>
      </c>
      <c r="R56" s="45">
        <v>1.3902399999999999</v>
      </c>
      <c r="S56" s="45">
        <v>17.901489999999999</v>
      </c>
      <c r="T56" s="45">
        <v>41.74689</v>
      </c>
      <c r="U56" s="45">
        <v>38.961379999999998</v>
      </c>
      <c r="V56" s="41">
        <v>100</v>
      </c>
    </row>
    <row r="57" spans="1:22" x14ac:dyDescent="0.25">
      <c r="A57" s="5">
        <v>40574</v>
      </c>
      <c r="B57" s="41">
        <v>65</v>
      </c>
      <c r="C57" s="41">
        <v>106</v>
      </c>
      <c r="D57" s="41">
        <v>132</v>
      </c>
      <c r="E57" s="41">
        <v>183</v>
      </c>
      <c r="F57" s="41">
        <v>154</v>
      </c>
      <c r="I57" s="5">
        <v>40574</v>
      </c>
      <c r="J57" s="41">
        <v>67</v>
      </c>
      <c r="K57" s="41">
        <v>113</v>
      </c>
      <c r="L57" s="41">
        <v>142</v>
      </c>
      <c r="M57" s="41">
        <v>196</v>
      </c>
      <c r="N57" s="41">
        <v>162</v>
      </c>
      <c r="Q57" s="5">
        <v>40574</v>
      </c>
      <c r="R57" s="45">
        <v>1.3107200000000001</v>
      </c>
      <c r="S57" s="45">
        <v>17.891210000000001</v>
      </c>
      <c r="T57" s="45">
        <v>41.832459999999998</v>
      </c>
      <c r="U57" s="45">
        <v>38.965609999999998</v>
      </c>
      <c r="V57" s="41">
        <v>100</v>
      </c>
    </row>
    <row r="58" spans="1:22" x14ac:dyDescent="0.25">
      <c r="A58" s="5">
        <v>40543</v>
      </c>
      <c r="B58" s="41">
        <v>67</v>
      </c>
      <c r="C58" s="41">
        <v>104</v>
      </c>
      <c r="D58" s="41">
        <v>138</v>
      </c>
      <c r="E58" s="41">
        <v>190</v>
      </c>
      <c r="F58" s="41">
        <v>158</v>
      </c>
      <c r="I58" s="5">
        <v>40543</v>
      </c>
      <c r="J58" s="41">
        <v>66</v>
      </c>
      <c r="K58" s="41">
        <v>110</v>
      </c>
      <c r="L58" s="41">
        <v>146</v>
      </c>
      <c r="M58" s="41">
        <v>203</v>
      </c>
      <c r="N58" s="41">
        <v>166</v>
      </c>
      <c r="Q58" s="5">
        <v>40543</v>
      </c>
      <c r="R58" s="45">
        <v>1.21675</v>
      </c>
      <c r="S58" s="45">
        <v>17.45252</v>
      </c>
      <c r="T58" s="45">
        <v>42.612000000000002</v>
      </c>
      <c r="U58" s="45">
        <v>38.718730000000001</v>
      </c>
      <c r="V58" s="41">
        <v>100</v>
      </c>
    </row>
    <row r="59" spans="1:22" x14ac:dyDescent="0.25">
      <c r="A59" s="5">
        <v>40512</v>
      </c>
      <c r="B59" s="41">
        <v>70</v>
      </c>
      <c r="C59" s="41">
        <v>117</v>
      </c>
      <c r="D59" s="41">
        <v>152</v>
      </c>
      <c r="E59" s="41">
        <v>206</v>
      </c>
      <c r="F59" s="41">
        <v>173</v>
      </c>
      <c r="I59" s="5">
        <v>40512</v>
      </c>
      <c r="J59" s="41">
        <v>67</v>
      </c>
      <c r="K59" s="41">
        <v>123</v>
      </c>
      <c r="L59" s="41">
        <v>161</v>
      </c>
      <c r="M59" s="41">
        <v>219</v>
      </c>
      <c r="N59" s="41">
        <v>182</v>
      </c>
      <c r="Q59" s="5">
        <v>40512</v>
      </c>
      <c r="R59" s="45">
        <v>1.3565199999999999</v>
      </c>
      <c r="S59" s="45">
        <v>17.099340000000002</v>
      </c>
      <c r="T59" s="45">
        <v>42.690069999999999</v>
      </c>
      <c r="U59" s="45">
        <v>38.85407</v>
      </c>
      <c r="V59" s="41">
        <v>100</v>
      </c>
    </row>
    <row r="60" spans="1:22" x14ac:dyDescent="0.25">
      <c r="A60" s="5">
        <v>40482</v>
      </c>
      <c r="B60" s="41">
        <v>68</v>
      </c>
      <c r="C60" s="41">
        <v>108</v>
      </c>
      <c r="D60" s="41">
        <v>147</v>
      </c>
      <c r="E60" s="41">
        <v>203</v>
      </c>
      <c r="F60" s="41">
        <v>168</v>
      </c>
      <c r="I60" s="5">
        <v>40482</v>
      </c>
      <c r="J60" s="41">
        <v>66</v>
      </c>
      <c r="K60" s="41">
        <v>115</v>
      </c>
      <c r="L60" s="41">
        <v>157</v>
      </c>
      <c r="M60" s="41">
        <v>217</v>
      </c>
      <c r="N60" s="41">
        <v>177</v>
      </c>
      <c r="Q60" s="5">
        <v>40482</v>
      </c>
      <c r="R60" s="45">
        <v>1.3868499999999999</v>
      </c>
      <c r="S60" s="45">
        <v>17.264510000000001</v>
      </c>
      <c r="T60" s="45">
        <v>42.806510000000003</v>
      </c>
      <c r="U60" s="45">
        <v>38.54213</v>
      </c>
      <c r="V60" s="41">
        <v>100</v>
      </c>
    </row>
    <row r="61" spans="1:22" x14ac:dyDescent="0.25">
      <c r="A61" s="5">
        <v>40451</v>
      </c>
      <c r="B61" s="41">
        <v>70</v>
      </c>
      <c r="C61" s="41">
        <v>114</v>
      </c>
      <c r="D61" s="41">
        <v>152</v>
      </c>
      <c r="E61" s="41">
        <v>214</v>
      </c>
      <c r="F61" s="41">
        <v>176</v>
      </c>
      <c r="I61" s="5">
        <v>40451</v>
      </c>
      <c r="J61" s="41">
        <v>72</v>
      </c>
      <c r="K61" s="41">
        <v>120</v>
      </c>
      <c r="L61" s="41">
        <v>161</v>
      </c>
      <c r="M61" s="41">
        <v>227</v>
      </c>
      <c r="N61" s="41">
        <v>184</v>
      </c>
      <c r="Q61" s="5">
        <v>40451</v>
      </c>
      <c r="R61" s="45">
        <v>1.32073</v>
      </c>
      <c r="S61" s="45">
        <v>17.256879999999999</v>
      </c>
      <c r="T61" s="45">
        <v>42.75311</v>
      </c>
      <c r="U61" s="45">
        <v>38.669280000000001</v>
      </c>
      <c r="V61" s="41">
        <v>100</v>
      </c>
    </row>
    <row r="62" spans="1:22" x14ac:dyDescent="0.25">
      <c r="A62" s="5">
        <v>40421</v>
      </c>
      <c r="B62" s="41">
        <v>72</v>
      </c>
      <c r="C62" s="41">
        <v>121</v>
      </c>
      <c r="D62" s="41">
        <v>162</v>
      </c>
      <c r="E62" s="41">
        <v>226</v>
      </c>
      <c r="F62" s="41">
        <v>186</v>
      </c>
      <c r="I62" s="5">
        <v>40421</v>
      </c>
      <c r="J62" s="41">
        <v>75</v>
      </c>
      <c r="K62" s="41">
        <v>127</v>
      </c>
      <c r="L62" s="41">
        <v>170</v>
      </c>
      <c r="M62" s="41">
        <v>238</v>
      </c>
      <c r="N62" s="41">
        <v>195</v>
      </c>
      <c r="Q62" s="5">
        <v>40421</v>
      </c>
      <c r="R62" s="45">
        <v>1.2133400000000001</v>
      </c>
      <c r="S62" s="45">
        <v>17.122859999999999</v>
      </c>
      <c r="T62" s="45">
        <v>43.019759999999998</v>
      </c>
      <c r="U62" s="45">
        <v>38.644039999999997</v>
      </c>
      <c r="V62" s="41">
        <v>100</v>
      </c>
    </row>
    <row r="63" spans="1:22" x14ac:dyDescent="0.25">
      <c r="A63" s="5">
        <v>40390</v>
      </c>
      <c r="B63" s="41">
        <v>77</v>
      </c>
      <c r="C63" s="41">
        <v>116</v>
      </c>
      <c r="D63" s="41">
        <v>156</v>
      </c>
      <c r="E63" s="41">
        <v>218</v>
      </c>
      <c r="F63" s="41">
        <v>180</v>
      </c>
      <c r="I63" s="5">
        <v>40390</v>
      </c>
      <c r="J63" s="41">
        <v>78</v>
      </c>
      <c r="K63" s="41">
        <v>122</v>
      </c>
      <c r="L63" s="41">
        <v>165</v>
      </c>
      <c r="M63" s="41">
        <v>231</v>
      </c>
      <c r="N63" s="41">
        <v>189</v>
      </c>
      <c r="Q63" s="5">
        <v>40390</v>
      </c>
      <c r="R63" s="45">
        <v>1.1848000000000001</v>
      </c>
      <c r="S63" s="45">
        <v>17.263739999999999</v>
      </c>
      <c r="T63" s="45">
        <v>42.743099999999998</v>
      </c>
      <c r="U63" s="45">
        <v>38.80836</v>
      </c>
      <c r="V63" s="41">
        <v>100</v>
      </c>
    </row>
    <row r="64" spans="1:22" x14ac:dyDescent="0.25">
      <c r="A64" s="5">
        <v>40359</v>
      </c>
      <c r="B64" s="41">
        <v>84</v>
      </c>
      <c r="C64" s="41">
        <v>134</v>
      </c>
      <c r="D64" s="41">
        <v>174</v>
      </c>
      <c r="E64" s="41">
        <v>238</v>
      </c>
      <c r="F64" s="41">
        <v>201</v>
      </c>
      <c r="I64" s="5">
        <v>40359</v>
      </c>
      <c r="J64" s="41">
        <v>80</v>
      </c>
      <c r="K64" s="41">
        <v>139</v>
      </c>
      <c r="L64" s="41">
        <v>183</v>
      </c>
      <c r="M64" s="41">
        <v>251</v>
      </c>
      <c r="N64" s="41">
        <v>209</v>
      </c>
      <c r="Q64" s="5">
        <v>40359</v>
      </c>
      <c r="R64" s="45">
        <v>0.95355999999999996</v>
      </c>
      <c r="S64" s="45">
        <v>17.206689999999998</v>
      </c>
      <c r="T64" s="45">
        <v>43.052599999999998</v>
      </c>
      <c r="U64" s="45">
        <v>38.78716</v>
      </c>
      <c r="V64" s="41">
        <v>100</v>
      </c>
    </row>
    <row r="65" spans="1:22" x14ac:dyDescent="0.25">
      <c r="A65" s="5">
        <v>40329</v>
      </c>
      <c r="B65" s="41">
        <v>82</v>
      </c>
      <c r="C65" s="41">
        <v>133</v>
      </c>
      <c r="D65" s="41">
        <v>169</v>
      </c>
      <c r="E65" s="41">
        <v>226</v>
      </c>
      <c r="F65" s="41">
        <v>194</v>
      </c>
      <c r="I65" s="5">
        <v>40329</v>
      </c>
      <c r="J65" s="41">
        <v>80</v>
      </c>
      <c r="K65" s="41">
        <v>138</v>
      </c>
      <c r="L65" s="41">
        <v>179</v>
      </c>
      <c r="M65" s="41">
        <v>239</v>
      </c>
      <c r="N65" s="41">
        <v>202</v>
      </c>
      <c r="Q65" s="5">
        <v>40329</v>
      </c>
      <c r="R65" s="45">
        <v>0.95425000000000004</v>
      </c>
      <c r="S65" s="45">
        <v>17.417269999999998</v>
      </c>
      <c r="T65" s="45">
        <v>42.372329999999998</v>
      </c>
      <c r="U65" s="45">
        <v>39.256149999999998</v>
      </c>
      <c r="V65" s="41">
        <v>100</v>
      </c>
    </row>
    <row r="66" spans="1:22" x14ac:dyDescent="0.25">
      <c r="A66" s="5">
        <v>40298</v>
      </c>
      <c r="B66" s="41">
        <v>59</v>
      </c>
      <c r="C66" s="41">
        <v>91</v>
      </c>
      <c r="D66" s="41">
        <v>129</v>
      </c>
      <c r="E66" s="41">
        <v>176</v>
      </c>
      <c r="F66" s="41">
        <v>148</v>
      </c>
      <c r="I66" s="5">
        <v>40298</v>
      </c>
      <c r="J66" s="41">
        <v>58</v>
      </c>
      <c r="K66" s="41">
        <v>96</v>
      </c>
      <c r="L66" s="41">
        <v>138</v>
      </c>
      <c r="M66" s="41">
        <v>188</v>
      </c>
      <c r="N66" s="41">
        <v>155</v>
      </c>
      <c r="Q66" s="5">
        <v>40298</v>
      </c>
      <c r="R66" s="45">
        <v>0.91893999999999998</v>
      </c>
      <c r="S66" s="45">
        <v>17.488479999999999</v>
      </c>
      <c r="T66" s="45">
        <v>42.387799999999999</v>
      </c>
      <c r="U66" s="45">
        <v>39.20478</v>
      </c>
      <c r="V66" s="41">
        <v>100</v>
      </c>
    </row>
    <row r="67" spans="1:22" x14ac:dyDescent="0.25">
      <c r="A67" s="5">
        <v>40268</v>
      </c>
      <c r="B67" s="41">
        <v>66</v>
      </c>
      <c r="C67" s="41">
        <v>96</v>
      </c>
      <c r="D67" s="41">
        <v>131</v>
      </c>
      <c r="E67" s="41">
        <v>182</v>
      </c>
      <c r="F67" s="41">
        <v>153</v>
      </c>
      <c r="I67" s="5">
        <v>40268</v>
      </c>
      <c r="J67" s="41">
        <v>65</v>
      </c>
      <c r="K67" s="41">
        <v>100</v>
      </c>
      <c r="L67" s="41">
        <v>141</v>
      </c>
      <c r="M67" s="41">
        <v>196</v>
      </c>
      <c r="N67" s="41">
        <v>161</v>
      </c>
      <c r="Q67" s="5">
        <v>40268</v>
      </c>
      <c r="R67" s="45">
        <v>0.92486000000000002</v>
      </c>
      <c r="S67" s="45">
        <v>17.553789999999999</v>
      </c>
      <c r="T67" s="45">
        <v>42.561100000000003</v>
      </c>
      <c r="U67" s="45">
        <v>38.960250000000002</v>
      </c>
      <c r="V67" s="41">
        <v>100</v>
      </c>
    </row>
    <row r="68" spans="1:22" x14ac:dyDescent="0.25">
      <c r="A68" s="5">
        <v>40237</v>
      </c>
      <c r="B68" s="41">
        <v>73</v>
      </c>
      <c r="C68" s="41">
        <v>115</v>
      </c>
      <c r="D68" s="41">
        <v>148</v>
      </c>
      <c r="E68" s="41">
        <v>203</v>
      </c>
      <c r="F68" s="41">
        <v>175</v>
      </c>
      <c r="I68" s="5">
        <v>40237</v>
      </c>
      <c r="J68" s="41">
        <v>70</v>
      </c>
      <c r="K68" s="41">
        <v>121</v>
      </c>
      <c r="L68" s="41">
        <v>160</v>
      </c>
      <c r="M68" s="41">
        <v>219</v>
      </c>
      <c r="N68" s="41">
        <v>185</v>
      </c>
      <c r="Q68" s="5">
        <v>40237</v>
      </c>
      <c r="R68" s="45">
        <v>0.89326000000000005</v>
      </c>
      <c r="S68" s="45">
        <v>17.636299999999999</v>
      </c>
      <c r="T68" s="45">
        <v>42.5167</v>
      </c>
      <c r="U68" s="45">
        <v>38.953740000000003</v>
      </c>
      <c r="V68" s="41">
        <v>100</v>
      </c>
    </row>
    <row r="69" spans="1:22" x14ac:dyDescent="0.25">
      <c r="A69" s="5">
        <v>40209</v>
      </c>
      <c r="B69" s="41">
        <v>73</v>
      </c>
      <c r="C69" s="41">
        <v>114</v>
      </c>
      <c r="D69" s="41">
        <v>143</v>
      </c>
      <c r="E69" s="41">
        <v>202</v>
      </c>
      <c r="F69" s="41">
        <v>173</v>
      </c>
      <c r="I69" s="5">
        <v>40209</v>
      </c>
      <c r="J69" s="41">
        <v>73</v>
      </c>
      <c r="K69" s="41">
        <v>120</v>
      </c>
      <c r="L69" s="41">
        <v>155</v>
      </c>
      <c r="M69" s="41">
        <v>217</v>
      </c>
      <c r="N69" s="41">
        <v>181</v>
      </c>
      <c r="Q69" s="5">
        <v>40209</v>
      </c>
      <c r="R69" s="45">
        <v>0.90056000000000003</v>
      </c>
      <c r="S69" s="45">
        <v>17.871369999999999</v>
      </c>
      <c r="T69" s="45">
        <v>43.112879999999997</v>
      </c>
      <c r="U69" s="45">
        <v>38.115189999999998</v>
      </c>
      <c r="V69" s="41">
        <v>100</v>
      </c>
    </row>
    <row r="70" spans="1:22" x14ac:dyDescent="0.25">
      <c r="A70" s="5">
        <v>40178</v>
      </c>
      <c r="B70" s="41">
        <v>78</v>
      </c>
      <c r="C70" s="41">
        <v>111</v>
      </c>
      <c r="D70" s="41">
        <v>145</v>
      </c>
      <c r="E70" s="41">
        <v>220</v>
      </c>
      <c r="F70" s="41">
        <v>182</v>
      </c>
      <c r="I70" s="5">
        <v>40178</v>
      </c>
      <c r="J70" s="41">
        <v>77</v>
      </c>
      <c r="K70" s="41">
        <v>117</v>
      </c>
      <c r="L70" s="41">
        <v>158</v>
      </c>
      <c r="M70" s="41">
        <v>234</v>
      </c>
      <c r="N70" s="41">
        <v>190</v>
      </c>
      <c r="Q70" s="5">
        <v>40178</v>
      </c>
      <c r="R70" s="45">
        <v>0.84938000000000002</v>
      </c>
      <c r="S70" s="45">
        <v>17.17221</v>
      </c>
      <c r="T70" s="45">
        <v>43.437379999999997</v>
      </c>
      <c r="U70" s="45">
        <v>38.541029999999999</v>
      </c>
      <c r="V70" s="41">
        <v>100</v>
      </c>
    </row>
    <row r="71" spans="1:22" x14ac:dyDescent="0.25">
      <c r="A71" s="5">
        <v>40147</v>
      </c>
      <c r="B71" s="41">
        <v>87</v>
      </c>
      <c r="C71" s="41">
        <v>131</v>
      </c>
      <c r="D71" s="41">
        <v>170</v>
      </c>
      <c r="E71" s="41">
        <v>256</v>
      </c>
      <c r="F71" s="41">
        <v>211</v>
      </c>
      <c r="I71" s="5">
        <v>40147</v>
      </c>
      <c r="J71" s="41">
        <v>88</v>
      </c>
      <c r="K71" s="41">
        <v>138</v>
      </c>
      <c r="L71" s="41">
        <v>183</v>
      </c>
      <c r="M71" s="41">
        <v>272</v>
      </c>
      <c r="N71" s="41">
        <v>221</v>
      </c>
      <c r="Q71" s="5">
        <v>40147</v>
      </c>
      <c r="R71" s="45">
        <v>0.85877000000000003</v>
      </c>
      <c r="S71" s="45">
        <v>17.166160000000001</v>
      </c>
      <c r="T71" s="45">
        <v>43.655830000000002</v>
      </c>
      <c r="U71" s="45">
        <v>38.319249999999997</v>
      </c>
      <c r="V71" s="41">
        <v>100</v>
      </c>
    </row>
    <row r="72" spans="1:22" x14ac:dyDescent="0.25">
      <c r="A72" s="5">
        <v>40117</v>
      </c>
      <c r="B72" s="41">
        <v>90</v>
      </c>
      <c r="C72" s="41">
        <v>129</v>
      </c>
      <c r="D72" s="41">
        <v>165</v>
      </c>
      <c r="E72" s="41">
        <v>258</v>
      </c>
      <c r="F72" s="41">
        <v>210</v>
      </c>
      <c r="I72" s="5">
        <v>40117</v>
      </c>
      <c r="J72" s="41">
        <v>90</v>
      </c>
      <c r="K72" s="41">
        <v>135</v>
      </c>
      <c r="L72" s="41">
        <v>178</v>
      </c>
      <c r="M72" s="41">
        <v>273</v>
      </c>
      <c r="N72" s="41">
        <v>218</v>
      </c>
      <c r="Q72" s="5">
        <v>40117</v>
      </c>
      <c r="R72" s="45">
        <v>0.83704000000000001</v>
      </c>
      <c r="S72" s="45">
        <v>16.619959999999999</v>
      </c>
      <c r="T72" s="45">
        <v>44.19896</v>
      </c>
      <c r="U72" s="45">
        <v>38.344050000000003</v>
      </c>
      <c r="V72" s="41">
        <v>100</v>
      </c>
    </row>
    <row r="73" spans="1:22" x14ac:dyDescent="0.25">
      <c r="A73" s="5">
        <v>40086</v>
      </c>
      <c r="B73" s="41">
        <v>93</v>
      </c>
      <c r="C73" s="41">
        <v>146</v>
      </c>
      <c r="D73" s="41">
        <v>181</v>
      </c>
      <c r="E73" s="41">
        <v>273</v>
      </c>
      <c r="F73" s="41">
        <v>227</v>
      </c>
      <c r="I73" s="5">
        <v>40086</v>
      </c>
      <c r="J73" s="41">
        <v>91</v>
      </c>
      <c r="K73" s="41">
        <v>152</v>
      </c>
      <c r="L73" s="41">
        <v>193</v>
      </c>
      <c r="M73" s="41">
        <v>287</v>
      </c>
      <c r="N73" s="41">
        <v>235</v>
      </c>
      <c r="Q73" s="5">
        <v>40086</v>
      </c>
      <c r="R73" s="45">
        <v>0.89854000000000001</v>
      </c>
      <c r="S73" s="45">
        <v>16.5534</v>
      </c>
      <c r="T73" s="45">
        <v>44.464120000000001</v>
      </c>
      <c r="U73" s="45">
        <v>38.083950000000002</v>
      </c>
      <c r="V73" s="41">
        <v>100</v>
      </c>
    </row>
    <row r="74" spans="1:22" x14ac:dyDescent="0.25">
      <c r="A74" s="5">
        <v>40056</v>
      </c>
      <c r="B74" s="41">
        <v>98</v>
      </c>
      <c r="C74" s="41">
        <v>152</v>
      </c>
      <c r="D74" s="41">
        <v>193</v>
      </c>
      <c r="E74" s="41">
        <v>295</v>
      </c>
      <c r="F74" s="41">
        <v>244</v>
      </c>
      <c r="I74" s="5">
        <v>40056</v>
      </c>
      <c r="J74" s="41">
        <v>96</v>
      </c>
      <c r="K74" s="41">
        <v>158</v>
      </c>
      <c r="L74" s="41">
        <v>206</v>
      </c>
      <c r="M74" s="41">
        <v>312</v>
      </c>
      <c r="N74" s="41">
        <v>253</v>
      </c>
      <c r="Q74" s="5">
        <v>40056</v>
      </c>
      <c r="R74" s="45">
        <v>0.91315000000000002</v>
      </c>
      <c r="S74" s="45">
        <v>16.49681</v>
      </c>
      <c r="T74" s="45">
        <v>44.773820000000001</v>
      </c>
      <c r="U74" s="45">
        <v>37.816220000000001</v>
      </c>
      <c r="V74" s="41">
        <v>100</v>
      </c>
    </row>
    <row r="75" spans="1:22" x14ac:dyDescent="0.25">
      <c r="A75" s="5">
        <v>40025</v>
      </c>
      <c r="B75" s="41">
        <v>109</v>
      </c>
      <c r="C75" s="41">
        <v>163</v>
      </c>
      <c r="D75" s="41">
        <v>207</v>
      </c>
      <c r="E75" s="41">
        <v>321</v>
      </c>
      <c r="F75" s="41">
        <v>265</v>
      </c>
      <c r="I75" s="5">
        <v>40025</v>
      </c>
      <c r="J75" s="41">
        <v>110</v>
      </c>
      <c r="K75" s="41">
        <v>169</v>
      </c>
      <c r="L75" s="41">
        <v>220</v>
      </c>
      <c r="M75" s="41">
        <v>338</v>
      </c>
      <c r="N75" s="41">
        <v>273</v>
      </c>
      <c r="Q75" s="5">
        <v>40025</v>
      </c>
      <c r="R75" s="45">
        <v>0.88068000000000002</v>
      </c>
      <c r="S75" s="45">
        <v>16.23019</v>
      </c>
      <c r="T75" s="45">
        <v>45.312800000000003</v>
      </c>
      <c r="U75" s="45">
        <v>37.576329999999999</v>
      </c>
      <c r="V75" s="41">
        <v>100</v>
      </c>
    </row>
    <row r="76" spans="1:22" x14ac:dyDescent="0.25">
      <c r="A76" s="5">
        <v>39994</v>
      </c>
      <c r="B76" s="41">
        <v>127</v>
      </c>
      <c r="C76" s="41">
        <v>206</v>
      </c>
      <c r="D76" s="41">
        <v>260</v>
      </c>
      <c r="E76" s="41">
        <v>384</v>
      </c>
      <c r="F76" s="41">
        <v>322</v>
      </c>
      <c r="I76" s="5">
        <v>39994</v>
      </c>
      <c r="J76" s="41">
        <v>104</v>
      </c>
      <c r="K76" s="41">
        <v>213</v>
      </c>
      <c r="L76" s="41">
        <v>273</v>
      </c>
      <c r="M76" s="41">
        <v>402</v>
      </c>
      <c r="N76" s="41">
        <v>331</v>
      </c>
      <c r="Q76" s="5">
        <v>39994</v>
      </c>
      <c r="R76" s="45">
        <v>0.90498000000000001</v>
      </c>
      <c r="S76" s="45">
        <v>16.507249999999999</v>
      </c>
      <c r="T76" s="45">
        <v>45.146090000000001</v>
      </c>
      <c r="U76" s="45">
        <v>37.441679999999998</v>
      </c>
      <c r="V76" s="41">
        <v>100</v>
      </c>
    </row>
    <row r="77" spans="1:22" x14ac:dyDescent="0.25">
      <c r="A77" s="5">
        <v>39964</v>
      </c>
      <c r="B77" s="41">
        <v>158</v>
      </c>
      <c r="C77" s="41">
        <v>244</v>
      </c>
      <c r="D77" s="41">
        <v>305</v>
      </c>
      <c r="E77" s="41">
        <v>451</v>
      </c>
      <c r="F77" s="41">
        <v>376</v>
      </c>
      <c r="I77" s="5">
        <v>39964</v>
      </c>
      <c r="J77" s="41">
        <v>159</v>
      </c>
      <c r="K77" s="41">
        <v>252</v>
      </c>
      <c r="L77" s="41">
        <v>319</v>
      </c>
      <c r="M77" s="41">
        <v>473</v>
      </c>
      <c r="N77" s="41">
        <v>387</v>
      </c>
      <c r="Q77" s="5">
        <v>39964</v>
      </c>
      <c r="R77" s="45">
        <v>0.91020999999999996</v>
      </c>
      <c r="S77" s="45">
        <v>16.65569</v>
      </c>
      <c r="T77" s="45">
        <v>45.811860000000003</v>
      </c>
      <c r="U77" s="45">
        <v>36.622250000000001</v>
      </c>
      <c r="V77" s="41">
        <v>100</v>
      </c>
    </row>
    <row r="78" spans="1:22" x14ac:dyDescent="0.25">
      <c r="A78" s="5">
        <v>39933</v>
      </c>
      <c r="B78" s="41">
        <v>212</v>
      </c>
      <c r="C78" s="41">
        <v>304</v>
      </c>
      <c r="D78" s="41">
        <v>399</v>
      </c>
      <c r="E78" s="41">
        <v>561</v>
      </c>
      <c r="F78" s="41">
        <v>474</v>
      </c>
      <c r="I78" s="5">
        <v>39933</v>
      </c>
      <c r="J78" s="41">
        <v>212</v>
      </c>
      <c r="K78" s="41">
        <v>312</v>
      </c>
      <c r="L78" s="41">
        <v>413</v>
      </c>
      <c r="M78" s="41">
        <v>583</v>
      </c>
      <c r="N78" s="41">
        <v>487</v>
      </c>
      <c r="Q78" s="5">
        <v>39933</v>
      </c>
      <c r="R78" s="45">
        <v>0.68652000000000002</v>
      </c>
      <c r="S78" s="45">
        <v>16.77591</v>
      </c>
      <c r="T78" s="45">
        <v>46.457709999999999</v>
      </c>
      <c r="U78" s="45">
        <v>36.079859999999996</v>
      </c>
      <c r="V78" s="41">
        <v>100</v>
      </c>
    </row>
    <row r="79" spans="1:22" x14ac:dyDescent="0.25">
      <c r="A79" s="5">
        <v>39903</v>
      </c>
      <c r="B79" s="41">
        <v>244</v>
      </c>
      <c r="C79" s="41">
        <v>380</v>
      </c>
      <c r="D79" s="41">
        <v>495</v>
      </c>
      <c r="E79" s="41">
        <v>678</v>
      </c>
      <c r="F79" s="41">
        <v>572</v>
      </c>
      <c r="I79" s="5">
        <v>39903</v>
      </c>
      <c r="J79" s="41">
        <v>246</v>
      </c>
      <c r="K79" s="41">
        <v>389</v>
      </c>
      <c r="L79" s="41">
        <v>510</v>
      </c>
      <c r="M79" s="41">
        <v>699</v>
      </c>
      <c r="N79" s="41">
        <v>586</v>
      </c>
      <c r="Q79" s="5">
        <v>39903</v>
      </c>
      <c r="R79" s="45">
        <v>0.71286000000000005</v>
      </c>
      <c r="S79" s="45">
        <v>17.533580000000001</v>
      </c>
      <c r="T79" s="45">
        <v>46.393810000000002</v>
      </c>
      <c r="U79" s="45">
        <v>35.359760000000001</v>
      </c>
      <c r="V79" s="41">
        <v>100</v>
      </c>
    </row>
    <row r="80" spans="1:22" x14ac:dyDescent="0.25">
      <c r="A80" s="5">
        <v>39872</v>
      </c>
      <c r="B80" s="41">
        <v>378</v>
      </c>
      <c r="C80" s="41">
        <v>351</v>
      </c>
      <c r="D80" s="41">
        <v>451</v>
      </c>
      <c r="E80" s="41">
        <v>641</v>
      </c>
      <c r="F80" s="41">
        <v>536</v>
      </c>
      <c r="I80" s="5">
        <v>39872</v>
      </c>
      <c r="J80" s="41">
        <v>382</v>
      </c>
      <c r="K80" s="41">
        <v>360</v>
      </c>
      <c r="L80" s="41">
        <v>466</v>
      </c>
      <c r="M80" s="41">
        <v>661</v>
      </c>
      <c r="N80" s="41">
        <v>548</v>
      </c>
      <c r="Q80" s="5">
        <v>39872</v>
      </c>
      <c r="R80" s="45">
        <v>4.23156</v>
      </c>
      <c r="S80" s="45">
        <v>14.45445</v>
      </c>
      <c r="T80" s="45">
        <v>46.371690000000001</v>
      </c>
      <c r="U80" s="45">
        <v>34.942300000000003</v>
      </c>
      <c r="V80" s="41">
        <v>100</v>
      </c>
    </row>
    <row r="81" spans="1:22" x14ac:dyDescent="0.25">
      <c r="A81" s="5">
        <v>39844</v>
      </c>
      <c r="B81" s="41">
        <v>343</v>
      </c>
      <c r="C81" s="41">
        <v>350</v>
      </c>
      <c r="D81" s="41">
        <v>427</v>
      </c>
      <c r="E81" s="41">
        <v>637</v>
      </c>
      <c r="F81" s="41">
        <v>518</v>
      </c>
      <c r="I81" s="5">
        <v>39844</v>
      </c>
      <c r="J81" s="41">
        <v>347</v>
      </c>
      <c r="K81" s="41">
        <v>360</v>
      </c>
      <c r="L81" s="41">
        <v>441</v>
      </c>
      <c r="M81" s="41">
        <v>656</v>
      </c>
      <c r="N81" s="41">
        <v>531</v>
      </c>
      <c r="Q81" s="5">
        <v>39844</v>
      </c>
      <c r="R81" s="45">
        <v>4.3575499999999998</v>
      </c>
      <c r="S81" s="45">
        <v>14.28396</v>
      </c>
      <c r="T81" s="45">
        <v>46.66095</v>
      </c>
      <c r="U81" s="45">
        <v>34.697539999999996</v>
      </c>
      <c r="V81" s="41">
        <v>100</v>
      </c>
    </row>
    <row r="82" spans="1:22" x14ac:dyDescent="0.25">
      <c r="A82" s="5">
        <v>39813</v>
      </c>
      <c r="B82" s="41">
        <v>341</v>
      </c>
      <c r="C82" s="41">
        <v>392</v>
      </c>
      <c r="D82" s="41">
        <v>505</v>
      </c>
      <c r="E82" s="41">
        <v>751</v>
      </c>
      <c r="F82" s="41">
        <v>594</v>
      </c>
      <c r="I82" s="5">
        <v>39813</v>
      </c>
      <c r="J82" s="41">
        <v>343</v>
      </c>
      <c r="K82" s="41">
        <v>399</v>
      </c>
      <c r="L82" s="41">
        <v>516</v>
      </c>
      <c r="M82" s="41">
        <v>766</v>
      </c>
      <c r="N82" s="41">
        <v>604</v>
      </c>
      <c r="Q82" s="5">
        <v>39813</v>
      </c>
      <c r="R82" s="45">
        <v>4.4367099999999997</v>
      </c>
      <c r="S82" s="45">
        <v>15.4262</v>
      </c>
      <c r="T82" s="45">
        <v>46.904719999999998</v>
      </c>
      <c r="U82" s="45">
        <v>33.23236</v>
      </c>
      <c r="V82" s="41">
        <v>100</v>
      </c>
    </row>
    <row r="83" spans="1:22" x14ac:dyDescent="0.25">
      <c r="A83" s="5">
        <v>39782</v>
      </c>
      <c r="B83" s="41">
        <v>389</v>
      </c>
      <c r="C83" s="41">
        <v>467</v>
      </c>
      <c r="D83" s="41">
        <v>576</v>
      </c>
      <c r="E83" s="41">
        <v>731</v>
      </c>
      <c r="F83" s="41">
        <v>628</v>
      </c>
      <c r="I83" s="5">
        <v>39782</v>
      </c>
      <c r="J83" s="41">
        <v>393</v>
      </c>
      <c r="K83" s="41">
        <v>472</v>
      </c>
      <c r="L83" s="41">
        <v>587</v>
      </c>
      <c r="M83" s="41">
        <v>748</v>
      </c>
      <c r="N83" s="41">
        <v>641</v>
      </c>
      <c r="Q83" s="5">
        <v>39782</v>
      </c>
      <c r="R83" s="45">
        <v>4.7403500000000003</v>
      </c>
      <c r="S83" s="45">
        <v>19.049990000000001</v>
      </c>
      <c r="T83" s="45">
        <v>43.663910000000001</v>
      </c>
      <c r="U83" s="45">
        <v>32.545749999999998</v>
      </c>
      <c r="V83" s="41">
        <v>100</v>
      </c>
    </row>
    <row r="84" spans="1:22" x14ac:dyDescent="0.25">
      <c r="A84" s="5">
        <v>39752</v>
      </c>
      <c r="B84" s="41">
        <v>403</v>
      </c>
      <c r="C84" s="41">
        <v>455</v>
      </c>
      <c r="D84" s="41">
        <v>556</v>
      </c>
      <c r="E84" s="41">
        <v>665</v>
      </c>
      <c r="F84" s="41">
        <v>594</v>
      </c>
      <c r="I84" s="5">
        <v>39752</v>
      </c>
      <c r="J84" s="41">
        <v>407</v>
      </c>
      <c r="K84" s="41">
        <v>461</v>
      </c>
      <c r="L84" s="41">
        <v>568</v>
      </c>
      <c r="M84" s="41">
        <v>682</v>
      </c>
      <c r="N84" s="41">
        <v>606</v>
      </c>
      <c r="Q84" s="5">
        <v>39752</v>
      </c>
      <c r="R84" s="45">
        <v>4.7489800000000004</v>
      </c>
      <c r="S84" s="45">
        <v>19.065169999999998</v>
      </c>
      <c r="T84" s="45">
        <v>43.455590000000001</v>
      </c>
      <c r="U84" s="45">
        <v>32.730260000000001</v>
      </c>
      <c r="V84" s="41">
        <v>100</v>
      </c>
    </row>
    <row r="85" spans="1:22" x14ac:dyDescent="0.25">
      <c r="A85" s="5">
        <v>39721</v>
      </c>
      <c r="B85" s="41">
        <v>337</v>
      </c>
      <c r="C85" s="41">
        <v>386</v>
      </c>
      <c r="D85" s="41">
        <v>456</v>
      </c>
      <c r="E85" s="41">
        <v>435</v>
      </c>
      <c r="F85" s="41">
        <v>447</v>
      </c>
      <c r="I85" s="5">
        <v>39721</v>
      </c>
      <c r="J85" s="41">
        <v>341</v>
      </c>
      <c r="K85" s="41">
        <v>388</v>
      </c>
      <c r="L85" s="41">
        <v>461</v>
      </c>
      <c r="M85" s="41">
        <v>444</v>
      </c>
      <c r="N85" s="41">
        <v>455</v>
      </c>
      <c r="Q85" s="5">
        <v>39721</v>
      </c>
      <c r="R85" s="45">
        <v>4.6154200000000003</v>
      </c>
      <c r="S85" s="45">
        <v>18.499359999999999</v>
      </c>
      <c r="T85" s="45">
        <v>42.930689999999998</v>
      </c>
      <c r="U85" s="45">
        <v>33.954529999999998</v>
      </c>
      <c r="V85" s="41">
        <v>100</v>
      </c>
    </row>
    <row r="86" spans="1:22" x14ac:dyDescent="0.25">
      <c r="A86" s="5">
        <v>39691</v>
      </c>
      <c r="B86" s="41">
        <v>174</v>
      </c>
      <c r="C86" s="41">
        <v>254</v>
      </c>
      <c r="D86" s="41">
        <v>301</v>
      </c>
      <c r="E86" s="41">
        <v>331</v>
      </c>
      <c r="F86" s="41">
        <v>311</v>
      </c>
      <c r="I86" s="5">
        <v>39691</v>
      </c>
      <c r="J86" s="41">
        <v>175</v>
      </c>
      <c r="K86" s="41">
        <v>260</v>
      </c>
      <c r="L86" s="41">
        <v>311</v>
      </c>
      <c r="M86" s="41">
        <v>340</v>
      </c>
      <c r="N86" s="41">
        <v>317</v>
      </c>
      <c r="Q86" s="5">
        <v>39691</v>
      </c>
      <c r="R86" s="45">
        <v>4.7713999999999999</v>
      </c>
      <c r="S86" s="45">
        <v>18.776710000000001</v>
      </c>
      <c r="T86" s="45">
        <v>43.338070000000002</v>
      </c>
      <c r="U86" s="45">
        <v>33.113810000000001</v>
      </c>
      <c r="V86" s="41">
        <v>100</v>
      </c>
    </row>
    <row r="87" spans="1:22" x14ac:dyDescent="0.25">
      <c r="A87" s="5">
        <v>39660</v>
      </c>
      <c r="B87" s="41">
        <v>167</v>
      </c>
      <c r="C87" s="41">
        <v>240</v>
      </c>
      <c r="D87" s="41">
        <v>284</v>
      </c>
      <c r="E87" s="41">
        <v>316</v>
      </c>
      <c r="F87" s="41">
        <v>295</v>
      </c>
      <c r="I87" s="5">
        <v>39660</v>
      </c>
      <c r="J87" s="41">
        <v>168</v>
      </c>
      <c r="K87" s="41">
        <v>246</v>
      </c>
      <c r="L87" s="41">
        <v>295</v>
      </c>
      <c r="M87" s="41">
        <v>325</v>
      </c>
      <c r="N87" s="41">
        <v>300</v>
      </c>
      <c r="Q87" s="5">
        <v>39660</v>
      </c>
      <c r="R87" s="45">
        <v>4.7457799999999999</v>
      </c>
      <c r="S87" s="45">
        <v>20.287320000000001</v>
      </c>
      <c r="T87" s="45">
        <v>41.969830000000002</v>
      </c>
      <c r="U87" s="45">
        <v>32.997070000000001</v>
      </c>
      <c r="V87" s="41">
        <v>100</v>
      </c>
    </row>
    <row r="88" spans="1:22" x14ac:dyDescent="0.25">
      <c r="A88" s="5">
        <v>39629</v>
      </c>
      <c r="B88" s="41">
        <v>157</v>
      </c>
      <c r="C88" s="41">
        <v>223</v>
      </c>
      <c r="D88" s="41">
        <v>257</v>
      </c>
      <c r="E88" s="41">
        <v>293</v>
      </c>
      <c r="F88" s="41">
        <v>270</v>
      </c>
      <c r="I88" s="5">
        <v>39629</v>
      </c>
      <c r="J88" s="41">
        <v>158</v>
      </c>
      <c r="K88" s="41">
        <v>228</v>
      </c>
      <c r="L88" s="41">
        <v>267</v>
      </c>
      <c r="M88" s="41">
        <v>301</v>
      </c>
      <c r="N88" s="41">
        <v>274</v>
      </c>
      <c r="Q88" s="5">
        <v>39629</v>
      </c>
      <c r="R88" s="45">
        <v>4.7463800000000003</v>
      </c>
      <c r="S88" s="45">
        <v>21.070650000000001</v>
      </c>
      <c r="T88" s="45">
        <v>40.916130000000003</v>
      </c>
      <c r="U88" s="45">
        <v>33.266849999999998</v>
      </c>
      <c r="V88" s="41">
        <v>100</v>
      </c>
    </row>
    <row r="89" spans="1:22" x14ac:dyDescent="0.25">
      <c r="A89" s="5">
        <v>39599</v>
      </c>
      <c r="B89" s="41">
        <v>151</v>
      </c>
      <c r="C89" s="41">
        <v>201</v>
      </c>
      <c r="D89" s="41">
        <v>229</v>
      </c>
      <c r="E89" s="41">
        <v>270</v>
      </c>
      <c r="F89" s="41">
        <v>244</v>
      </c>
      <c r="I89" s="5">
        <v>39599</v>
      </c>
      <c r="J89" s="41">
        <v>153</v>
      </c>
      <c r="K89" s="41">
        <v>206</v>
      </c>
      <c r="L89" s="41">
        <v>239</v>
      </c>
      <c r="M89" s="41">
        <v>278</v>
      </c>
      <c r="N89" s="41">
        <v>248</v>
      </c>
      <c r="Q89" s="5">
        <v>39599</v>
      </c>
      <c r="R89" s="45">
        <v>4.8961399999999999</v>
      </c>
      <c r="S89" s="45">
        <v>21.349450000000001</v>
      </c>
      <c r="T89" s="45">
        <v>41.18168</v>
      </c>
      <c r="U89" s="45">
        <v>32.57273</v>
      </c>
      <c r="V89" s="41">
        <v>100</v>
      </c>
    </row>
    <row r="90" spans="1:22" x14ac:dyDescent="0.25">
      <c r="A90" s="5">
        <v>39568</v>
      </c>
      <c r="B90" s="41">
        <v>155</v>
      </c>
      <c r="C90" s="41">
        <v>205</v>
      </c>
      <c r="D90" s="41">
        <v>237</v>
      </c>
      <c r="E90" s="41">
        <v>290</v>
      </c>
      <c r="F90" s="41">
        <v>255</v>
      </c>
      <c r="I90" s="5">
        <v>39568</v>
      </c>
      <c r="J90" s="41">
        <v>157</v>
      </c>
      <c r="K90" s="41">
        <v>209</v>
      </c>
      <c r="L90" s="41">
        <v>245</v>
      </c>
      <c r="M90" s="41">
        <v>298</v>
      </c>
      <c r="N90" s="41">
        <v>260</v>
      </c>
      <c r="Q90" s="5">
        <v>39568</v>
      </c>
      <c r="R90" s="45">
        <v>4.89107</v>
      </c>
      <c r="S90" s="45">
        <v>21.027349999999998</v>
      </c>
      <c r="T90" s="45">
        <v>40.752000000000002</v>
      </c>
      <c r="U90" s="45">
        <v>33.329590000000003</v>
      </c>
      <c r="V90" s="41">
        <v>100</v>
      </c>
    </row>
    <row r="91" spans="1:22" x14ac:dyDescent="0.25">
      <c r="A91" s="5">
        <v>39538</v>
      </c>
      <c r="B91" s="41">
        <v>171</v>
      </c>
      <c r="C91" s="41">
        <v>241</v>
      </c>
      <c r="D91" s="41">
        <v>273</v>
      </c>
      <c r="E91" s="41">
        <v>332</v>
      </c>
      <c r="F91" s="41">
        <v>293</v>
      </c>
      <c r="I91" s="5">
        <v>39538</v>
      </c>
      <c r="J91" s="41">
        <v>174</v>
      </c>
      <c r="K91" s="41">
        <v>248</v>
      </c>
      <c r="L91" s="41">
        <v>282</v>
      </c>
      <c r="M91" s="41">
        <v>342</v>
      </c>
      <c r="N91" s="41">
        <v>300</v>
      </c>
      <c r="Q91" s="5">
        <v>39538</v>
      </c>
      <c r="R91" s="45">
        <v>4.8634599999999999</v>
      </c>
      <c r="S91" s="45">
        <v>21.500610000000002</v>
      </c>
      <c r="T91" s="45">
        <v>39.722760000000001</v>
      </c>
      <c r="U91" s="45">
        <v>33.913170000000001</v>
      </c>
      <c r="V91" s="41">
        <v>100</v>
      </c>
    </row>
    <row r="92" spans="1:22" x14ac:dyDescent="0.25">
      <c r="A92" s="5">
        <v>39507</v>
      </c>
      <c r="B92" s="41">
        <v>148</v>
      </c>
      <c r="C92" s="41">
        <v>197</v>
      </c>
      <c r="D92" s="41">
        <v>226</v>
      </c>
      <c r="E92" s="41">
        <v>292</v>
      </c>
      <c r="F92" s="41">
        <v>246</v>
      </c>
      <c r="I92" s="5">
        <v>39507</v>
      </c>
      <c r="J92" s="41">
        <v>151</v>
      </c>
      <c r="K92" s="41">
        <v>202</v>
      </c>
      <c r="L92" s="41">
        <v>233</v>
      </c>
      <c r="M92" s="41">
        <v>302</v>
      </c>
      <c r="N92" s="41">
        <v>252</v>
      </c>
      <c r="Q92" s="5">
        <v>39507</v>
      </c>
      <c r="R92" s="45">
        <v>4.8251099999999996</v>
      </c>
      <c r="S92" s="45">
        <v>21.73695</v>
      </c>
      <c r="T92" s="45">
        <v>39.99089</v>
      </c>
      <c r="U92" s="45">
        <v>33.447040000000001</v>
      </c>
      <c r="V92" s="41">
        <v>100</v>
      </c>
    </row>
    <row r="93" spans="1:22" x14ac:dyDescent="0.25">
      <c r="A93" s="5">
        <v>39478</v>
      </c>
      <c r="B93" s="41">
        <v>138</v>
      </c>
      <c r="C93" s="41">
        <v>178</v>
      </c>
      <c r="D93" s="41">
        <v>211</v>
      </c>
      <c r="E93" s="41">
        <v>265</v>
      </c>
      <c r="F93" s="41">
        <v>226</v>
      </c>
      <c r="I93" s="5">
        <v>39478</v>
      </c>
      <c r="J93" s="41">
        <v>140</v>
      </c>
      <c r="K93" s="41">
        <v>182</v>
      </c>
      <c r="L93" s="41">
        <v>217</v>
      </c>
      <c r="M93" s="41">
        <v>273</v>
      </c>
      <c r="N93" s="41">
        <v>230</v>
      </c>
      <c r="Q93" s="5">
        <v>39478</v>
      </c>
      <c r="R93" s="45">
        <v>4.8639000000000001</v>
      </c>
      <c r="S93" s="45">
        <v>21.680969999999999</v>
      </c>
      <c r="T93" s="45">
        <v>39.566400000000002</v>
      </c>
      <c r="U93" s="45">
        <v>33.888730000000002</v>
      </c>
      <c r="V93" s="41">
        <v>100</v>
      </c>
    </row>
    <row r="94" spans="1:22" x14ac:dyDescent="0.25">
      <c r="A94" s="5">
        <v>39447</v>
      </c>
      <c r="B94" s="41">
        <v>122</v>
      </c>
      <c r="C94" s="41">
        <v>167</v>
      </c>
      <c r="D94" s="41">
        <v>191</v>
      </c>
      <c r="E94" s="41">
        <v>240</v>
      </c>
      <c r="F94" s="41">
        <v>202</v>
      </c>
      <c r="I94" s="5">
        <v>39447</v>
      </c>
      <c r="J94" s="41">
        <v>122</v>
      </c>
      <c r="K94" s="41">
        <v>166</v>
      </c>
      <c r="L94" s="41">
        <v>191</v>
      </c>
      <c r="M94" s="41">
        <v>242</v>
      </c>
      <c r="N94" s="41">
        <v>203</v>
      </c>
      <c r="Q94" s="5">
        <v>39447</v>
      </c>
      <c r="R94" s="45">
        <v>4.6751100000000001</v>
      </c>
      <c r="S94" s="45">
        <v>22.191289999999999</v>
      </c>
      <c r="T94" s="45">
        <v>38.582599999999999</v>
      </c>
      <c r="U94" s="45">
        <v>34.551000000000002</v>
      </c>
      <c r="V94" s="41">
        <v>100</v>
      </c>
    </row>
    <row r="95" spans="1:22" x14ac:dyDescent="0.25">
      <c r="A95" s="5">
        <v>39416</v>
      </c>
      <c r="B95" s="41">
        <v>116</v>
      </c>
      <c r="C95" s="41">
        <v>166</v>
      </c>
      <c r="D95" s="41">
        <v>185</v>
      </c>
      <c r="E95" s="41">
        <v>229</v>
      </c>
      <c r="F95" s="41">
        <v>195</v>
      </c>
      <c r="I95" s="5">
        <v>39416</v>
      </c>
      <c r="J95" s="41">
        <v>116</v>
      </c>
      <c r="K95" s="41">
        <v>165</v>
      </c>
      <c r="L95" s="41">
        <v>185</v>
      </c>
      <c r="M95" s="41">
        <v>231</v>
      </c>
      <c r="N95" s="41">
        <v>196</v>
      </c>
      <c r="Q95" s="5">
        <v>39416</v>
      </c>
      <c r="R95" s="45">
        <v>4.85656</v>
      </c>
      <c r="S95" s="45">
        <v>21.50976</v>
      </c>
      <c r="T95" s="45">
        <v>38.72871</v>
      </c>
      <c r="U95" s="45">
        <v>34.904969999999999</v>
      </c>
      <c r="V95" s="41">
        <v>100</v>
      </c>
    </row>
    <row r="96" spans="1:22" x14ac:dyDescent="0.25">
      <c r="A96" s="5">
        <v>39386</v>
      </c>
      <c r="B96" s="41">
        <v>99</v>
      </c>
      <c r="C96" s="41">
        <v>123</v>
      </c>
      <c r="D96" s="41">
        <v>140</v>
      </c>
      <c r="E96" s="41">
        <v>180</v>
      </c>
      <c r="F96" s="41">
        <v>150</v>
      </c>
      <c r="I96" s="5">
        <v>39386</v>
      </c>
      <c r="J96" s="41">
        <v>97</v>
      </c>
      <c r="K96" s="41">
        <v>123</v>
      </c>
      <c r="L96" s="41">
        <v>140</v>
      </c>
      <c r="M96" s="41">
        <v>181</v>
      </c>
      <c r="N96" s="41">
        <v>150</v>
      </c>
      <c r="Q96" s="5">
        <v>39386</v>
      </c>
      <c r="R96" s="45">
        <v>4.9673999999999996</v>
      </c>
      <c r="S96" s="45">
        <v>21.297080000000001</v>
      </c>
      <c r="T96" s="45">
        <v>38.549849999999999</v>
      </c>
      <c r="U96" s="45">
        <v>35.185670000000002</v>
      </c>
      <c r="V96" s="41">
        <v>100</v>
      </c>
    </row>
    <row r="97" spans="1:22" x14ac:dyDescent="0.25">
      <c r="A97" s="5">
        <v>39355</v>
      </c>
      <c r="B97" s="41">
        <v>99</v>
      </c>
      <c r="C97" s="41">
        <v>122</v>
      </c>
      <c r="D97" s="41">
        <v>142</v>
      </c>
      <c r="E97" s="41">
        <v>177</v>
      </c>
      <c r="F97" s="41">
        <v>149</v>
      </c>
      <c r="I97" s="5">
        <v>39355</v>
      </c>
      <c r="J97" s="41">
        <v>97</v>
      </c>
      <c r="K97" s="41">
        <v>121</v>
      </c>
      <c r="L97" s="41">
        <v>142</v>
      </c>
      <c r="M97" s="41">
        <v>177</v>
      </c>
      <c r="N97" s="41">
        <v>149</v>
      </c>
      <c r="Q97" s="5">
        <v>39355</v>
      </c>
      <c r="R97" s="45">
        <v>4.8739299999999997</v>
      </c>
      <c r="S97" s="45">
        <v>21.996590000000001</v>
      </c>
      <c r="T97" s="45">
        <v>36.769640000000003</v>
      </c>
      <c r="U97" s="45">
        <v>36.359839999999998</v>
      </c>
      <c r="V97" s="41">
        <v>100</v>
      </c>
    </row>
    <row r="98" spans="1:22" x14ac:dyDescent="0.25">
      <c r="A98" s="5">
        <v>39325</v>
      </c>
      <c r="B98" s="41">
        <v>91</v>
      </c>
      <c r="C98" s="41">
        <v>117</v>
      </c>
      <c r="D98" s="41">
        <v>139</v>
      </c>
      <c r="E98" s="41">
        <v>173</v>
      </c>
      <c r="F98" s="41">
        <v>145</v>
      </c>
      <c r="I98" s="5">
        <v>39325</v>
      </c>
      <c r="J98" s="41">
        <v>89</v>
      </c>
      <c r="K98" s="41">
        <v>116</v>
      </c>
      <c r="L98" s="41">
        <v>138</v>
      </c>
      <c r="M98" s="41">
        <v>173</v>
      </c>
      <c r="N98" s="41">
        <v>145</v>
      </c>
      <c r="Q98" s="5">
        <v>39325</v>
      </c>
      <c r="R98" s="45">
        <v>4.8527500000000003</v>
      </c>
      <c r="S98" s="45">
        <v>21.631789999999999</v>
      </c>
      <c r="T98" s="45">
        <v>36.766829999999999</v>
      </c>
      <c r="U98" s="45">
        <v>36.748629999999999</v>
      </c>
      <c r="V98" s="41">
        <v>100</v>
      </c>
    </row>
    <row r="99" spans="1:22" x14ac:dyDescent="0.25">
      <c r="A99" s="5">
        <v>39294</v>
      </c>
      <c r="B99" s="41">
        <v>80</v>
      </c>
      <c r="C99" s="41">
        <v>101</v>
      </c>
      <c r="D99" s="41">
        <v>121</v>
      </c>
      <c r="E99" s="41">
        <v>162</v>
      </c>
      <c r="F99" s="41">
        <v>130</v>
      </c>
      <c r="I99" s="5">
        <v>39294</v>
      </c>
      <c r="J99" s="41">
        <v>78</v>
      </c>
      <c r="K99" s="41">
        <v>99</v>
      </c>
      <c r="L99" s="41">
        <v>120</v>
      </c>
      <c r="M99" s="41">
        <v>162</v>
      </c>
      <c r="N99" s="41">
        <v>129</v>
      </c>
      <c r="Q99" s="5">
        <v>39294</v>
      </c>
      <c r="R99" s="45">
        <v>4.7756299999999996</v>
      </c>
      <c r="S99" s="45">
        <v>21.236460000000001</v>
      </c>
      <c r="T99" s="45">
        <v>37.655740000000002</v>
      </c>
      <c r="U99" s="45">
        <v>36.332169999999998</v>
      </c>
      <c r="V99" s="41">
        <v>100</v>
      </c>
    </row>
    <row r="100" spans="1:22" x14ac:dyDescent="0.25">
      <c r="A100" s="5">
        <v>39263</v>
      </c>
      <c r="B100" s="41">
        <v>68</v>
      </c>
      <c r="C100" s="41">
        <v>74</v>
      </c>
      <c r="D100" s="41">
        <v>96</v>
      </c>
      <c r="E100" s="41">
        <v>127</v>
      </c>
      <c r="F100" s="41">
        <v>101</v>
      </c>
      <c r="I100" s="5">
        <v>39263</v>
      </c>
      <c r="J100" s="41">
        <v>66</v>
      </c>
      <c r="K100" s="41">
        <v>72</v>
      </c>
      <c r="L100" s="41">
        <v>95</v>
      </c>
      <c r="M100" s="41">
        <v>126</v>
      </c>
      <c r="N100" s="41">
        <v>100</v>
      </c>
      <c r="Q100" s="5">
        <v>39263</v>
      </c>
      <c r="R100" s="45">
        <v>4.6353200000000001</v>
      </c>
      <c r="S100" s="45">
        <v>21.483080000000001</v>
      </c>
      <c r="T100" s="45">
        <v>38.575389999999999</v>
      </c>
      <c r="U100" s="45">
        <v>35.306220000000003</v>
      </c>
      <c r="V100" s="41">
        <v>100</v>
      </c>
    </row>
    <row r="101" spans="1:22" x14ac:dyDescent="0.25">
      <c r="A101" s="5">
        <v>39233</v>
      </c>
      <c r="B101" s="41">
        <v>64</v>
      </c>
      <c r="C101" s="41">
        <v>70</v>
      </c>
      <c r="D101" s="41">
        <v>90</v>
      </c>
      <c r="E101" s="41">
        <v>121</v>
      </c>
      <c r="F101" s="41">
        <v>95</v>
      </c>
      <c r="I101" s="5">
        <v>39233</v>
      </c>
      <c r="J101" s="41">
        <v>62</v>
      </c>
      <c r="K101" s="41">
        <v>68</v>
      </c>
      <c r="L101" s="41">
        <v>89</v>
      </c>
      <c r="M101" s="41">
        <v>120</v>
      </c>
      <c r="N101" s="41">
        <v>94</v>
      </c>
      <c r="Q101" s="5">
        <v>39233</v>
      </c>
      <c r="R101" s="45">
        <v>4.5767499999999997</v>
      </c>
      <c r="S101" s="45">
        <v>21.728300000000001</v>
      </c>
      <c r="T101" s="45">
        <v>38.4236</v>
      </c>
      <c r="U101" s="45">
        <v>35.271349999999998</v>
      </c>
      <c r="V101" s="41">
        <v>100</v>
      </c>
    </row>
    <row r="102" spans="1:22" x14ac:dyDescent="0.25">
      <c r="A102" s="5">
        <v>39202</v>
      </c>
      <c r="B102" s="41">
        <v>63</v>
      </c>
      <c r="C102" s="41">
        <v>71</v>
      </c>
      <c r="D102" s="41">
        <v>90</v>
      </c>
      <c r="E102" s="41">
        <v>121</v>
      </c>
      <c r="F102" s="41">
        <v>96</v>
      </c>
      <c r="I102" s="5">
        <v>39202</v>
      </c>
      <c r="J102" s="41">
        <v>61</v>
      </c>
      <c r="K102" s="41">
        <v>69</v>
      </c>
      <c r="L102" s="41">
        <v>88</v>
      </c>
      <c r="M102" s="41">
        <v>120</v>
      </c>
      <c r="N102" s="41">
        <v>94</v>
      </c>
      <c r="Q102" s="5">
        <v>39202</v>
      </c>
      <c r="R102" s="45">
        <v>4.60379</v>
      </c>
      <c r="S102" s="45">
        <v>21.592610000000001</v>
      </c>
      <c r="T102" s="45">
        <v>38.102760000000004</v>
      </c>
      <c r="U102" s="45">
        <v>35.700850000000003</v>
      </c>
      <c r="V102" s="41">
        <v>100</v>
      </c>
    </row>
    <row r="103" spans="1:22" x14ac:dyDescent="0.25">
      <c r="A103" s="5">
        <v>39172</v>
      </c>
      <c r="B103" s="41">
        <v>63</v>
      </c>
      <c r="C103" s="41">
        <v>71</v>
      </c>
      <c r="D103" s="41">
        <v>89</v>
      </c>
      <c r="E103" s="41">
        <v>123</v>
      </c>
      <c r="F103" s="41">
        <v>96</v>
      </c>
      <c r="I103" s="5">
        <v>39172</v>
      </c>
      <c r="J103" s="41">
        <v>60</v>
      </c>
      <c r="K103" s="41">
        <v>69</v>
      </c>
      <c r="L103" s="41">
        <v>87</v>
      </c>
      <c r="M103" s="41">
        <v>122</v>
      </c>
      <c r="N103" s="41">
        <v>95</v>
      </c>
      <c r="Q103" s="5">
        <v>39172</v>
      </c>
      <c r="R103" s="45">
        <v>4.5980600000000003</v>
      </c>
      <c r="S103" s="45">
        <v>21.722660000000001</v>
      </c>
      <c r="T103" s="45">
        <v>38.051600000000001</v>
      </c>
      <c r="U103" s="45">
        <v>35.627690000000001</v>
      </c>
      <c r="V103" s="41">
        <v>100</v>
      </c>
    </row>
    <row r="104" spans="1:22" x14ac:dyDescent="0.25">
      <c r="A104" s="5">
        <v>39141</v>
      </c>
      <c r="B104" s="41">
        <v>60</v>
      </c>
      <c r="C104" s="41">
        <v>64</v>
      </c>
      <c r="D104" s="41">
        <v>84</v>
      </c>
      <c r="E104" s="41">
        <v>117</v>
      </c>
      <c r="F104" s="41">
        <v>90</v>
      </c>
      <c r="I104" s="5">
        <v>39141</v>
      </c>
      <c r="J104" s="41">
        <v>58</v>
      </c>
      <c r="K104" s="41">
        <v>64</v>
      </c>
      <c r="L104" s="41">
        <v>83</v>
      </c>
      <c r="M104" s="41">
        <v>116</v>
      </c>
      <c r="N104" s="41">
        <v>90</v>
      </c>
      <c r="Q104" s="5">
        <v>39141</v>
      </c>
      <c r="R104" s="45">
        <v>4.6944699999999999</v>
      </c>
      <c r="S104" s="45">
        <v>21.12987</v>
      </c>
      <c r="T104" s="45">
        <v>39.017940000000003</v>
      </c>
      <c r="U104" s="45">
        <v>35.157730000000001</v>
      </c>
      <c r="V104" s="41">
        <v>100</v>
      </c>
    </row>
    <row r="105" spans="1:22" x14ac:dyDescent="0.25">
      <c r="A105" s="5">
        <v>39113</v>
      </c>
      <c r="B105" s="41">
        <v>57</v>
      </c>
      <c r="C105" s="41">
        <v>61</v>
      </c>
      <c r="D105" s="41">
        <v>83</v>
      </c>
      <c r="E105" s="41">
        <v>117</v>
      </c>
      <c r="F105" s="41">
        <v>90</v>
      </c>
      <c r="I105" s="5">
        <v>39113</v>
      </c>
      <c r="J105" s="41">
        <v>56</v>
      </c>
      <c r="K105" s="41">
        <v>61</v>
      </c>
      <c r="L105" s="41">
        <v>82</v>
      </c>
      <c r="M105" s="41">
        <v>116</v>
      </c>
      <c r="N105" s="41">
        <v>89</v>
      </c>
      <c r="Q105" s="5">
        <v>39113</v>
      </c>
      <c r="R105" s="45">
        <v>4.6674699999999998</v>
      </c>
      <c r="S105" s="45">
        <v>19.386710000000001</v>
      </c>
      <c r="T105" s="45">
        <v>40.603319999999997</v>
      </c>
      <c r="U105" s="45">
        <v>35.342500000000001</v>
      </c>
      <c r="V105" s="41">
        <v>100</v>
      </c>
    </row>
    <row r="106" spans="1:22" x14ac:dyDescent="0.25">
      <c r="A106" s="5">
        <v>39082</v>
      </c>
      <c r="B106" s="41">
        <v>58</v>
      </c>
      <c r="C106" s="41">
        <v>62</v>
      </c>
      <c r="D106" s="41">
        <v>86</v>
      </c>
      <c r="E106" s="41">
        <v>123</v>
      </c>
      <c r="F106" s="41">
        <v>93</v>
      </c>
      <c r="I106" s="5">
        <v>39082</v>
      </c>
      <c r="J106" s="41">
        <v>56</v>
      </c>
      <c r="K106" s="41">
        <v>61</v>
      </c>
      <c r="L106" s="41">
        <v>84</v>
      </c>
      <c r="M106" s="41">
        <v>121</v>
      </c>
      <c r="N106" s="41">
        <v>91</v>
      </c>
      <c r="Q106" s="5">
        <v>39082</v>
      </c>
      <c r="R106" s="45">
        <v>4.8348000000000004</v>
      </c>
      <c r="S106" s="45">
        <v>19.643180000000001</v>
      </c>
      <c r="T106" s="45">
        <v>40.356619999999999</v>
      </c>
      <c r="U106" s="45">
        <v>35.165390000000002</v>
      </c>
      <c r="V106" s="41">
        <v>100</v>
      </c>
    </row>
    <row r="107" spans="1:22" x14ac:dyDescent="0.25">
      <c r="A107" s="5">
        <v>39051</v>
      </c>
      <c r="B107" s="41">
        <v>61</v>
      </c>
      <c r="C107" s="41">
        <v>66</v>
      </c>
      <c r="D107" s="41">
        <v>87</v>
      </c>
      <c r="E107" s="41">
        <v>125</v>
      </c>
      <c r="F107" s="41">
        <v>95</v>
      </c>
      <c r="I107" s="5">
        <v>39051</v>
      </c>
      <c r="J107" s="41">
        <v>59</v>
      </c>
      <c r="K107" s="41">
        <v>65</v>
      </c>
      <c r="L107" s="41">
        <v>86</v>
      </c>
      <c r="M107" s="41">
        <v>123</v>
      </c>
      <c r="N107" s="41">
        <v>94</v>
      </c>
      <c r="Q107" s="5">
        <v>39051</v>
      </c>
      <c r="R107" s="45">
        <v>4.86991</v>
      </c>
      <c r="S107" s="45">
        <v>20.11833</v>
      </c>
      <c r="T107" s="45">
        <v>39.960079999999998</v>
      </c>
      <c r="U107" s="45">
        <v>35.051679999999998</v>
      </c>
      <c r="V107" s="41">
        <v>100</v>
      </c>
    </row>
    <row r="108" spans="1:22" x14ac:dyDescent="0.25">
      <c r="A108" s="5">
        <v>39021</v>
      </c>
      <c r="B108" s="41">
        <v>62</v>
      </c>
      <c r="C108" s="41">
        <v>67</v>
      </c>
      <c r="D108" s="41">
        <v>88</v>
      </c>
      <c r="E108" s="41">
        <v>126</v>
      </c>
      <c r="F108" s="41">
        <v>96</v>
      </c>
      <c r="I108" s="5">
        <v>39021</v>
      </c>
      <c r="J108" s="41">
        <v>60</v>
      </c>
      <c r="K108" s="41">
        <v>66</v>
      </c>
      <c r="L108" s="41">
        <v>87</v>
      </c>
      <c r="M108" s="41">
        <v>126</v>
      </c>
      <c r="N108" s="41">
        <v>95</v>
      </c>
      <c r="Q108" s="5">
        <v>39021</v>
      </c>
      <c r="R108" s="45">
        <v>4.8495100000000004</v>
      </c>
      <c r="S108" s="45">
        <v>19.993960000000001</v>
      </c>
      <c r="T108" s="45">
        <v>39.890120000000003</v>
      </c>
      <c r="U108" s="45">
        <v>35.26641</v>
      </c>
      <c r="V108" s="41">
        <v>100</v>
      </c>
    </row>
    <row r="109" spans="1:22" x14ac:dyDescent="0.25">
      <c r="A109" s="5">
        <v>38990</v>
      </c>
      <c r="B109" s="41">
        <v>62</v>
      </c>
      <c r="C109" s="41">
        <v>68</v>
      </c>
      <c r="D109" s="41">
        <v>91</v>
      </c>
      <c r="E109" s="41">
        <v>130</v>
      </c>
      <c r="F109" s="41">
        <v>99</v>
      </c>
      <c r="I109" s="5">
        <v>38990</v>
      </c>
      <c r="J109" s="41">
        <v>60</v>
      </c>
      <c r="K109" s="41">
        <v>68</v>
      </c>
      <c r="L109" s="41">
        <v>89</v>
      </c>
      <c r="M109" s="41">
        <v>129</v>
      </c>
      <c r="N109" s="41">
        <v>98</v>
      </c>
      <c r="Q109" s="5">
        <v>38990</v>
      </c>
      <c r="R109" s="45">
        <v>4.7579500000000001</v>
      </c>
      <c r="S109" s="45">
        <v>19.906110000000002</v>
      </c>
      <c r="T109" s="45">
        <v>39.294240000000002</v>
      </c>
      <c r="U109" s="45">
        <v>36.041690000000003</v>
      </c>
      <c r="V109" s="41">
        <v>100</v>
      </c>
    </row>
    <row r="110" spans="1:22" x14ac:dyDescent="0.25">
      <c r="A110" s="5">
        <v>38960</v>
      </c>
      <c r="B110" s="41">
        <v>63</v>
      </c>
      <c r="C110" s="41">
        <v>67</v>
      </c>
      <c r="D110" s="41">
        <v>91</v>
      </c>
      <c r="E110" s="41">
        <v>129</v>
      </c>
      <c r="F110" s="41">
        <v>99</v>
      </c>
      <c r="I110" s="5">
        <v>38960</v>
      </c>
      <c r="J110" s="41">
        <v>61</v>
      </c>
      <c r="K110" s="41">
        <v>67</v>
      </c>
      <c r="L110" s="41">
        <v>90</v>
      </c>
      <c r="M110" s="41">
        <v>128</v>
      </c>
      <c r="N110" s="41">
        <v>97</v>
      </c>
      <c r="Q110" s="5">
        <v>38960</v>
      </c>
      <c r="R110" s="45">
        <v>4.7990700000000004</v>
      </c>
      <c r="S110" s="45">
        <v>20.053650000000001</v>
      </c>
      <c r="T110" s="45">
        <v>39.226880000000001</v>
      </c>
      <c r="U110" s="45">
        <v>35.920409999999997</v>
      </c>
      <c r="V110" s="41">
        <v>100</v>
      </c>
    </row>
    <row r="111" spans="1:22" x14ac:dyDescent="0.25">
      <c r="A111" s="5">
        <v>38929</v>
      </c>
      <c r="B111" s="41">
        <v>63</v>
      </c>
      <c r="C111" s="41">
        <v>69</v>
      </c>
      <c r="D111" s="41">
        <v>92</v>
      </c>
      <c r="E111" s="41">
        <v>128</v>
      </c>
      <c r="F111" s="41">
        <v>99</v>
      </c>
      <c r="I111" s="5">
        <v>38929</v>
      </c>
      <c r="J111" s="41">
        <v>62</v>
      </c>
      <c r="K111" s="41">
        <v>67</v>
      </c>
      <c r="L111" s="41">
        <v>90</v>
      </c>
      <c r="M111" s="41">
        <v>127</v>
      </c>
      <c r="N111" s="41">
        <v>98</v>
      </c>
      <c r="Q111" s="5">
        <v>38929</v>
      </c>
      <c r="R111" s="45">
        <v>4.86449</v>
      </c>
      <c r="S111" s="45">
        <v>19.680160000000001</v>
      </c>
      <c r="T111" s="45">
        <v>39.338500000000003</v>
      </c>
      <c r="U111" s="45">
        <v>36.116849999999999</v>
      </c>
      <c r="V111" s="41">
        <v>100</v>
      </c>
    </row>
    <row r="112" spans="1:22" x14ac:dyDescent="0.25">
      <c r="A112" s="5">
        <v>38898</v>
      </c>
      <c r="B112" s="41">
        <v>62</v>
      </c>
      <c r="C112" s="41">
        <v>69</v>
      </c>
      <c r="D112" s="41">
        <v>92</v>
      </c>
      <c r="E112" s="41">
        <v>128</v>
      </c>
      <c r="F112" s="41">
        <v>99</v>
      </c>
      <c r="I112" s="5">
        <v>38898</v>
      </c>
      <c r="J112" s="41">
        <v>61</v>
      </c>
      <c r="K112" s="41">
        <v>68</v>
      </c>
      <c r="L112" s="41">
        <v>90</v>
      </c>
      <c r="M112" s="41">
        <v>127</v>
      </c>
      <c r="N112" s="41">
        <v>97</v>
      </c>
      <c r="Q112" s="5">
        <v>38898</v>
      </c>
      <c r="R112" s="45">
        <v>4.9722999999999997</v>
      </c>
      <c r="S112" s="45">
        <v>19.82573</v>
      </c>
      <c r="T112" s="45">
        <v>39.900779999999997</v>
      </c>
      <c r="U112" s="45">
        <v>35.301200000000001</v>
      </c>
      <c r="V112" s="41">
        <v>100</v>
      </c>
    </row>
    <row r="113" spans="1:22" x14ac:dyDescent="0.25">
      <c r="A113" s="5">
        <v>38868</v>
      </c>
      <c r="B113" s="41">
        <v>60</v>
      </c>
      <c r="C113" s="41">
        <v>66</v>
      </c>
      <c r="D113" s="41">
        <v>86</v>
      </c>
      <c r="E113" s="41">
        <v>119</v>
      </c>
      <c r="F113" s="41">
        <v>93</v>
      </c>
      <c r="I113" s="5">
        <v>38868</v>
      </c>
      <c r="J113" s="41">
        <v>59</v>
      </c>
      <c r="K113" s="41">
        <v>65</v>
      </c>
      <c r="L113" s="41">
        <v>84</v>
      </c>
      <c r="M113" s="41">
        <v>119</v>
      </c>
      <c r="N113" s="41">
        <v>92</v>
      </c>
      <c r="Q113" s="5">
        <v>38868</v>
      </c>
      <c r="R113" s="45">
        <v>5.0625799999999996</v>
      </c>
      <c r="S113" s="45">
        <v>18.007300000000001</v>
      </c>
      <c r="T113" s="45">
        <v>41.884219999999999</v>
      </c>
      <c r="U113" s="45">
        <v>35.045909999999999</v>
      </c>
      <c r="V113" s="41">
        <v>100</v>
      </c>
    </row>
    <row r="114" spans="1:22" x14ac:dyDescent="0.25">
      <c r="A114" s="5">
        <v>38837</v>
      </c>
      <c r="B114" s="41">
        <v>59</v>
      </c>
      <c r="C114" s="41">
        <v>65</v>
      </c>
      <c r="D114" s="41">
        <v>84</v>
      </c>
      <c r="E114" s="41">
        <v>113</v>
      </c>
      <c r="F114" s="41">
        <v>90</v>
      </c>
      <c r="I114" s="5">
        <v>38837</v>
      </c>
      <c r="J114" s="41">
        <v>58</v>
      </c>
      <c r="K114" s="41">
        <v>63</v>
      </c>
      <c r="L114" s="41">
        <v>82</v>
      </c>
      <c r="M114" s="41">
        <v>113</v>
      </c>
      <c r="N114" s="41">
        <v>89</v>
      </c>
      <c r="Q114" s="5">
        <v>38837</v>
      </c>
      <c r="R114" s="45">
        <v>4.9633099999999999</v>
      </c>
      <c r="S114" s="45">
        <v>17.89922</v>
      </c>
      <c r="T114" s="45">
        <v>41.615749999999998</v>
      </c>
      <c r="U114" s="45">
        <v>35.521729999999998</v>
      </c>
      <c r="V114" s="41">
        <v>100</v>
      </c>
    </row>
    <row r="115" spans="1:22" x14ac:dyDescent="0.25">
      <c r="A115" s="5">
        <v>38807</v>
      </c>
      <c r="B115" s="41">
        <v>60</v>
      </c>
      <c r="C115" s="41">
        <v>64</v>
      </c>
      <c r="D115" s="41">
        <v>85</v>
      </c>
      <c r="E115" s="41">
        <v>117</v>
      </c>
      <c r="F115" s="41">
        <v>91</v>
      </c>
      <c r="I115" s="5">
        <v>38807</v>
      </c>
      <c r="J115" s="41">
        <v>58</v>
      </c>
      <c r="K115" s="41">
        <v>63</v>
      </c>
      <c r="L115" s="41">
        <v>83</v>
      </c>
      <c r="M115" s="41">
        <v>116</v>
      </c>
      <c r="N115" s="41">
        <v>90</v>
      </c>
      <c r="Q115" s="5">
        <v>38807</v>
      </c>
      <c r="R115" s="45">
        <v>4.9635300000000004</v>
      </c>
      <c r="S115" s="45">
        <v>18.18468</v>
      </c>
      <c r="T115" s="45">
        <v>41.536720000000003</v>
      </c>
      <c r="U115" s="45">
        <v>35.315069999999999</v>
      </c>
      <c r="V115" s="41">
        <v>100</v>
      </c>
    </row>
    <row r="116" spans="1:22" x14ac:dyDescent="0.25">
      <c r="A116" s="5">
        <v>38776</v>
      </c>
      <c r="B116" s="41">
        <v>61</v>
      </c>
      <c r="C116" s="41">
        <v>63</v>
      </c>
      <c r="D116" s="41">
        <v>83</v>
      </c>
      <c r="E116" s="41">
        <v>115</v>
      </c>
      <c r="F116" s="41">
        <v>90</v>
      </c>
      <c r="I116" s="5">
        <v>38776</v>
      </c>
      <c r="J116" s="41">
        <v>60</v>
      </c>
      <c r="K116" s="41">
        <v>62</v>
      </c>
      <c r="L116" s="41">
        <v>82</v>
      </c>
      <c r="M116" s="41">
        <v>117</v>
      </c>
      <c r="N116" s="41">
        <v>90</v>
      </c>
      <c r="Q116" s="5">
        <v>38776</v>
      </c>
      <c r="R116" s="45">
        <v>5.2452100000000002</v>
      </c>
      <c r="S116" s="45">
        <v>18.112290000000002</v>
      </c>
      <c r="T116" s="45">
        <v>41.188000000000002</v>
      </c>
      <c r="U116" s="45">
        <v>35.454500000000003</v>
      </c>
      <c r="V116" s="41">
        <v>100</v>
      </c>
    </row>
    <row r="117" spans="1:22" x14ac:dyDescent="0.25">
      <c r="A117" s="5">
        <v>38748</v>
      </c>
      <c r="B117" s="41">
        <v>61</v>
      </c>
      <c r="C117" s="41">
        <v>65</v>
      </c>
      <c r="D117" s="41">
        <v>85</v>
      </c>
      <c r="E117" s="41">
        <v>117</v>
      </c>
      <c r="F117" s="41">
        <v>91</v>
      </c>
      <c r="I117" s="5">
        <v>38748</v>
      </c>
      <c r="J117" s="41">
        <v>60</v>
      </c>
      <c r="K117" s="41">
        <v>64</v>
      </c>
      <c r="L117" s="41">
        <v>83</v>
      </c>
      <c r="M117" s="41">
        <v>116</v>
      </c>
      <c r="N117" s="41">
        <v>90</v>
      </c>
      <c r="Q117" s="5">
        <v>38748</v>
      </c>
      <c r="R117" s="45">
        <v>5.36219</v>
      </c>
      <c r="S117" s="45">
        <v>18.359380000000002</v>
      </c>
      <c r="T117" s="45">
        <v>40.93891</v>
      </c>
      <c r="U117" s="45">
        <v>35.33952</v>
      </c>
      <c r="V117" s="41">
        <v>100</v>
      </c>
    </row>
    <row r="118" spans="1:22" x14ac:dyDescent="0.25">
      <c r="A118" s="5">
        <v>38717</v>
      </c>
      <c r="B118" s="41">
        <v>63</v>
      </c>
      <c r="C118" s="41">
        <v>65</v>
      </c>
      <c r="D118" s="41">
        <v>86</v>
      </c>
      <c r="E118" s="41">
        <v>122</v>
      </c>
      <c r="F118" s="41">
        <v>93</v>
      </c>
      <c r="I118" s="5">
        <v>38717</v>
      </c>
      <c r="J118" s="41">
        <v>61</v>
      </c>
      <c r="K118" s="41">
        <v>64</v>
      </c>
      <c r="L118" s="41">
        <v>84</v>
      </c>
      <c r="M118" s="41">
        <v>121</v>
      </c>
      <c r="N118" s="41">
        <v>92</v>
      </c>
      <c r="Q118" s="5">
        <v>38717</v>
      </c>
      <c r="R118" s="45">
        <v>5.3345200000000004</v>
      </c>
      <c r="S118" s="45">
        <v>18.313590000000001</v>
      </c>
      <c r="T118" s="45">
        <v>41.344810000000003</v>
      </c>
      <c r="U118" s="45">
        <v>35.007080000000002</v>
      </c>
      <c r="V118" s="41">
        <v>100</v>
      </c>
    </row>
    <row r="119" spans="1:22" x14ac:dyDescent="0.25">
      <c r="A119" s="5">
        <v>38686</v>
      </c>
      <c r="B119" s="41">
        <v>60</v>
      </c>
      <c r="C119" s="41">
        <v>63</v>
      </c>
      <c r="D119" s="41">
        <v>82</v>
      </c>
      <c r="E119" s="41">
        <v>136</v>
      </c>
      <c r="F119" s="41">
        <v>98</v>
      </c>
      <c r="I119" s="5">
        <v>38686</v>
      </c>
      <c r="J119" s="41">
        <v>60</v>
      </c>
      <c r="K119" s="41">
        <v>62</v>
      </c>
      <c r="L119" s="41">
        <v>81</v>
      </c>
      <c r="M119" s="41">
        <v>136</v>
      </c>
      <c r="N119" s="41">
        <v>97</v>
      </c>
      <c r="Q119" s="5">
        <v>38686</v>
      </c>
      <c r="R119" s="45">
        <v>5.1043200000000004</v>
      </c>
      <c r="S119" s="45">
        <v>18.105070000000001</v>
      </c>
      <c r="T119" s="45">
        <v>40.400080000000003</v>
      </c>
      <c r="U119" s="45">
        <v>36.390540000000001</v>
      </c>
      <c r="V119" s="41">
        <v>100</v>
      </c>
    </row>
    <row r="120" spans="1:22" x14ac:dyDescent="0.25">
      <c r="A120" s="5">
        <v>38656</v>
      </c>
      <c r="B120" s="41">
        <v>59</v>
      </c>
      <c r="C120" s="41">
        <v>62</v>
      </c>
      <c r="D120" s="41">
        <v>80</v>
      </c>
      <c r="E120" s="41">
        <v>129</v>
      </c>
      <c r="F120" s="41">
        <v>94</v>
      </c>
      <c r="I120" s="5">
        <v>38656</v>
      </c>
      <c r="J120" s="41">
        <v>58</v>
      </c>
      <c r="K120" s="41">
        <v>61</v>
      </c>
      <c r="L120" s="41">
        <v>78</v>
      </c>
      <c r="M120" s="41">
        <v>129</v>
      </c>
      <c r="N120" s="41">
        <v>92</v>
      </c>
      <c r="Q120" s="5">
        <v>38656</v>
      </c>
      <c r="R120" s="45">
        <v>5.0015499999999999</v>
      </c>
      <c r="S120" s="45">
        <v>18.32863</v>
      </c>
      <c r="T120" s="45">
        <v>40.177570000000003</v>
      </c>
      <c r="U120" s="45">
        <v>36.492249999999999</v>
      </c>
      <c r="V120" s="41">
        <v>100</v>
      </c>
    </row>
    <row r="121" spans="1:22" x14ac:dyDescent="0.25">
      <c r="A121" s="5">
        <v>38625</v>
      </c>
      <c r="B121" s="41">
        <v>59</v>
      </c>
      <c r="C121" s="41">
        <v>60</v>
      </c>
      <c r="D121" s="41">
        <v>77</v>
      </c>
      <c r="E121" s="41">
        <v>125</v>
      </c>
      <c r="F121" s="41">
        <v>91</v>
      </c>
      <c r="I121" s="5">
        <v>38625</v>
      </c>
      <c r="J121" s="41">
        <v>58</v>
      </c>
      <c r="K121" s="41">
        <v>60</v>
      </c>
      <c r="L121" s="41">
        <v>75</v>
      </c>
      <c r="M121" s="41">
        <v>124</v>
      </c>
      <c r="N121" s="41">
        <v>89</v>
      </c>
      <c r="Q121" s="5">
        <v>38625</v>
      </c>
      <c r="R121" s="45">
        <v>4.9131600000000004</v>
      </c>
      <c r="S121" s="45">
        <v>18.34703</v>
      </c>
      <c r="T121" s="45">
        <v>40.213410000000003</v>
      </c>
      <c r="U121" s="45">
        <v>36.526409999999998</v>
      </c>
      <c r="V121" s="41">
        <v>100</v>
      </c>
    </row>
    <row r="122" spans="1:22" x14ac:dyDescent="0.25">
      <c r="A122" s="5">
        <v>38595</v>
      </c>
      <c r="B122" s="41">
        <v>61</v>
      </c>
      <c r="C122" s="41">
        <v>61</v>
      </c>
      <c r="D122" s="41">
        <v>76</v>
      </c>
      <c r="E122" s="41">
        <v>121</v>
      </c>
      <c r="F122" s="41">
        <v>89</v>
      </c>
      <c r="I122" s="5">
        <v>38595</v>
      </c>
      <c r="J122" s="41">
        <v>60</v>
      </c>
      <c r="K122" s="41">
        <v>61</v>
      </c>
      <c r="L122" s="41">
        <v>75</v>
      </c>
      <c r="M122" s="41">
        <v>121</v>
      </c>
      <c r="N122" s="41">
        <v>88</v>
      </c>
      <c r="Q122" s="5">
        <v>38595</v>
      </c>
      <c r="R122" s="45">
        <v>4.9879600000000002</v>
      </c>
      <c r="S122" s="45">
        <v>18.22991</v>
      </c>
      <c r="T122" s="45">
        <v>40.112870000000001</v>
      </c>
      <c r="U122" s="45">
        <v>36.669260000000001</v>
      </c>
      <c r="V122" s="41">
        <v>100</v>
      </c>
    </row>
    <row r="123" spans="1:22" x14ac:dyDescent="0.25">
      <c r="A123" s="5">
        <v>38564</v>
      </c>
      <c r="B123" s="41">
        <v>60</v>
      </c>
      <c r="C123" s="41">
        <v>58</v>
      </c>
      <c r="D123" s="41">
        <v>75</v>
      </c>
      <c r="E123" s="41">
        <v>122</v>
      </c>
      <c r="F123" s="41">
        <v>89</v>
      </c>
      <c r="I123" s="5">
        <v>38564</v>
      </c>
      <c r="J123" s="41">
        <v>59</v>
      </c>
      <c r="K123" s="41">
        <v>57</v>
      </c>
      <c r="L123" s="41">
        <v>74</v>
      </c>
      <c r="M123" s="41">
        <v>122</v>
      </c>
      <c r="N123" s="41">
        <v>88</v>
      </c>
      <c r="Q123" s="5">
        <v>38564</v>
      </c>
      <c r="R123" s="45">
        <v>4.98142</v>
      </c>
      <c r="S123" s="45">
        <v>17.604109999999999</v>
      </c>
      <c r="T123" s="45">
        <v>40.479860000000002</v>
      </c>
      <c r="U123" s="45">
        <v>36.934609999999999</v>
      </c>
      <c r="V123" s="41">
        <v>100</v>
      </c>
    </row>
    <row r="124" spans="1:22" x14ac:dyDescent="0.25">
      <c r="A124" s="5">
        <v>38533</v>
      </c>
      <c r="B124" s="41">
        <v>64</v>
      </c>
      <c r="C124" s="41">
        <v>61</v>
      </c>
      <c r="D124" s="41">
        <v>81</v>
      </c>
      <c r="E124" s="41">
        <v>133</v>
      </c>
      <c r="F124" s="41">
        <v>96</v>
      </c>
      <c r="I124" s="5">
        <v>38533</v>
      </c>
      <c r="J124" s="41">
        <v>62</v>
      </c>
      <c r="K124" s="41">
        <v>61</v>
      </c>
      <c r="L124" s="41">
        <v>80</v>
      </c>
      <c r="M124" s="41">
        <v>134</v>
      </c>
      <c r="N124" s="41">
        <v>95</v>
      </c>
      <c r="Q124" s="5">
        <v>38533</v>
      </c>
      <c r="R124" s="45">
        <v>4.9882400000000002</v>
      </c>
      <c r="S124" s="45">
        <v>17.69735</v>
      </c>
      <c r="T124" s="45">
        <v>40.39528</v>
      </c>
      <c r="U124" s="45">
        <v>36.919130000000003</v>
      </c>
      <c r="V124" s="41">
        <v>100</v>
      </c>
    </row>
    <row r="125" spans="1:22" x14ac:dyDescent="0.25">
      <c r="A125" s="5">
        <v>38503</v>
      </c>
      <c r="B125" s="41">
        <v>63</v>
      </c>
      <c r="C125" s="41">
        <v>63</v>
      </c>
      <c r="D125" s="41">
        <v>81</v>
      </c>
      <c r="E125" s="41">
        <v>136</v>
      </c>
      <c r="F125" s="41">
        <v>97</v>
      </c>
      <c r="I125" s="5">
        <v>38503</v>
      </c>
      <c r="J125" s="41">
        <v>62</v>
      </c>
      <c r="K125" s="41">
        <v>62</v>
      </c>
      <c r="L125" s="41">
        <v>80</v>
      </c>
      <c r="M125" s="41">
        <v>136</v>
      </c>
      <c r="N125" s="41">
        <v>97</v>
      </c>
      <c r="Q125" s="5">
        <v>38503</v>
      </c>
      <c r="R125" s="45">
        <v>5.0165699999999998</v>
      </c>
      <c r="S125" s="45">
        <v>17.669219999999999</v>
      </c>
      <c r="T125" s="45">
        <v>40.414969999999997</v>
      </c>
      <c r="U125" s="45">
        <v>36.899239999999999</v>
      </c>
      <c r="V125" s="41">
        <v>100</v>
      </c>
    </row>
    <row r="126" spans="1:22" x14ac:dyDescent="0.25">
      <c r="A126" s="5">
        <v>38472</v>
      </c>
      <c r="B126" s="41">
        <v>62</v>
      </c>
      <c r="C126" s="41">
        <v>61</v>
      </c>
      <c r="D126" s="41">
        <v>77</v>
      </c>
      <c r="E126" s="41">
        <v>153</v>
      </c>
      <c r="F126" s="41">
        <v>102</v>
      </c>
      <c r="I126" s="5">
        <v>38472</v>
      </c>
      <c r="J126" s="41">
        <v>62</v>
      </c>
      <c r="K126" s="41">
        <v>61</v>
      </c>
      <c r="L126" s="41">
        <v>77</v>
      </c>
      <c r="M126" s="41">
        <v>154</v>
      </c>
      <c r="N126" s="41">
        <v>102</v>
      </c>
      <c r="Q126" s="5">
        <v>38472</v>
      </c>
      <c r="R126" s="45">
        <v>4.8172100000000002</v>
      </c>
      <c r="S126" s="45">
        <v>17.940300000000001</v>
      </c>
      <c r="T126" s="45">
        <v>39.509610000000002</v>
      </c>
      <c r="U126" s="45">
        <v>37.732880000000002</v>
      </c>
      <c r="V126" s="41">
        <v>100</v>
      </c>
    </row>
    <row r="127" spans="1:22" x14ac:dyDescent="0.25">
      <c r="A127" s="5">
        <v>38442</v>
      </c>
      <c r="B127" s="41">
        <v>58</v>
      </c>
      <c r="C127" s="41">
        <v>58</v>
      </c>
      <c r="D127" s="41">
        <v>75</v>
      </c>
      <c r="E127" s="41">
        <v>133</v>
      </c>
      <c r="F127" s="41">
        <v>93</v>
      </c>
      <c r="I127" s="5">
        <v>38442</v>
      </c>
      <c r="J127" s="41">
        <v>57</v>
      </c>
      <c r="K127" s="41">
        <v>58</v>
      </c>
      <c r="L127" s="41">
        <v>73</v>
      </c>
      <c r="M127" s="41">
        <v>133</v>
      </c>
      <c r="N127" s="41">
        <v>93</v>
      </c>
      <c r="Q127" s="5">
        <v>38442</v>
      </c>
      <c r="R127" s="45">
        <v>5.0620900000000004</v>
      </c>
      <c r="S127" s="45">
        <v>17.394179999999999</v>
      </c>
      <c r="T127" s="45">
        <v>39.288310000000003</v>
      </c>
      <c r="U127" s="45">
        <v>38.255420000000001</v>
      </c>
      <c r="V127" s="41">
        <v>100</v>
      </c>
    </row>
    <row r="128" spans="1:22" x14ac:dyDescent="0.25">
      <c r="A128" s="5">
        <v>38411</v>
      </c>
      <c r="B128" s="41">
        <v>50</v>
      </c>
      <c r="C128" s="41">
        <v>52</v>
      </c>
      <c r="D128" s="41">
        <v>67</v>
      </c>
      <c r="E128" s="41">
        <v>110</v>
      </c>
      <c r="F128" s="41">
        <v>81</v>
      </c>
      <c r="I128" s="5">
        <v>38411</v>
      </c>
      <c r="J128" s="41">
        <v>52</v>
      </c>
      <c r="K128" s="41">
        <v>52</v>
      </c>
      <c r="L128" s="41">
        <v>67</v>
      </c>
      <c r="M128" s="41">
        <v>112</v>
      </c>
      <c r="N128" s="41">
        <v>81</v>
      </c>
      <c r="Q128" s="5">
        <v>38411</v>
      </c>
      <c r="R128" s="45">
        <v>5.1780099999999996</v>
      </c>
      <c r="S128" s="45">
        <v>17.077490000000001</v>
      </c>
      <c r="T128" s="45">
        <v>38.471530000000001</v>
      </c>
      <c r="U128" s="45">
        <v>39.272970000000001</v>
      </c>
      <c r="V128" s="41">
        <v>100</v>
      </c>
    </row>
    <row r="129" spans="1:22" x14ac:dyDescent="0.25">
      <c r="A129" s="5">
        <v>38383</v>
      </c>
      <c r="B129" s="41">
        <v>53</v>
      </c>
      <c r="C129" s="41">
        <v>52</v>
      </c>
      <c r="D129" s="41">
        <v>67</v>
      </c>
      <c r="E129" s="41">
        <v>115</v>
      </c>
      <c r="F129" s="41">
        <v>83</v>
      </c>
      <c r="I129" s="5">
        <v>38383</v>
      </c>
      <c r="J129" s="41">
        <v>56</v>
      </c>
      <c r="K129" s="41">
        <v>53</v>
      </c>
      <c r="L129" s="41">
        <v>68</v>
      </c>
      <c r="M129" s="41">
        <v>117</v>
      </c>
      <c r="N129" s="41">
        <v>85</v>
      </c>
      <c r="Q129" s="5">
        <v>38383</v>
      </c>
      <c r="R129" s="45">
        <v>5.2567300000000001</v>
      </c>
      <c r="S129" s="45">
        <v>16.69426</v>
      </c>
      <c r="T129" s="45">
        <v>37.785469999999997</v>
      </c>
      <c r="U129" s="45">
        <v>40.263539999999999</v>
      </c>
      <c r="V129" s="41">
        <v>100</v>
      </c>
    </row>
    <row r="130" spans="1:22" x14ac:dyDescent="0.25">
      <c r="A130" s="5">
        <v>38352</v>
      </c>
      <c r="B130" s="41">
        <v>53</v>
      </c>
      <c r="C130" s="41">
        <v>54</v>
      </c>
      <c r="D130" s="41">
        <v>68</v>
      </c>
      <c r="E130" s="41">
        <v>110</v>
      </c>
      <c r="F130" s="41">
        <v>82</v>
      </c>
      <c r="I130" s="5">
        <v>38352</v>
      </c>
      <c r="J130" s="41">
        <v>55</v>
      </c>
      <c r="K130" s="41">
        <v>54</v>
      </c>
      <c r="L130" s="41">
        <v>68</v>
      </c>
      <c r="M130" s="41">
        <v>113</v>
      </c>
      <c r="N130" s="41">
        <v>83</v>
      </c>
      <c r="Q130" s="5">
        <v>38352</v>
      </c>
      <c r="R130" s="45">
        <v>5.1643100000000004</v>
      </c>
      <c r="S130" s="45">
        <v>16.271699999999999</v>
      </c>
      <c r="T130" s="45">
        <v>38.076000000000001</v>
      </c>
      <c r="U130" s="45">
        <v>40.48798</v>
      </c>
      <c r="V130" s="41">
        <v>100</v>
      </c>
    </row>
    <row r="134" spans="1:22" x14ac:dyDescent="0.25">
      <c r="A134" s="41" t="s">
        <v>730</v>
      </c>
    </row>
    <row r="135" spans="1:22" x14ac:dyDescent="0.25">
      <c r="A135" s="41" t="s">
        <v>449</v>
      </c>
    </row>
    <row r="137" spans="1:22" x14ac:dyDescent="0.25">
      <c r="B137" s="41" t="s">
        <v>49</v>
      </c>
      <c r="C137" s="41" t="s">
        <v>57</v>
      </c>
      <c r="D137" s="41" t="s">
        <v>69</v>
      </c>
      <c r="E137" s="41" t="s">
        <v>82</v>
      </c>
      <c r="F137" s="41" t="s">
        <v>448</v>
      </c>
    </row>
    <row r="138" spans="1:22" x14ac:dyDescent="0.25">
      <c r="A138" s="5">
        <v>38352</v>
      </c>
      <c r="B138" s="41">
        <v>55</v>
      </c>
      <c r="C138" s="41">
        <v>54</v>
      </c>
      <c r="D138" s="41">
        <v>68</v>
      </c>
      <c r="E138" s="41">
        <v>113</v>
      </c>
      <c r="F138" s="41">
        <v>83</v>
      </c>
    </row>
    <row r="139" spans="1:22" x14ac:dyDescent="0.25">
      <c r="A139" s="5">
        <v>38383</v>
      </c>
      <c r="B139" s="41">
        <v>56</v>
      </c>
      <c r="C139" s="41">
        <v>53</v>
      </c>
      <c r="D139" s="41">
        <v>68</v>
      </c>
      <c r="E139" s="41">
        <v>117</v>
      </c>
      <c r="F139" s="41">
        <v>85</v>
      </c>
    </row>
    <row r="140" spans="1:22" x14ac:dyDescent="0.25">
      <c r="A140" s="5">
        <v>38411</v>
      </c>
      <c r="B140" s="41">
        <v>52</v>
      </c>
      <c r="C140" s="41">
        <v>52</v>
      </c>
      <c r="D140" s="41">
        <v>67</v>
      </c>
      <c r="E140" s="41">
        <v>112</v>
      </c>
      <c r="F140" s="41">
        <v>81</v>
      </c>
    </row>
    <row r="141" spans="1:22" x14ac:dyDescent="0.25">
      <c r="A141" s="5">
        <v>38442</v>
      </c>
      <c r="B141" s="41">
        <v>57</v>
      </c>
      <c r="C141" s="41">
        <v>58</v>
      </c>
      <c r="D141" s="41">
        <v>73</v>
      </c>
      <c r="E141" s="41">
        <v>133</v>
      </c>
      <c r="F141" s="41">
        <v>93</v>
      </c>
    </row>
    <row r="142" spans="1:22" x14ac:dyDescent="0.25">
      <c r="A142" s="5">
        <v>38472</v>
      </c>
      <c r="B142" s="41">
        <v>62</v>
      </c>
      <c r="C142" s="41">
        <v>61</v>
      </c>
      <c r="D142" s="41">
        <v>77</v>
      </c>
      <c r="E142" s="41">
        <v>154</v>
      </c>
      <c r="F142" s="41">
        <v>102</v>
      </c>
    </row>
    <row r="143" spans="1:22" x14ac:dyDescent="0.25">
      <c r="A143" s="5">
        <v>38503</v>
      </c>
      <c r="B143" s="41">
        <v>62</v>
      </c>
      <c r="C143" s="41">
        <v>62</v>
      </c>
      <c r="D143" s="41">
        <v>80</v>
      </c>
      <c r="E143" s="41">
        <v>136</v>
      </c>
      <c r="F143" s="41">
        <v>97</v>
      </c>
    </row>
    <row r="144" spans="1:22" x14ac:dyDescent="0.25">
      <c r="A144" s="5">
        <v>38533</v>
      </c>
      <c r="B144" s="41">
        <v>62</v>
      </c>
      <c r="C144" s="41">
        <v>61</v>
      </c>
      <c r="D144" s="41">
        <v>80</v>
      </c>
      <c r="E144" s="41">
        <v>134</v>
      </c>
      <c r="F144" s="41">
        <v>95</v>
      </c>
    </row>
    <row r="145" spans="1:6" x14ac:dyDescent="0.25">
      <c r="A145" s="5">
        <v>38564</v>
      </c>
      <c r="B145" s="41">
        <v>59</v>
      </c>
      <c r="C145" s="41">
        <v>57</v>
      </c>
      <c r="D145" s="41">
        <v>74</v>
      </c>
      <c r="E145" s="41">
        <v>122</v>
      </c>
      <c r="F145" s="41">
        <v>88</v>
      </c>
    </row>
    <row r="146" spans="1:6" x14ac:dyDescent="0.25">
      <c r="A146" s="5">
        <v>38595</v>
      </c>
      <c r="B146" s="41">
        <v>60</v>
      </c>
      <c r="C146" s="41">
        <v>61</v>
      </c>
      <c r="D146" s="41">
        <v>75</v>
      </c>
      <c r="E146" s="41">
        <v>121</v>
      </c>
      <c r="F146" s="41">
        <v>88</v>
      </c>
    </row>
    <row r="147" spans="1:6" x14ac:dyDescent="0.25">
      <c r="A147" s="5">
        <v>38625</v>
      </c>
      <c r="B147" s="41">
        <v>58</v>
      </c>
      <c r="C147" s="41">
        <v>60</v>
      </c>
      <c r="D147" s="41">
        <v>75</v>
      </c>
      <c r="E147" s="41">
        <v>124</v>
      </c>
      <c r="F147" s="41">
        <v>89</v>
      </c>
    </row>
    <row r="148" spans="1:6" x14ac:dyDescent="0.25">
      <c r="A148" s="5">
        <v>38656</v>
      </c>
      <c r="B148" s="41">
        <v>58</v>
      </c>
      <c r="C148" s="41">
        <v>61</v>
      </c>
      <c r="D148" s="41">
        <v>78</v>
      </c>
      <c r="E148" s="41">
        <v>129</v>
      </c>
      <c r="F148" s="41">
        <v>92</v>
      </c>
    </row>
    <row r="149" spans="1:6" x14ac:dyDescent="0.25">
      <c r="A149" s="5">
        <v>38686</v>
      </c>
      <c r="B149" s="41">
        <v>60</v>
      </c>
      <c r="C149" s="41">
        <v>62</v>
      </c>
      <c r="D149" s="41">
        <v>81</v>
      </c>
      <c r="E149" s="41">
        <v>136</v>
      </c>
      <c r="F149" s="41">
        <v>97</v>
      </c>
    </row>
    <row r="150" spans="1:6" x14ac:dyDescent="0.25">
      <c r="A150" s="5">
        <v>38717</v>
      </c>
      <c r="B150" s="41">
        <v>61</v>
      </c>
      <c r="C150" s="41">
        <v>64</v>
      </c>
      <c r="D150" s="41">
        <v>84</v>
      </c>
      <c r="E150" s="41">
        <v>121</v>
      </c>
      <c r="F150" s="41">
        <v>92</v>
      </c>
    </row>
    <row r="151" spans="1:6" x14ac:dyDescent="0.25">
      <c r="A151" s="5">
        <v>38748</v>
      </c>
      <c r="B151" s="41">
        <v>60</v>
      </c>
      <c r="C151" s="41">
        <v>64</v>
      </c>
      <c r="D151" s="41">
        <v>83</v>
      </c>
      <c r="E151" s="41">
        <v>116</v>
      </c>
      <c r="F151" s="41">
        <v>90</v>
      </c>
    </row>
    <row r="152" spans="1:6" x14ac:dyDescent="0.25">
      <c r="A152" s="5">
        <v>38776</v>
      </c>
      <c r="B152" s="41">
        <v>60</v>
      </c>
      <c r="C152" s="41">
        <v>62</v>
      </c>
      <c r="D152" s="41">
        <v>82</v>
      </c>
      <c r="E152" s="41">
        <v>117</v>
      </c>
      <c r="F152" s="41">
        <v>90</v>
      </c>
    </row>
    <row r="153" spans="1:6" x14ac:dyDescent="0.25">
      <c r="A153" s="5">
        <v>38807</v>
      </c>
      <c r="B153" s="41">
        <v>58</v>
      </c>
      <c r="C153" s="41">
        <v>63</v>
      </c>
      <c r="D153" s="41">
        <v>83</v>
      </c>
      <c r="E153" s="41">
        <v>116</v>
      </c>
      <c r="F153" s="41">
        <v>90</v>
      </c>
    </row>
    <row r="154" spans="1:6" x14ac:dyDescent="0.25">
      <c r="A154" s="5">
        <v>38837</v>
      </c>
      <c r="B154" s="41">
        <v>58</v>
      </c>
      <c r="C154" s="41">
        <v>63</v>
      </c>
      <c r="D154" s="41">
        <v>82</v>
      </c>
      <c r="E154" s="41">
        <v>113</v>
      </c>
      <c r="F154" s="41">
        <v>89</v>
      </c>
    </row>
    <row r="155" spans="1:6" x14ac:dyDescent="0.25">
      <c r="A155" s="5">
        <v>38868</v>
      </c>
      <c r="B155" s="41">
        <v>59</v>
      </c>
      <c r="C155" s="41">
        <v>65</v>
      </c>
      <c r="D155" s="41">
        <v>84</v>
      </c>
      <c r="E155" s="41">
        <v>119</v>
      </c>
      <c r="F155" s="41">
        <v>92</v>
      </c>
    </row>
    <row r="156" spans="1:6" x14ac:dyDescent="0.25">
      <c r="A156" s="5">
        <v>38898</v>
      </c>
      <c r="B156" s="41">
        <v>61</v>
      </c>
      <c r="C156" s="41">
        <v>68</v>
      </c>
      <c r="D156" s="41">
        <v>90</v>
      </c>
      <c r="E156" s="41">
        <v>127</v>
      </c>
      <c r="F156" s="41">
        <v>97</v>
      </c>
    </row>
    <row r="157" spans="1:6" x14ac:dyDescent="0.25">
      <c r="A157" s="5">
        <v>38929</v>
      </c>
      <c r="B157" s="41">
        <v>62</v>
      </c>
      <c r="C157" s="41">
        <v>67</v>
      </c>
      <c r="D157" s="41">
        <v>90</v>
      </c>
      <c r="E157" s="41">
        <v>127</v>
      </c>
      <c r="F157" s="41">
        <v>98</v>
      </c>
    </row>
    <row r="158" spans="1:6" x14ac:dyDescent="0.25">
      <c r="A158" s="5">
        <v>38960</v>
      </c>
      <c r="B158" s="41">
        <v>61</v>
      </c>
      <c r="C158" s="41">
        <v>67</v>
      </c>
      <c r="D158" s="41">
        <v>90</v>
      </c>
      <c r="E158" s="41">
        <v>128</v>
      </c>
      <c r="F158" s="41">
        <v>97</v>
      </c>
    </row>
    <row r="159" spans="1:6" x14ac:dyDescent="0.25">
      <c r="A159" s="5">
        <v>38990</v>
      </c>
      <c r="B159" s="41">
        <v>60</v>
      </c>
      <c r="C159" s="41">
        <v>68</v>
      </c>
      <c r="D159" s="41">
        <v>89</v>
      </c>
      <c r="E159" s="41">
        <v>129</v>
      </c>
      <c r="F159" s="41">
        <v>98</v>
      </c>
    </row>
    <row r="160" spans="1:6" x14ac:dyDescent="0.25">
      <c r="A160" s="5">
        <v>39021</v>
      </c>
      <c r="B160" s="41">
        <v>60</v>
      </c>
      <c r="C160" s="41">
        <v>66</v>
      </c>
      <c r="D160" s="41">
        <v>87</v>
      </c>
      <c r="E160" s="41">
        <v>126</v>
      </c>
      <c r="F160" s="41">
        <v>95</v>
      </c>
    </row>
    <row r="161" spans="1:6" x14ac:dyDescent="0.25">
      <c r="A161" s="5">
        <v>39051</v>
      </c>
      <c r="B161" s="41">
        <v>59</v>
      </c>
      <c r="C161" s="41">
        <v>65</v>
      </c>
      <c r="D161" s="41">
        <v>86</v>
      </c>
      <c r="E161" s="41">
        <v>123</v>
      </c>
      <c r="F161" s="41">
        <v>94</v>
      </c>
    </row>
    <row r="162" spans="1:6" x14ac:dyDescent="0.25">
      <c r="A162" s="5">
        <v>39082</v>
      </c>
      <c r="B162" s="41">
        <v>56</v>
      </c>
      <c r="C162" s="41">
        <v>61</v>
      </c>
      <c r="D162" s="41">
        <v>84</v>
      </c>
      <c r="E162" s="41">
        <v>121</v>
      </c>
      <c r="F162" s="41">
        <v>91</v>
      </c>
    </row>
    <row r="163" spans="1:6" x14ac:dyDescent="0.25">
      <c r="A163" s="5">
        <v>39113</v>
      </c>
      <c r="B163" s="41">
        <v>56</v>
      </c>
      <c r="C163" s="41">
        <v>61</v>
      </c>
      <c r="D163" s="41">
        <v>82</v>
      </c>
      <c r="E163" s="41">
        <v>116</v>
      </c>
      <c r="F163" s="41">
        <v>89</v>
      </c>
    </row>
    <row r="164" spans="1:6" x14ac:dyDescent="0.25">
      <c r="A164" s="5">
        <v>39141</v>
      </c>
      <c r="B164" s="41">
        <v>58</v>
      </c>
      <c r="C164" s="41">
        <v>64</v>
      </c>
      <c r="D164" s="41">
        <v>83</v>
      </c>
      <c r="E164" s="41">
        <v>116</v>
      </c>
      <c r="F164" s="41">
        <v>90</v>
      </c>
    </row>
    <row r="165" spans="1:6" x14ac:dyDescent="0.25">
      <c r="A165" s="5">
        <v>39172</v>
      </c>
      <c r="B165" s="41">
        <v>60</v>
      </c>
      <c r="C165" s="41">
        <v>69</v>
      </c>
      <c r="D165" s="41">
        <v>87</v>
      </c>
      <c r="E165" s="41">
        <v>122</v>
      </c>
      <c r="F165" s="41">
        <v>95</v>
      </c>
    </row>
    <row r="166" spans="1:6" x14ac:dyDescent="0.25">
      <c r="A166" s="5">
        <v>39202</v>
      </c>
      <c r="B166" s="41">
        <v>61</v>
      </c>
      <c r="C166" s="41">
        <v>69</v>
      </c>
      <c r="D166" s="41">
        <v>88</v>
      </c>
      <c r="E166" s="41">
        <v>120</v>
      </c>
      <c r="F166" s="41">
        <v>94</v>
      </c>
    </row>
    <row r="167" spans="1:6" x14ac:dyDescent="0.25">
      <c r="A167" s="5">
        <v>39233</v>
      </c>
      <c r="B167" s="41">
        <v>62</v>
      </c>
      <c r="C167" s="41">
        <v>68</v>
      </c>
      <c r="D167" s="41">
        <v>89</v>
      </c>
      <c r="E167" s="41">
        <v>120</v>
      </c>
      <c r="F167" s="41">
        <v>94</v>
      </c>
    </row>
    <row r="168" spans="1:6" x14ac:dyDescent="0.25">
      <c r="A168" s="5">
        <v>39263</v>
      </c>
      <c r="B168" s="41">
        <v>66</v>
      </c>
      <c r="C168" s="41">
        <v>72</v>
      </c>
      <c r="D168" s="41">
        <v>95</v>
      </c>
      <c r="E168" s="41">
        <v>126</v>
      </c>
      <c r="F168" s="41">
        <v>100</v>
      </c>
    </row>
    <row r="169" spans="1:6" x14ac:dyDescent="0.25">
      <c r="A169" s="5">
        <v>39294</v>
      </c>
      <c r="B169" s="41">
        <v>78</v>
      </c>
      <c r="C169" s="41">
        <v>99</v>
      </c>
      <c r="D169" s="41">
        <v>120</v>
      </c>
      <c r="E169" s="41">
        <v>162</v>
      </c>
      <c r="F169" s="41">
        <v>129</v>
      </c>
    </row>
    <row r="170" spans="1:6" x14ac:dyDescent="0.25">
      <c r="A170" s="5">
        <v>39325</v>
      </c>
      <c r="B170" s="41">
        <v>89</v>
      </c>
      <c r="C170" s="41">
        <v>116</v>
      </c>
      <c r="D170" s="41">
        <v>138</v>
      </c>
      <c r="E170" s="41">
        <v>173</v>
      </c>
      <c r="F170" s="41">
        <v>145</v>
      </c>
    </row>
    <row r="171" spans="1:6" x14ac:dyDescent="0.25">
      <c r="A171" s="5">
        <v>39355</v>
      </c>
      <c r="B171" s="41">
        <v>97</v>
      </c>
      <c r="C171" s="41">
        <v>121</v>
      </c>
      <c r="D171" s="41">
        <v>142</v>
      </c>
      <c r="E171" s="41">
        <v>177</v>
      </c>
      <c r="F171" s="41">
        <v>149</v>
      </c>
    </row>
    <row r="172" spans="1:6" x14ac:dyDescent="0.25">
      <c r="A172" s="5">
        <v>39386</v>
      </c>
      <c r="B172" s="41">
        <v>97</v>
      </c>
      <c r="C172" s="41">
        <v>123</v>
      </c>
      <c r="D172" s="41">
        <v>140</v>
      </c>
      <c r="E172" s="41">
        <v>181</v>
      </c>
      <c r="F172" s="41">
        <v>150</v>
      </c>
    </row>
    <row r="173" spans="1:6" x14ac:dyDescent="0.25">
      <c r="A173" s="5">
        <v>39416</v>
      </c>
      <c r="B173" s="41">
        <v>116</v>
      </c>
      <c r="C173" s="41">
        <v>165</v>
      </c>
      <c r="D173" s="41">
        <v>185</v>
      </c>
      <c r="E173" s="41">
        <v>231</v>
      </c>
      <c r="F173" s="41">
        <v>196</v>
      </c>
    </row>
    <row r="174" spans="1:6" x14ac:dyDescent="0.25">
      <c r="A174" s="5">
        <v>39447</v>
      </c>
      <c r="B174" s="41">
        <v>122</v>
      </c>
      <c r="C174" s="41">
        <v>166</v>
      </c>
      <c r="D174" s="41">
        <v>191</v>
      </c>
      <c r="E174" s="41">
        <v>242</v>
      </c>
      <c r="F174" s="41">
        <v>203</v>
      </c>
    </row>
    <row r="175" spans="1:6" x14ac:dyDescent="0.25">
      <c r="A175" s="5">
        <v>39478</v>
      </c>
      <c r="B175" s="41">
        <v>140</v>
      </c>
      <c r="C175" s="41">
        <v>182</v>
      </c>
      <c r="D175" s="41">
        <v>217</v>
      </c>
      <c r="E175" s="41">
        <v>273</v>
      </c>
      <c r="F175" s="41">
        <v>230</v>
      </c>
    </row>
    <row r="176" spans="1:6" x14ac:dyDescent="0.25">
      <c r="A176" s="5">
        <v>39507</v>
      </c>
      <c r="B176" s="41">
        <v>151</v>
      </c>
      <c r="C176" s="41">
        <v>202</v>
      </c>
      <c r="D176" s="41">
        <v>233</v>
      </c>
      <c r="E176" s="41">
        <v>302</v>
      </c>
      <c r="F176" s="41">
        <v>252</v>
      </c>
    </row>
    <row r="177" spans="1:6" x14ac:dyDescent="0.25">
      <c r="A177" s="5">
        <v>39538</v>
      </c>
      <c r="B177" s="41">
        <v>174</v>
      </c>
      <c r="C177" s="41">
        <v>248</v>
      </c>
      <c r="D177" s="41">
        <v>282</v>
      </c>
      <c r="E177" s="41">
        <v>342</v>
      </c>
      <c r="F177" s="41">
        <v>300</v>
      </c>
    </row>
    <row r="178" spans="1:6" x14ac:dyDescent="0.25">
      <c r="A178" s="5">
        <v>39568</v>
      </c>
      <c r="B178" s="41">
        <v>157</v>
      </c>
      <c r="C178" s="41">
        <v>209</v>
      </c>
      <c r="D178" s="41">
        <v>245</v>
      </c>
      <c r="E178" s="41">
        <v>298</v>
      </c>
      <c r="F178" s="41">
        <v>260</v>
      </c>
    </row>
    <row r="179" spans="1:6" x14ac:dyDescent="0.25">
      <c r="A179" s="5">
        <v>39599</v>
      </c>
      <c r="B179" s="41">
        <v>153</v>
      </c>
      <c r="C179" s="41">
        <v>206</v>
      </c>
      <c r="D179" s="41">
        <v>239</v>
      </c>
      <c r="E179" s="41">
        <v>278</v>
      </c>
      <c r="F179" s="41">
        <v>248</v>
      </c>
    </row>
    <row r="180" spans="1:6" x14ac:dyDescent="0.25">
      <c r="A180" s="5">
        <v>39629</v>
      </c>
      <c r="B180" s="41">
        <v>158</v>
      </c>
      <c r="C180" s="41">
        <v>228</v>
      </c>
      <c r="D180" s="41">
        <v>267</v>
      </c>
      <c r="E180" s="41">
        <v>301</v>
      </c>
      <c r="F180" s="41">
        <v>274</v>
      </c>
    </row>
    <row r="181" spans="1:6" x14ac:dyDescent="0.25">
      <c r="A181" s="5">
        <v>39660</v>
      </c>
      <c r="B181" s="41">
        <v>168</v>
      </c>
      <c r="C181" s="41">
        <v>246</v>
      </c>
      <c r="D181" s="41">
        <v>295</v>
      </c>
      <c r="E181" s="41">
        <v>325</v>
      </c>
      <c r="F181" s="41">
        <v>300</v>
      </c>
    </row>
    <row r="182" spans="1:6" x14ac:dyDescent="0.25">
      <c r="A182" s="5">
        <v>39691</v>
      </c>
      <c r="B182" s="41">
        <v>175</v>
      </c>
      <c r="C182" s="41">
        <v>260</v>
      </c>
      <c r="D182" s="41">
        <v>311</v>
      </c>
      <c r="E182" s="41">
        <v>340</v>
      </c>
      <c r="F182" s="41">
        <v>317</v>
      </c>
    </row>
    <row r="183" spans="1:6" x14ac:dyDescent="0.25">
      <c r="A183" s="5">
        <v>39721</v>
      </c>
      <c r="B183" s="41">
        <v>341</v>
      </c>
      <c r="C183" s="41">
        <v>388</v>
      </c>
      <c r="D183" s="41">
        <v>461</v>
      </c>
      <c r="E183" s="41">
        <v>444</v>
      </c>
      <c r="F183" s="41">
        <v>455</v>
      </c>
    </row>
    <row r="184" spans="1:6" x14ac:dyDescent="0.25">
      <c r="A184" s="5">
        <v>39752</v>
      </c>
      <c r="B184" s="41">
        <v>407</v>
      </c>
      <c r="C184" s="41">
        <v>461</v>
      </c>
      <c r="D184" s="41">
        <v>568</v>
      </c>
      <c r="E184" s="41">
        <v>682</v>
      </c>
      <c r="F184" s="41">
        <v>606</v>
      </c>
    </row>
    <row r="185" spans="1:6" x14ac:dyDescent="0.25">
      <c r="A185" s="5">
        <v>39782</v>
      </c>
      <c r="B185" s="41">
        <v>393</v>
      </c>
      <c r="C185" s="41">
        <v>472</v>
      </c>
      <c r="D185" s="41">
        <v>587</v>
      </c>
      <c r="E185" s="41">
        <v>748</v>
      </c>
      <c r="F185" s="41">
        <v>641</v>
      </c>
    </row>
    <row r="186" spans="1:6" x14ac:dyDescent="0.25">
      <c r="A186" s="5">
        <v>39813</v>
      </c>
      <c r="B186" s="41">
        <v>343</v>
      </c>
      <c r="C186" s="41">
        <v>399</v>
      </c>
      <c r="D186" s="41">
        <v>516</v>
      </c>
      <c r="E186" s="41">
        <v>766</v>
      </c>
      <c r="F186" s="41">
        <v>604</v>
      </c>
    </row>
    <row r="187" spans="1:6" x14ac:dyDescent="0.25">
      <c r="A187" s="5">
        <v>39844</v>
      </c>
      <c r="B187" s="41">
        <v>347</v>
      </c>
      <c r="C187" s="41">
        <v>360</v>
      </c>
      <c r="D187" s="41">
        <v>441</v>
      </c>
      <c r="E187" s="41">
        <v>656</v>
      </c>
      <c r="F187" s="41">
        <v>531</v>
      </c>
    </row>
    <row r="188" spans="1:6" x14ac:dyDescent="0.25">
      <c r="A188" s="5">
        <v>39872</v>
      </c>
      <c r="B188" s="41">
        <v>382</v>
      </c>
      <c r="C188" s="41">
        <v>360</v>
      </c>
      <c r="D188" s="41">
        <v>466</v>
      </c>
      <c r="E188" s="41">
        <v>661</v>
      </c>
      <c r="F188" s="41">
        <v>548</v>
      </c>
    </row>
    <row r="189" spans="1:6" x14ac:dyDescent="0.25">
      <c r="A189" s="5">
        <v>39903</v>
      </c>
      <c r="B189" s="41">
        <v>246</v>
      </c>
      <c r="C189" s="41">
        <v>389</v>
      </c>
      <c r="D189" s="41">
        <v>510</v>
      </c>
      <c r="E189" s="41">
        <v>699</v>
      </c>
      <c r="F189" s="41">
        <v>586</v>
      </c>
    </row>
    <row r="190" spans="1:6" x14ac:dyDescent="0.25">
      <c r="A190" s="5">
        <v>39933</v>
      </c>
      <c r="B190" s="41">
        <v>212</v>
      </c>
      <c r="C190" s="41">
        <v>312</v>
      </c>
      <c r="D190" s="41">
        <v>413</v>
      </c>
      <c r="E190" s="41">
        <v>583</v>
      </c>
      <c r="F190" s="41">
        <v>487</v>
      </c>
    </row>
    <row r="191" spans="1:6" x14ac:dyDescent="0.25">
      <c r="A191" s="5">
        <v>39964</v>
      </c>
      <c r="B191" s="41">
        <v>159</v>
      </c>
      <c r="C191" s="41">
        <v>252</v>
      </c>
      <c r="D191" s="41">
        <v>319</v>
      </c>
      <c r="E191" s="41">
        <v>473</v>
      </c>
      <c r="F191" s="41">
        <v>387</v>
      </c>
    </row>
    <row r="192" spans="1:6" x14ac:dyDescent="0.25">
      <c r="A192" s="5">
        <v>39994</v>
      </c>
      <c r="B192" s="41">
        <v>104</v>
      </c>
      <c r="C192" s="41">
        <v>213</v>
      </c>
      <c r="D192" s="41">
        <v>273</v>
      </c>
      <c r="E192" s="41">
        <v>402</v>
      </c>
      <c r="F192" s="41">
        <v>331</v>
      </c>
    </row>
    <row r="193" spans="1:6" x14ac:dyDescent="0.25">
      <c r="A193" s="5">
        <v>40025</v>
      </c>
      <c r="B193" s="41">
        <v>110</v>
      </c>
      <c r="C193" s="41">
        <v>169</v>
      </c>
      <c r="D193" s="41">
        <v>220</v>
      </c>
      <c r="E193" s="41">
        <v>338</v>
      </c>
      <c r="F193" s="41">
        <v>273</v>
      </c>
    </row>
    <row r="194" spans="1:6" x14ac:dyDescent="0.25">
      <c r="A194" s="5">
        <v>40056</v>
      </c>
      <c r="B194" s="41">
        <v>96</v>
      </c>
      <c r="C194" s="41">
        <v>158</v>
      </c>
      <c r="D194" s="41">
        <v>206</v>
      </c>
      <c r="E194" s="41">
        <v>312</v>
      </c>
      <c r="F194" s="41">
        <v>253</v>
      </c>
    </row>
    <row r="195" spans="1:6" x14ac:dyDescent="0.25">
      <c r="A195" s="5">
        <v>40086</v>
      </c>
      <c r="B195" s="41">
        <v>91</v>
      </c>
      <c r="C195" s="41">
        <v>152</v>
      </c>
      <c r="D195" s="41">
        <v>193</v>
      </c>
      <c r="E195" s="41">
        <v>287</v>
      </c>
      <c r="F195" s="41">
        <v>235</v>
      </c>
    </row>
    <row r="196" spans="1:6" x14ac:dyDescent="0.25">
      <c r="A196" s="5">
        <v>40117</v>
      </c>
      <c r="B196" s="41">
        <v>90</v>
      </c>
      <c r="C196" s="41">
        <v>135</v>
      </c>
      <c r="D196" s="41">
        <v>178</v>
      </c>
      <c r="E196" s="41">
        <v>273</v>
      </c>
      <c r="F196" s="41">
        <v>218</v>
      </c>
    </row>
    <row r="197" spans="1:6" x14ac:dyDescent="0.25">
      <c r="A197" s="5">
        <v>40147</v>
      </c>
      <c r="B197" s="41">
        <v>88</v>
      </c>
      <c r="C197" s="41">
        <v>138</v>
      </c>
      <c r="D197" s="41">
        <v>183</v>
      </c>
      <c r="E197" s="41">
        <v>272</v>
      </c>
      <c r="F197" s="41">
        <v>221</v>
      </c>
    </row>
    <row r="198" spans="1:6" x14ac:dyDescent="0.25">
      <c r="A198" s="5">
        <v>40178</v>
      </c>
      <c r="B198" s="41">
        <v>77</v>
      </c>
      <c r="C198" s="41">
        <v>117</v>
      </c>
      <c r="D198" s="41">
        <v>158</v>
      </c>
      <c r="E198" s="41">
        <v>234</v>
      </c>
      <c r="F198" s="41">
        <v>190</v>
      </c>
    </row>
    <row r="199" spans="1:6" x14ac:dyDescent="0.25">
      <c r="A199" s="5">
        <v>40209</v>
      </c>
      <c r="B199" s="41">
        <v>73</v>
      </c>
      <c r="C199" s="41">
        <v>120</v>
      </c>
      <c r="D199" s="41">
        <v>155</v>
      </c>
      <c r="E199" s="41">
        <v>217</v>
      </c>
      <c r="F199" s="41">
        <v>181</v>
      </c>
    </row>
    <row r="200" spans="1:6" x14ac:dyDescent="0.25">
      <c r="A200" s="5">
        <v>40237</v>
      </c>
      <c r="B200" s="41">
        <v>70</v>
      </c>
      <c r="C200" s="41">
        <v>121</v>
      </c>
      <c r="D200" s="41">
        <v>160</v>
      </c>
      <c r="E200" s="41">
        <v>219</v>
      </c>
      <c r="F200" s="41">
        <v>185</v>
      </c>
    </row>
    <row r="201" spans="1:6" x14ac:dyDescent="0.25">
      <c r="A201" s="5">
        <v>40268</v>
      </c>
      <c r="B201" s="41">
        <v>65</v>
      </c>
      <c r="C201" s="41">
        <v>100</v>
      </c>
      <c r="D201" s="41">
        <v>141</v>
      </c>
      <c r="E201" s="41">
        <v>196</v>
      </c>
      <c r="F201" s="41">
        <v>161</v>
      </c>
    </row>
    <row r="202" spans="1:6" x14ac:dyDescent="0.25">
      <c r="A202" s="5">
        <v>40298</v>
      </c>
      <c r="B202" s="41">
        <v>58</v>
      </c>
      <c r="C202" s="41">
        <v>96</v>
      </c>
      <c r="D202" s="41">
        <v>138</v>
      </c>
      <c r="E202" s="41">
        <v>188</v>
      </c>
      <c r="F202" s="41">
        <v>155</v>
      </c>
    </row>
    <row r="203" spans="1:6" x14ac:dyDescent="0.25">
      <c r="A203" s="5">
        <v>40329</v>
      </c>
      <c r="B203" s="41">
        <v>80</v>
      </c>
      <c r="C203" s="41">
        <v>138</v>
      </c>
      <c r="D203" s="41">
        <v>179</v>
      </c>
      <c r="E203" s="41">
        <v>239</v>
      </c>
      <c r="F203" s="41">
        <v>202</v>
      </c>
    </row>
    <row r="204" spans="1:6" x14ac:dyDescent="0.25">
      <c r="A204" s="5">
        <v>40359</v>
      </c>
      <c r="B204" s="41">
        <v>80</v>
      </c>
      <c r="C204" s="41">
        <v>139</v>
      </c>
      <c r="D204" s="41">
        <v>183</v>
      </c>
      <c r="E204" s="41">
        <v>251</v>
      </c>
      <c r="F204" s="41">
        <v>209</v>
      </c>
    </row>
    <row r="205" spans="1:6" x14ac:dyDescent="0.25">
      <c r="A205" s="5">
        <v>40390</v>
      </c>
      <c r="B205" s="41">
        <v>78</v>
      </c>
      <c r="C205" s="41">
        <v>122</v>
      </c>
      <c r="D205" s="41">
        <v>165</v>
      </c>
      <c r="E205" s="41">
        <v>231</v>
      </c>
      <c r="F205" s="41">
        <v>189</v>
      </c>
    </row>
    <row r="206" spans="1:6" x14ac:dyDescent="0.25">
      <c r="A206" s="5">
        <v>40421</v>
      </c>
      <c r="B206" s="41">
        <v>75</v>
      </c>
      <c r="C206" s="41">
        <v>127</v>
      </c>
      <c r="D206" s="41">
        <v>170</v>
      </c>
      <c r="E206" s="41">
        <v>238</v>
      </c>
      <c r="F206" s="41">
        <v>195</v>
      </c>
    </row>
    <row r="207" spans="1:6" x14ac:dyDescent="0.25">
      <c r="A207" s="5">
        <v>40451</v>
      </c>
      <c r="B207" s="41">
        <v>72</v>
      </c>
      <c r="C207" s="41">
        <v>120</v>
      </c>
      <c r="D207" s="41">
        <v>161</v>
      </c>
      <c r="E207" s="41">
        <v>227</v>
      </c>
      <c r="F207" s="41">
        <v>184</v>
      </c>
    </row>
    <row r="208" spans="1:6" x14ac:dyDescent="0.25">
      <c r="A208" s="5">
        <v>40482</v>
      </c>
      <c r="B208" s="41">
        <v>66</v>
      </c>
      <c r="C208" s="41">
        <v>115</v>
      </c>
      <c r="D208" s="41">
        <v>157</v>
      </c>
      <c r="E208" s="41">
        <v>217</v>
      </c>
      <c r="F208" s="41">
        <v>177</v>
      </c>
    </row>
    <row r="209" spans="1:6" x14ac:dyDescent="0.25">
      <c r="A209" s="5">
        <v>40512</v>
      </c>
      <c r="B209" s="41">
        <v>67</v>
      </c>
      <c r="C209" s="41">
        <v>123</v>
      </c>
      <c r="D209" s="41">
        <v>161</v>
      </c>
      <c r="E209" s="41">
        <v>219</v>
      </c>
      <c r="F209" s="41">
        <v>182</v>
      </c>
    </row>
    <row r="210" spans="1:6" x14ac:dyDescent="0.25">
      <c r="A210" s="5">
        <v>40543</v>
      </c>
      <c r="B210" s="41">
        <v>66</v>
      </c>
      <c r="C210" s="41">
        <v>110</v>
      </c>
      <c r="D210" s="41">
        <v>146</v>
      </c>
      <c r="E210" s="41">
        <v>203</v>
      </c>
      <c r="F210" s="41">
        <v>166</v>
      </c>
    </row>
    <row r="211" spans="1:6" x14ac:dyDescent="0.25">
      <c r="A211" s="5">
        <v>40574</v>
      </c>
      <c r="B211" s="41">
        <v>67</v>
      </c>
      <c r="C211" s="41">
        <v>113</v>
      </c>
      <c r="D211" s="41">
        <v>142</v>
      </c>
      <c r="E211" s="41">
        <v>196</v>
      </c>
      <c r="F211" s="41">
        <v>162</v>
      </c>
    </row>
    <row r="212" spans="1:6" x14ac:dyDescent="0.25">
      <c r="A212" s="5">
        <v>40602</v>
      </c>
      <c r="B212" s="41">
        <v>62</v>
      </c>
      <c r="C212" s="41">
        <v>104</v>
      </c>
      <c r="D212" s="41">
        <v>131</v>
      </c>
      <c r="E212" s="41">
        <v>186</v>
      </c>
      <c r="F212" s="41">
        <v>151</v>
      </c>
    </row>
    <row r="213" spans="1:6" x14ac:dyDescent="0.25">
      <c r="A213" s="5">
        <v>40633</v>
      </c>
      <c r="B213" s="41">
        <v>59</v>
      </c>
      <c r="C213" s="41">
        <v>106</v>
      </c>
      <c r="D213" s="41">
        <v>132</v>
      </c>
      <c r="E213" s="41">
        <v>182</v>
      </c>
      <c r="F213" s="41">
        <v>150</v>
      </c>
    </row>
    <row r="214" spans="1:6" x14ac:dyDescent="0.25">
      <c r="A214" s="5">
        <v>40663</v>
      </c>
      <c r="B214" s="41">
        <v>58</v>
      </c>
      <c r="C214" s="41">
        <v>102</v>
      </c>
      <c r="D214" s="41">
        <v>128</v>
      </c>
      <c r="E214" s="41">
        <v>180</v>
      </c>
      <c r="F214" s="41">
        <v>147</v>
      </c>
    </row>
    <row r="215" spans="1:6" x14ac:dyDescent="0.25">
      <c r="A215" s="5">
        <v>40694</v>
      </c>
      <c r="B215" s="41">
        <v>63</v>
      </c>
      <c r="C215" s="41">
        <v>111</v>
      </c>
      <c r="D215" s="41">
        <v>137</v>
      </c>
      <c r="E215" s="41">
        <v>188</v>
      </c>
      <c r="F215" s="41">
        <v>156</v>
      </c>
    </row>
    <row r="216" spans="1:6" x14ac:dyDescent="0.25">
      <c r="A216" s="5">
        <v>40724</v>
      </c>
      <c r="B216" s="41">
        <v>65</v>
      </c>
      <c r="C216" s="41">
        <v>121</v>
      </c>
      <c r="D216" s="41">
        <v>146</v>
      </c>
      <c r="E216" s="41">
        <v>198</v>
      </c>
      <c r="F216" s="41">
        <v>164</v>
      </c>
    </row>
    <row r="217" spans="1:6" x14ac:dyDescent="0.25">
      <c r="A217" s="5">
        <v>40755</v>
      </c>
      <c r="B217" s="41">
        <v>70</v>
      </c>
      <c r="C217" s="41">
        <v>124</v>
      </c>
      <c r="D217" s="41">
        <v>149</v>
      </c>
      <c r="E217" s="41">
        <v>198</v>
      </c>
      <c r="F217" s="41">
        <v>166</v>
      </c>
    </row>
    <row r="218" spans="1:6" x14ac:dyDescent="0.25">
      <c r="A218" s="5">
        <v>40786</v>
      </c>
      <c r="B218" s="41">
        <v>86</v>
      </c>
      <c r="C218" s="41">
        <v>173</v>
      </c>
      <c r="D218" s="41">
        <v>200</v>
      </c>
      <c r="E218" s="41">
        <v>259</v>
      </c>
      <c r="F218" s="41">
        <v>221</v>
      </c>
    </row>
    <row r="219" spans="1:6" x14ac:dyDescent="0.25">
      <c r="A219" s="5">
        <v>40816</v>
      </c>
      <c r="B219" s="41">
        <v>91</v>
      </c>
      <c r="C219" s="41">
        <v>193</v>
      </c>
      <c r="D219" s="41">
        <v>235</v>
      </c>
      <c r="E219" s="41">
        <v>302</v>
      </c>
      <c r="F219" s="41">
        <v>257</v>
      </c>
    </row>
    <row r="220" spans="1:6" x14ac:dyDescent="0.25">
      <c r="A220" s="5">
        <v>40847</v>
      </c>
      <c r="B220" s="41">
        <v>81</v>
      </c>
      <c r="C220" s="41">
        <v>156</v>
      </c>
      <c r="D220" s="41">
        <v>202</v>
      </c>
      <c r="E220" s="41">
        <v>266</v>
      </c>
      <c r="F220" s="41">
        <v>222</v>
      </c>
    </row>
    <row r="221" spans="1:6" x14ac:dyDescent="0.25">
      <c r="A221" s="5">
        <v>40877</v>
      </c>
      <c r="B221" s="41">
        <v>102</v>
      </c>
      <c r="C221" s="41">
        <v>194</v>
      </c>
      <c r="D221" s="41">
        <v>249</v>
      </c>
      <c r="E221" s="41">
        <v>305</v>
      </c>
      <c r="F221" s="41">
        <v>266</v>
      </c>
    </row>
    <row r="222" spans="1:6" x14ac:dyDescent="0.25">
      <c r="A222" s="5">
        <v>40908</v>
      </c>
      <c r="B222" s="41">
        <v>87</v>
      </c>
      <c r="C222" s="41">
        <v>167</v>
      </c>
      <c r="D222" s="41">
        <v>232</v>
      </c>
      <c r="E222" s="41">
        <v>305</v>
      </c>
      <c r="F222" s="41">
        <v>257</v>
      </c>
    </row>
    <row r="223" spans="1:6" x14ac:dyDescent="0.25">
      <c r="A223" s="5">
        <v>40939</v>
      </c>
      <c r="B223" s="41">
        <v>86</v>
      </c>
      <c r="C223" s="41">
        <v>147</v>
      </c>
      <c r="D223" s="41">
        <v>201</v>
      </c>
      <c r="E223" s="41">
        <v>278</v>
      </c>
      <c r="F223" s="41">
        <v>229</v>
      </c>
    </row>
    <row r="224" spans="1:6" x14ac:dyDescent="0.25">
      <c r="A224" s="5">
        <v>40968</v>
      </c>
      <c r="B224" s="41">
        <v>73</v>
      </c>
      <c r="C224" s="41">
        <v>127</v>
      </c>
      <c r="D224" s="41">
        <v>178</v>
      </c>
      <c r="E224" s="41">
        <v>248</v>
      </c>
      <c r="F224" s="41">
        <v>203</v>
      </c>
    </row>
    <row r="225" spans="1:6" x14ac:dyDescent="0.25">
      <c r="A225" s="5">
        <v>40999</v>
      </c>
      <c r="B225" s="41">
        <v>65</v>
      </c>
      <c r="C225" s="41">
        <v>121</v>
      </c>
      <c r="D225" s="41">
        <v>166</v>
      </c>
      <c r="E225" s="41">
        <v>237</v>
      </c>
      <c r="F225" s="41">
        <v>192</v>
      </c>
    </row>
    <row r="226" spans="1:6" x14ac:dyDescent="0.25">
      <c r="A226" s="5">
        <v>41029</v>
      </c>
      <c r="B226" s="41">
        <v>76</v>
      </c>
      <c r="C226" s="41">
        <v>128</v>
      </c>
      <c r="D226" s="41">
        <v>177</v>
      </c>
      <c r="E226" s="41">
        <v>248</v>
      </c>
      <c r="F226" s="41">
        <v>203</v>
      </c>
    </row>
    <row r="227" spans="1:6" x14ac:dyDescent="0.25">
      <c r="A227" s="5">
        <v>41060</v>
      </c>
      <c r="B227" s="41">
        <v>86</v>
      </c>
      <c r="C227" s="41">
        <v>145</v>
      </c>
      <c r="D227" s="41">
        <v>200</v>
      </c>
      <c r="E227" s="41">
        <v>277</v>
      </c>
      <c r="F227" s="41">
        <v>229</v>
      </c>
    </row>
    <row r="228" spans="1:6" x14ac:dyDescent="0.25">
      <c r="A228" s="5">
        <v>41090</v>
      </c>
      <c r="B228" s="41">
        <v>78</v>
      </c>
      <c r="C228" s="41">
        <v>128</v>
      </c>
      <c r="D228" s="41">
        <v>182</v>
      </c>
      <c r="E228" s="41">
        <v>269</v>
      </c>
      <c r="F228" s="41">
        <v>215</v>
      </c>
    </row>
    <row r="229" spans="1:6" x14ac:dyDescent="0.25">
      <c r="A229" s="5">
        <v>41121</v>
      </c>
      <c r="B229" s="41">
        <v>68</v>
      </c>
      <c r="C229" s="41">
        <v>109</v>
      </c>
      <c r="D229" s="41">
        <v>160</v>
      </c>
      <c r="E229" s="41">
        <v>250</v>
      </c>
      <c r="F229" s="41">
        <v>194</v>
      </c>
    </row>
    <row r="230" spans="1:6" x14ac:dyDescent="0.25">
      <c r="A230" s="5">
        <v>41152</v>
      </c>
      <c r="B230" s="41">
        <v>65</v>
      </c>
      <c r="C230" s="41">
        <v>105</v>
      </c>
      <c r="D230" s="41">
        <v>151</v>
      </c>
      <c r="E230" s="41">
        <v>240</v>
      </c>
      <c r="F230" s="41">
        <v>186</v>
      </c>
    </row>
    <row r="231" spans="1:6" x14ac:dyDescent="0.25">
      <c r="A231" s="5">
        <v>41182</v>
      </c>
      <c r="B231" s="41">
        <v>57</v>
      </c>
      <c r="C231" s="41">
        <v>97</v>
      </c>
      <c r="D231" s="41">
        <v>134</v>
      </c>
      <c r="E231" s="41">
        <v>221</v>
      </c>
      <c r="F231" s="41">
        <v>169</v>
      </c>
    </row>
    <row r="232" spans="1:6" x14ac:dyDescent="0.25">
      <c r="A232" s="5">
        <v>41213</v>
      </c>
      <c r="B232" s="41">
        <v>52</v>
      </c>
      <c r="C232" s="41">
        <v>85</v>
      </c>
      <c r="D232" s="41">
        <v>117</v>
      </c>
      <c r="E232" s="41">
        <v>199</v>
      </c>
      <c r="F232" s="41">
        <v>151</v>
      </c>
    </row>
    <row r="233" spans="1:6" x14ac:dyDescent="0.25">
      <c r="A233" s="5">
        <v>41243</v>
      </c>
      <c r="B233" s="41">
        <v>58</v>
      </c>
      <c r="C233" s="41">
        <v>93</v>
      </c>
      <c r="D233" s="41">
        <v>126</v>
      </c>
      <c r="E233" s="41">
        <v>209</v>
      </c>
      <c r="F233" s="41">
        <v>160</v>
      </c>
    </row>
    <row r="234" spans="1:6" x14ac:dyDescent="0.25">
      <c r="A234" s="5">
        <v>41274</v>
      </c>
      <c r="B234" s="41">
        <v>64</v>
      </c>
      <c r="C234" s="41">
        <v>89</v>
      </c>
      <c r="D234" s="41">
        <v>119</v>
      </c>
      <c r="E234" s="41">
        <v>200</v>
      </c>
      <c r="F234" s="41">
        <v>154</v>
      </c>
    </row>
    <row r="235" spans="1:6" x14ac:dyDescent="0.25">
      <c r="A235" s="5">
        <v>41305</v>
      </c>
      <c r="B235" s="41">
        <v>62</v>
      </c>
      <c r="C235" s="41">
        <v>86</v>
      </c>
      <c r="D235" s="41">
        <v>115</v>
      </c>
      <c r="E235" s="41">
        <v>192</v>
      </c>
      <c r="F235" s="41">
        <v>148</v>
      </c>
    </row>
    <row r="236" spans="1:6" x14ac:dyDescent="0.25">
      <c r="A236" s="5">
        <v>41333</v>
      </c>
      <c r="B236" s="41">
        <v>61</v>
      </c>
      <c r="C236" s="41">
        <v>86</v>
      </c>
      <c r="D236" s="41">
        <v>115</v>
      </c>
      <c r="E236" s="41">
        <v>196</v>
      </c>
      <c r="F236" s="41">
        <v>149</v>
      </c>
    </row>
    <row r="237" spans="1:6" x14ac:dyDescent="0.25">
      <c r="A237" s="5">
        <v>41364</v>
      </c>
      <c r="B237" s="41">
        <v>63</v>
      </c>
      <c r="C237" s="41">
        <v>88</v>
      </c>
      <c r="D237" s="41">
        <v>118</v>
      </c>
      <c r="E237" s="41">
        <v>198</v>
      </c>
      <c r="F237" s="41">
        <v>151</v>
      </c>
    </row>
    <row r="238" spans="1:6" x14ac:dyDescent="0.25">
      <c r="A238" s="5">
        <v>41394</v>
      </c>
      <c r="B238" s="41">
        <v>65</v>
      </c>
      <c r="C238" s="41">
        <v>86</v>
      </c>
      <c r="D238" s="41">
        <v>115</v>
      </c>
      <c r="E238" s="41">
        <v>193</v>
      </c>
      <c r="F238" s="41">
        <v>147</v>
      </c>
    </row>
    <row r="239" spans="1:6" x14ac:dyDescent="0.25">
      <c r="A239" s="5">
        <v>41425</v>
      </c>
      <c r="B239" s="41">
        <v>65</v>
      </c>
      <c r="C239" s="41">
        <v>86</v>
      </c>
      <c r="D239" s="41">
        <v>114</v>
      </c>
      <c r="E239" s="41">
        <v>192</v>
      </c>
      <c r="F239" s="41">
        <v>147</v>
      </c>
    </row>
    <row r="240" spans="1:6" x14ac:dyDescent="0.25">
      <c r="A240" s="5">
        <v>41455</v>
      </c>
      <c r="B240" s="41">
        <v>73</v>
      </c>
      <c r="C240" s="41">
        <v>98</v>
      </c>
      <c r="D240" s="41">
        <v>132</v>
      </c>
      <c r="E240" s="41">
        <v>218</v>
      </c>
      <c r="F240" s="41">
        <v>167</v>
      </c>
    </row>
    <row r="241" spans="1:6" x14ac:dyDescent="0.25">
      <c r="A241" s="5">
        <v>41486</v>
      </c>
      <c r="B241" s="41">
        <v>70</v>
      </c>
      <c r="C241" s="41">
        <v>89</v>
      </c>
      <c r="D241" s="41">
        <v>118</v>
      </c>
      <c r="E241" s="41">
        <v>204</v>
      </c>
      <c r="F241" s="41">
        <v>153</v>
      </c>
    </row>
    <row r="242" spans="1:6" x14ac:dyDescent="0.25">
      <c r="A242" s="5">
        <v>41517</v>
      </c>
      <c r="B242" s="41">
        <v>69</v>
      </c>
      <c r="C242" s="41">
        <v>88</v>
      </c>
      <c r="D242" s="41">
        <v>118</v>
      </c>
      <c r="E242" s="41">
        <v>208</v>
      </c>
      <c r="F242" s="41">
        <v>155</v>
      </c>
    </row>
    <row r="243" spans="1:6" x14ac:dyDescent="0.25">
      <c r="A243" s="5">
        <v>41547</v>
      </c>
      <c r="B243" s="41">
        <v>73</v>
      </c>
      <c r="C243" s="41">
        <v>88</v>
      </c>
      <c r="D243" s="41">
        <v>118</v>
      </c>
      <c r="E243" s="41">
        <v>207</v>
      </c>
      <c r="F243" s="41">
        <v>156</v>
      </c>
    </row>
    <row r="244" spans="1:6" x14ac:dyDescent="0.25">
      <c r="A244" s="5">
        <v>41578</v>
      </c>
      <c r="B244" s="41">
        <v>73</v>
      </c>
      <c r="C244" s="41">
        <v>82</v>
      </c>
      <c r="D244" s="41">
        <v>109</v>
      </c>
      <c r="E244" s="41">
        <v>192</v>
      </c>
      <c r="F244" s="41">
        <v>145</v>
      </c>
    </row>
    <row r="245" spans="1:6" x14ac:dyDescent="0.25">
      <c r="A245" s="5">
        <v>41608</v>
      </c>
      <c r="B245" s="41">
        <v>70</v>
      </c>
      <c r="C245" s="41">
        <v>79</v>
      </c>
      <c r="D245" s="41">
        <v>104</v>
      </c>
      <c r="E245" s="41">
        <v>189</v>
      </c>
      <c r="F245" s="41">
        <v>141</v>
      </c>
    </row>
    <row r="246" spans="1:6" x14ac:dyDescent="0.25">
      <c r="A246" s="5">
        <v>41639</v>
      </c>
      <c r="B246" s="41">
        <v>60</v>
      </c>
      <c r="C246" s="41">
        <v>70</v>
      </c>
      <c r="D246" s="41">
        <v>95</v>
      </c>
      <c r="E246" s="41">
        <v>174</v>
      </c>
      <c r="F246" s="41">
        <v>128</v>
      </c>
    </row>
    <row r="247" spans="1:6" x14ac:dyDescent="0.25">
      <c r="A247" s="5">
        <v>41670</v>
      </c>
      <c r="B247" s="41">
        <v>58</v>
      </c>
      <c r="C247" s="41">
        <v>71</v>
      </c>
      <c r="D247" s="41">
        <v>96</v>
      </c>
      <c r="E247" s="41">
        <v>178</v>
      </c>
      <c r="F247" s="41">
        <v>130</v>
      </c>
    </row>
    <row r="248" spans="1:6" x14ac:dyDescent="0.25">
      <c r="A248" s="5">
        <v>41698</v>
      </c>
      <c r="B248" s="41">
        <v>57</v>
      </c>
      <c r="C248" s="41">
        <v>67</v>
      </c>
      <c r="D248" s="41">
        <v>90</v>
      </c>
      <c r="E248" s="41">
        <v>166</v>
      </c>
      <c r="F248" s="41">
        <v>122</v>
      </c>
    </row>
    <row r="249" spans="1:6" x14ac:dyDescent="0.25">
      <c r="A249" s="5">
        <v>41729</v>
      </c>
      <c r="B249" s="41">
        <v>54</v>
      </c>
      <c r="C249" s="41">
        <v>67</v>
      </c>
      <c r="D249" s="41">
        <v>88</v>
      </c>
      <c r="E249" s="41">
        <v>161</v>
      </c>
      <c r="F249" s="41">
        <v>119</v>
      </c>
    </row>
    <row r="250" spans="1:6" x14ac:dyDescent="0.25">
      <c r="A250" s="5">
        <v>41759</v>
      </c>
      <c r="B250" s="41">
        <v>53</v>
      </c>
      <c r="C250" s="41">
        <v>65</v>
      </c>
      <c r="D250" s="41">
        <v>85</v>
      </c>
      <c r="E250" s="41">
        <v>154</v>
      </c>
      <c r="F250" s="41">
        <v>114</v>
      </c>
    </row>
    <row r="251" spans="1:6" x14ac:dyDescent="0.25">
      <c r="A251" s="5">
        <v>41790</v>
      </c>
      <c r="B251" s="41">
        <v>53</v>
      </c>
      <c r="C251" s="41">
        <v>66</v>
      </c>
      <c r="D251" s="41">
        <v>86</v>
      </c>
      <c r="E251" s="41">
        <v>150</v>
      </c>
      <c r="F251" s="41">
        <v>112</v>
      </c>
    </row>
    <row r="252" spans="1:6" x14ac:dyDescent="0.25">
      <c r="A252" s="5">
        <v>41820</v>
      </c>
      <c r="B252" s="41">
        <v>53</v>
      </c>
      <c r="C252" s="41">
        <v>65</v>
      </c>
      <c r="D252" s="41">
        <v>84</v>
      </c>
      <c r="E252" s="41">
        <v>144</v>
      </c>
      <c r="F252" s="41">
        <v>109</v>
      </c>
    </row>
    <row r="253" spans="1:6" x14ac:dyDescent="0.25">
      <c r="A253" s="5">
        <v>41851</v>
      </c>
      <c r="B253" s="41">
        <v>52</v>
      </c>
      <c r="C253" s="41">
        <v>65</v>
      </c>
      <c r="D253" s="41">
        <v>84</v>
      </c>
      <c r="E253" s="41">
        <v>147</v>
      </c>
      <c r="F253" s="41">
        <v>110</v>
      </c>
    </row>
    <row r="254" spans="1:6" x14ac:dyDescent="0.25">
      <c r="A254" s="5">
        <v>41882</v>
      </c>
      <c r="B254" s="41">
        <v>55</v>
      </c>
      <c r="C254" s="41">
        <v>67</v>
      </c>
      <c r="D254" s="41">
        <v>86</v>
      </c>
      <c r="E254" s="41">
        <v>150</v>
      </c>
      <c r="F254" s="41">
        <v>112</v>
      </c>
    </row>
    <row r="255" spans="1:6" x14ac:dyDescent="0.25">
      <c r="A255" s="5">
        <v>41912</v>
      </c>
      <c r="B255" s="41">
        <v>58</v>
      </c>
      <c r="C255" s="41">
        <v>72</v>
      </c>
      <c r="D255" s="41">
        <v>93</v>
      </c>
      <c r="E255" s="41">
        <v>159</v>
      </c>
      <c r="F255" s="41">
        <v>120</v>
      </c>
    </row>
    <row r="256" spans="1:6" x14ac:dyDescent="0.25">
      <c r="A256" s="5">
        <v>41943</v>
      </c>
      <c r="B256" s="41">
        <v>63</v>
      </c>
      <c r="C256" s="41">
        <v>79</v>
      </c>
      <c r="D256" s="41">
        <v>99</v>
      </c>
      <c r="E256" s="41">
        <v>167</v>
      </c>
      <c r="F256" s="41">
        <v>127</v>
      </c>
    </row>
    <row r="257" spans="1:6" x14ac:dyDescent="0.25">
      <c r="A257" s="5">
        <v>41973</v>
      </c>
      <c r="B257" s="41">
        <v>63</v>
      </c>
      <c r="C257" s="41">
        <v>82</v>
      </c>
      <c r="D257" s="41">
        <v>103</v>
      </c>
      <c r="E257" s="41">
        <v>180</v>
      </c>
      <c r="F257" s="41">
        <v>135</v>
      </c>
    </row>
    <row r="258" spans="1:6" x14ac:dyDescent="0.25">
      <c r="A258" s="5">
        <v>42004</v>
      </c>
      <c r="B258" s="41">
        <v>65</v>
      </c>
      <c r="C258" s="41">
        <v>84</v>
      </c>
      <c r="D258" s="41">
        <v>107</v>
      </c>
      <c r="E258" s="41">
        <v>198</v>
      </c>
      <c r="F258" s="41">
        <v>144</v>
      </c>
    </row>
    <row r="259" spans="1:6" x14ac:dyDescent="0.25">
      <c r="A259" s="5">
        <v>42035</v>
      </c>
      <c r="B259" s="41">
        <v>66</v>
      </c>
      <c r="C259" s="41">
        <v>87</v>
      </c>
      <c r="D259" s="41">
        <v>112</v>
      </c>
      <c r="E259" s="41">
        <v>213</v>
      </c>
      <c r="F259" s="41">
        <v>153</v>
      </c>
    </row>
    <row r="260" spans="1:6" x14ac:dyDescent="0.25">
      <c r="A260" s="5">
        <v>42063</v>
      </c>
      <c r="B260" s="41">
        <v>66</v>
      </c>
      <c r="C260" s="41">
        <v>77</v>
      </c>
      <c r="D260" s="41">
        <v>99</v>
      </c>
      <c r="E260" s="41">
        <v>180</v>
      </c>
      <c r="F260" s="41">
        <v>132</v>
      </c>
    </row>
    <row r="261" spans="1:6" x14ac:dyDescent="0.25">
      <c r="A261" s="5">
        <v>42094</v>
      </c>
      <c r="B261" s="41">
        <v>69</v>
      </c>
      <c r="C261" s="41">
        <v>84</v>
      </c>
      <c r="D261" s="41">
        <v>105</v>
      </c>
      <c r="E261" s="41">
        <v>182</v>
      </c>
      <c r="F261" s="41">
        <v>136</v>
      </c>
    </row>
    <row r="262" spans="1:6" x14ac:dyDescent="0.25">
      <c r="A262" s="5">
        <v>42124</v>
      </c>
      <c r="B262" s="41">
        <v>69</v>
      </c>
      <c r="C262" s="41">
        <v>81</v>
      </c>
      <c r="D262" s="41">
        <v>104</v>
      </c>
      <c r="E262" s="41">
        <v>179</v>
      </c>
      <c r="F262" s="41">
        <v>134</v>
      </c>
    </row>
    <row r="263" spans="1:6" x14ac:dyDescent="0.25">
      <c r="A263" s="5">
        <v>42155</v>
      </c>
      <c r="B263" s="41">
        <v>75</v>
      </c>
      <c r="C263" s="41">
        <v>87</v>
      </c>
      <c r="D263" s="41">
        <v>108</v>
      </c>
      <c r="E263" s="41">
        <v>183</v>
      </c>
      <c r="F263" s="41">
        <v>138</v>
      </c>
    </row>
    <row r="267" spans="1:6" x14ac:dyDescent="0.25">
      <c r="A267" s="41" t="s">
        <v>730</v>
      </c>
    </row>
    <row r="268" spans="1:6" x14ac:dyDescent="0.25">
      <c r="A268" s="41" t="s">
        <v>450</v>
      </c>
    </row>
    <row r="270" spans="1:6" x14ac:dyDescent="0.25">
      <c r="B270" s="41" t="s">
        <v>49</v>
      </c>
      <c r="C270" s="41" t="s">
        <v>57</v>
      </c>
      <c r="D270" s="41" t="s">
        <v>69</v>
      </c>
      <c r="E270" s="41" t="s">
        <v>82</v>
      </c>
      <c r="F270" s="41" t="s">
        <v>448</v>
      </c>
    </row>
    <row r="271" spans="1:6" x14ac:dyDescent="0.25">
      <c r="A271" s="5">
        <v>38352</v>
      </c>
      <c r="B271" s="41">
        <v>5.0890000000000004</v>
      </c>
      <c r="C271" s="41">
        <v>4.968</v>
      </c>
      <c r="D271" s="41">
        <v>5.7619999999999996</v>
      </c>
      <c r="E271" s="41">
        <v>6.03</v>
      </c>
      <c r="F271" s="41">
        <v>5.7060000000000004</v>
      </c>
    </row>
    <row r="272" spans="1:6" x14ac:dyDescent="0.25">
      <c r="A272" s="5">
        <v>38383</v>
      </c>
      <c r="B272" s="41">
        <v>5.1890000000000001</v>
      </c>
      <c r="C272" s="41">
        <v>5.0220000000000002</v>
      </c>
      <c r="D272" s="41">
        <v>5.8159999999999998</v>
      </c>
      <c r="E272" s="41">
        <v>6.1340000000000003</v>
      </c>
      <c r="F272" s="41">
        <v>5.7789999999999999</v>
      </c>
    </row>
    <row r="273" spans="1:6" x14ac:dyDescent="0.25">
      <c r="A273" s="5">
        <v>38411</v>
      </c>
      <c r="B273" s="41">
        <v>5.1870000000000003</v>
      </c>
      <c r="C273" s="41">
        <v>4.9960000000000004</v>
      </c>
      <c r="D273" s="41">
        <v>5.8140000000000001</v>
      </c>
      <c r="E273" s="41">
        <v>6.1689999999999996</v>
      </c>
      <c r="F273" s="41">
        <v>5.7809999999999997</v>
      </c>
    </row>
    <row r="274" spans="1:6" x14ac:dyDescent="0.25">
      <c r="A274" s="5">
        <v>38442</v>
      </c>
      <c r="B274" s="41">
        <v>5.258</v>
      </c>
      <c r="C274" s="41">
        <v>4.9029999999999996</v>
      </c>
      <c r="D274" s="41">
        <v>5.8330000000000002</v>
      </c>
      <c r="E274" s="41">
        <v>6.09</v>
      </c>
      <c r="F274" s="41">
        <v>5.74</v>
      </c>
    </row>
    <row r="275" spans="1:6" x14ac:dyDescent="0.25">
      <c r="A275" s="5">
        <v>38472</v>
      </c>
      <c r="B275" s="41">
        <v>5.3780000000000001</v>
      </c>
      <c r="C275" s="41">
        <v>4.9269999999999996</v>
      </c>
      <c r="D275" s="41">
        <v>5.8920000000000003</v>
      </c>
      <c r="E275" s="41">
        <v>6.1269999999999998</v>
      </c>
      <c r="F275" s="41">
        <v>5.782</v>
      </c>
    </row>
    <row r="276" spans="1:6" x14ac:dyDescent="0.25">
      <c r="A276" s="5">
        <v>38503</v>
      </c>
      <c r="B276" s="41">
        <v>5.351</v>
      </c>
      <c r="C276" s="41">
        <v>5.03</v>
      </c>
      <c r="D276" s="41">
        <v>5.9279999999999999</v>
      </c>
      <c r="E276" s="41">
        <v>6.298</v>
      </c>
      <c r="F276" s="41">
        <v>5.8769999999999998</v>
      </c>
    </row>
    <row r="277" spans="1:6" x14ac:dyDescent="0.25">
      <c r="A277" s="5">
        <v>38533</v>
      </c>
      <c r="B277" s="41">
        <v>5.359</v>
      </c>
      <c r="C277" s="41">
        <v>5.0170000000000003</v>
      </c>
      <c r="D277" s="41">
        <v>5.9829999999999997</v>
      </c>
      <c r="E277" s="41">
        <v>6.34</v>
      </c>
      <c r="F277" s="41">
        <v>5.9119999999999999</v>
      </c>
    </row>
    <row r="278" spans="1:6" x14ac:dyDescent="0.25">
      <c r="A278" s="5">
        <v>38564</v>
      </c>
      <c r="B278" s="41">
        <v>5.234</v>
      </c>
      <c r="C278" s="41">
        <v>4.99</v>
      </c>
      <c r="D278" s="41">
        <v>5.92</v>
      </c>
      <c r="E278" s="41">
        <v>6.2919999999999998</v>
      </c>
      <c r="F278" s="41">
        <v>5.859</v>
      </c>
    </row>
    <row r="279" spans="1:6" x14ac:dyDescent="0.25">
      <c r="A279" s="5">
        <v>38595</v>
      </c>
      <c r="B279" s="41">
        <v>5.2119999999999997</v>
      </c>
      <c r="C279" s="41">
        <v>5.165</v>
      </c>
      <c r="D279" s="41">
        <v>5.9960000000000004</v>
      </c>
      <c r="E279" s="41">
        <v>6.2809999999999997</v>
      </c>
      <c r="F279" s="41">
        <v>5.91</v>
      </c>
    </row>
    <row r="280" spans="1:6" x14ac:dyDescent="0.25">
      <c r="A280" s="5">
        <v>38625</v>
      </c>
      <c r="B280" s="41">
        <v>5.12</v>
      </c>
      <c r="C280" s="41">
        <v>5.0510000000000002</v>
      </c>
      <c r="D280" s="41">
        <v>5.9029999999999996</v>
      </c>
      <c r="E280" s="41">
        <v>6.1509999999999998</v>
      </c>
      <c r="F280" s="41">
        <v>5.7990000000000004</v>
      </c>
    </row>
    <row r="281" spans="1:6" x14ac:dyDescent="0.25">
      <c r="A281" s="5">
        <v>38656</v>
      </c>
      <c r="B281" s="41">
        <v>5.0129999999999999</v>
      </c>
      <c r="C281" s="41">
        <v>4.9859999999999998</v>
      </c>
      <c r="D281" s="41">
        <v>5.84</v>
      </c>
      <c r="E281" s="41">
        <v>6.0819999999999999</v>
      </c>
      <c r="F281" s="41">
        <v>5.7309999999999999</v>
      </c>
    </row>
    <row r="282" spans="1:6" x14ac:dyDescent="0.25">
      <c r="A282" s="5">
        <v>38686</v>
      </c>
      <c r="B282" s="41">
        <v>4.9779999999999998</v>
      </c>
      <c r="C282" s="41">
        <v>4.9740000000000002</v>
      </c>
      <c r="D282" s="41">
        <v>5.8760000000000003</v>
      </c>
      <c r="E282" s="41">
        <v>6.1289999999999996</v>
      </c>
      <c r="F282" s="41">
        <v>5.7590000000000003</v>
      </c>
    </row>
    <row r="283" spans="1:6" x14ac:dyDescent="0.25">
      <c r="A283" s="5">
        <v>38717</v>
      </c>
      <c r="B283" s="41">
        <v>4.9939999999999998</v>
      </c>
      <c r="C283" s="41">
        <v>4.9809999999999999</v>
      </c>
      <c r="D283" s="41">
        <v>5.9459999999999997</v>
      </c>
      <c r="E283" s="41">
        <v>6.3529999999999998</v>
      </c>
      <c r="F283" s="41">
        <v>5.8550000000000004</v>
      </c>
    </row>
    <row r="284" spans="1:6" x14ac:dyDescent="0.25">
      <c r="A284" s="5">
        <v>38748</v>
      </c>
      <c r="B284" s="41">
        <v>5.0250000000000004</v>
      </c>
      <c r="C284" s="41">
        <v>4.9610000000000003</v>
      </c>
      <c r="D284" s="41">
        <v>5.9119999999999999</v>
      </c>
      <c r="E284" s="41">
        <v>6.2919999999999998</v>
      </c>
      <c r="F284" s="41">
        <v>5.819</v>
      </c>
    </row>
    <row r="285" spans="1:6" x14ac:dyDescent="0.25">
      <c r="A285" s="5">
        <v>38776</v>
      </c>
      <c r="B285" s="41">
        <v>5.0659999999999998</v>
      </c>
      <c r="C285" s="41">
        <v>4.99</v>
      </c>
      <c r="D285" s="41">
        <v>5.9560000000000004</v>
      </c>
      <c r="E285" s="41">
        <v>6.3710000000000004</v>
      </c>
      <c r="F285" s="41">
        <v>5.8710000000000004</v>
      </c>
    </row>
    <row r="286" spans="1:6" x14ac:dyDescent="0.25">
      <c r="A286" s="5">
        <v>38807</v>
      </c>
      <c r="B286" s="41">
        <v>5.125</v>
      </c>
      <c r="C286" s="41">
        <v>4.9249999999999998</v>
      </c>
      <c r="D286" s="41">
        <v>5.883</v>
      </c>
      <c r="E286" s="41">
        <v>6.25</v>
      </c>
      <c r="F286" s="41">
        <v>5.7809999999999997</v>
      </c>
    </row>
    <row r="287" spans="1:6" x14ac:dyDescent="0.25">
      <c r="A287" s="5">
        <v>38837</v>
      </c>
      <c r="B287" s="41">
        <v>5.0339999999999998</v>
      </c>
      <c r="C287" s="41">
        <v>4.8579999999999997</v>
      </c>
      <c r="D287" s="41">
        <v>5.8129999999999997</v>
      </c>
      <c r="E287" s="41">
        <v>6.1619999999999999</v>
      </c>
      <c r="F287" s="41">
        <v>5.7080000000000002</v>
      </c>
    </row>
    <row r="288" spans="1:6" x14ac:dyDescent="0.25">
      <c r="A288" s="5">
        <v>38868</v>
      </c>
      <c r="B288" s="41">
        <v>5.0179999999999998</v>
      </c>
      <c r="C288" s="41">
        <v>4.84</v>
      </c>
      <c r="D288" s="41">
        <v>5.8339999999999996</v>
      </c>
      <c r="E288" s="41">
        <v>6.181</v>
      </c>
      <c r="F288" s="41">
        <v>5.7149999999999999</v>
      </c>
    </row>
    <row r="289" spans="1:6" x14ac:dyDescent="0.25">
      <c r="A289" s="5">
        <v>38898</v>
      </c>
      <c r="B289" s="41">
        <v>5.1420000000000003</v>
      </c>
      <c r="C289" s="41">
        <v>4.7869999999999999</v>
      </c>
      <c r="D289" s="41">
        <v>5.9370000000000003</v>
      </c>
      <c r="E289" s="41">
        <v>6.2140000000000004</v>
      </c>
      <c r="F289" s="41">
        <v>5.7460000000000004</v>
      </c>
    </row>
    <row r="290" spans="1:6" x14ac:dyDescent="0.25">
      <c r="A290" s="5">
        <v>38929</v>
      </c>
      <c r="B290" s="41">
        <v>5.1779999999999999</v>
      </c>
      <c r="C290" s="41">
        <v>4.8129999999999997</v>
      </c>
      <c r="D290" s="41">
        <v>5.9260000000000002</v>
      </c>
      <c r="E290" s="41">
        <v>6.2489999999999997</v>
      </c>
      <c r="F290" s="41">
        <v>5.7679999999999998</v>
      </c>
    </row>
    <row r="291" spans="1:6" x14ac:dyDescent="0.25">
      <c r="A291" s="5">
        <v>38960</v>
      </c>
      <c r="B291" s="41">
        <v>5.2279999999999998</v>
      </c>
      <c r="C291" s="41">
        <v>4.9610000000000003</v>
      </c>
      <c r="D291" s="41">
        <v>5.9850000000000003</v>
      </c>
      <c r="E291" s="41">
        <v>6.3419999999999996</v>
      </c>
      <c r="F291" s="41">
        <v>5.8529999999999998</v>
      </c>
    </row>
    <row r="292" spans="1:6" x14ac:dyDescent="0.25">
      <c r="A292" s="5">
        <v>38990</v>
      </c>
      <c r="B292" s="41">
        <v>5.1929999999999996</v>
      </c>
      <c r="C292" s="41">
        <v>4.9800000000000004</v>
      </c>
      <c r="D292" s="41">
        <v>6.04</v>
      </c>
      <c r="E292" s="41">
        <v>6.3810000000000002</v>
      </c>
      <c r="F292" s="41">
        <v>5.8940000000000001</v>
      </c>
    </row>
    <row r="293" spans="1:6" x14ac:dyDescent="0.25">
      <c r="A293" s="5">
        <v>39021</v>
      </c>
      <c r="B293" s="41">
        <v>5.1369999999999996</v>
      </c>
      <c r="C293" s="41">
        <v>5.0110000000000001</v>
      </c>
      <c r="D293" s="41">
        <v>6.0970000000000004</v>
      </c>
      <c r="E293" s="41">
        <v>6.3970000000000002</v>
      </c>
      <c r="F293" s="41">
        <v>5.9269999999999996</v>
      </c>
    </row>
    <row r="294" spans="1:6" x14ac:dyDescent="0.25">
      <c r="A294" s="5">
        <v>39051</v>
      </c>
      <c r="B294" s="41">
        <v>5.1150000000000002</v>
      </c>
      <c r="C294" s="41">
        <v>5.04</v>
      </c>
      <c r="D294" s="41">
        <v>6.1920000000000002</v>
      </c>
      <c r="E294" s="41">
        <v>6.5279999999999996</v>
      </c>
      <c r="F294" s="41">
        <v>6.0140000000000002</v>
      </c>
    </row>
    <row r="295" spans="1:6" x14ac:dyDescent="0.25">
      <c r="A295" s="5">
        <v>39082</v>
      </c>
      <c r="B295" s="41">
        <v>5.1280000000000001</v>
      </c>
      <c r="C295" s="41">
        <v>4.9809999999999999</v>
      </c>
      <c r="D295" s="41">
        <v>6.1479999999999997</v>
      </c>
      <c r="E295" s="41">
        <v>6.4459999999999997</v>
      </c>
      <c r="F295" s="41">
        <v>5.9640000000000004</v>
      </c>
    </row>
    <row r="296" spans="1:6" x14ac:dyDescent="0.25">
      <c r="A296" s="5">
        <v>39113</v>
      </c>
      <c r="B296" s="41">
        <v>5.1559999999999997</v>
      </c>
      <c r="C296" s="41">
        <v>5.03</v>
      </c>
      <c r="D296" s="41">
        <v>6.1660000000000004</v>
      </c>
      <c r="E296" s="41">
        <v>6.407</v>
      </c>
      <c r="F296" s="41">
        <v>5.9729999999999999</v>
      </c>
    </row>
    <row r="297" spans="1:6" x14ac:dyDescent="0.25">
      <c r="A297" s="5">
        <v>39141</v>
      </c>
      <c r="B297" s="41">
        <v>5.2859999999999996</v>
      </c>
      <c r="C297" s="41">
        <v>5.125</v>
      </c>
      <c r="D297" s="41">
        <v>6.33</v>
      </c>
      <c r="E297" s="41">
        <v>6.5030000000000001</v>
      </c>
      <c r="F297" s="41">
        <v>6.0750000000000002</v>
      </c>
    </row>
    <row r="298" spans="1:6" x14ac:dyDescent="0.25">
      <c r="A298" s="5">
        <v>39172</v>
      </c>
      <c r="B298" s="41">
        <v>5.2590000000000003</v>
      </c>
      <c r="C298" s="41">
        <v>5.1470000000000002</v>
      </c>
      <c r="D298" s="41">
        <v>6.282</v>
      </c>
      <c r="E298" s="41">
        <v>6.4429999999999996</v>
      </c>
      <c r="F298" s="41">
        <v>6.0279999999999996</v>
      </c>
    </row>
    <row r="299" spans="1:6" x14ac:dyDescent="0.25">
      <c r="A299" s="5">
        <v>39202</v>
      </c>
      <c r="B299" s="41">
        <v>5.1959999999999997</v>
      </c>
      <c r="C299" s="41">
        <v>5.2160000000000002</v>
      </c>
      <c r="D299" s="41">
        <v>6.3070000000000004</v>
      </c>
      <c r="E299" s="41">
        <v>6.4740000000000002</v>
      </c>
      <c r="F299" s="41">
        <v>6.0640000000000001</v>
      </c>
    </row>
    <row r="300" spans="1:6" x14ac:dyDescent="0.25">
      <c r="A300" s="5">
        <v>39233</v>
      </c>
      <c r="B300" s="41">
        <v>5.2610000000000001</v>
      </c>
      <c r="C300" s="41">
        <v>5.165</v>
      </c>
      <c r="D300" s="41">
        <v>6.2850000000000001</v>
      </c>
      <c r="E300" s="41">
        <v>6.5049999999999999</v>
      </c>
      <c r="F300" s="41">
        <v>6.0510000000000002</v>
      </c>
    </row>
    <row r="301" spans="1:6" x14ac:dyDescent="0.25">
      <c r="A301" s="5">
        <v>39263</v>
      </c>
      <c r="B301" s="41">
        <v>5.2069999999999999</v>
      </c>
      <c r="C301" s="41">
        <v>5.1280000000000001</v>
      </c>
      <c r="D301" s="41">
        <v>6.234</v>
      </c>
      <c r="E301" s="41">
        <v>6.4409999999999998</v>
      </c>
      <c r="F301" s="41">
        <v>5.9969999999999999</v>
      </c>
    </row>
    <row r="302" spans="1:6" x14ac:dyDescent="0.25">
      <c r="A302" s="5">
        <v>39294</v>
      </c>
      <c r="B302" s="41">
        <v>5.1829999999999998</v>
      </c>
      <c r="C302" s="41">
        <v>5.1459999999999999</v>
      </c>
      <c r="D302" s="41">
        <v>6.2990000000000004</v>
      </c>
      <c r="E302" s="41">
        <v>6.3680000000000003</v>
      </c>
      <c r="F302" s="41">
        <v>5.9740000000000002</v>
      </c>
    </row>
    <row r="303" spans="1:6" x14ac:dyDescent="0.25">
      <c r="A303" s="5">
        <v>39325</v>
      </c>
      <c r="B303" s="41">
        <v>5.4429999999999996</v>
      </c>
      <c r="C303" s="41">
        <v>5.3029999999999999</v>
      </c>
      <c r="D303" s="41">
        <v>6.4029999999999996</v>
      </c>
      <c r="E303" s="41">
        <v>6.4130000000000003</v>
      </c>
      <c r="F303" s="41">
        <v>6.0229999999999997</v>
      </c>
    </row>
    <row r="304" spans="1:6" x14ac:dyDescent="0.25">
      <c r="A304" s="5">
        <v>39355</v>
      </c>
      <c r="B304" s="41">
        <v>5.4359999999999999</v>
      </c>
      <c r="C304" s="41">
        <v>5.351</v>
      </c>
      <c r="D304" s="41">
        <v>6.4619999999999997</v>
      </c>
      <c r="E304" s="41">
        <v>6.4290000000000003</v>
      </c>
      <c r="F304" s="41">
        <v>6.0490000000000004</v>
      </c>
    </row>
    <row r="305" spans="1:6" x14ac:dyDescent="0.25">
      <c r="A305" s="5">
        <v>39386</v>
      </c>
      <c r="B305" s="41">
        <v>5.54</v>
      </c>
      <c r="C305" s="41">
        <v>5.4080000000000004</v>
      </c>
      <c r="D305" s="41">
        <v>6.4569999999999999</v>
      </c>
      <c r="E305" s="41">
        <v>6.5549999999999997</v>
      </c>
      <c r="F305" s="41">
        <v>6.1120000000000001</v>
      </c>
    </row>
    <row r="306" spans="1:6" x14ac:dyDescent="0.25">
      <c r="A306" s="5">
        <v>39416</v>
      </c>
      <c r="B306" s="41">
        <v>5.4749999999999996</v>
      </c>
      <c r="C306" s="41">
        <v>5.4930000000000003</v>
      </c>
      <c r="D306" s="41">
        <v>6.5209999999999999</v>
      </c>
      <c r="E306" s="41">
        <v>6.5860000000000003</v>
      </c>
      <c r="F306" s="41">
        <v>6.0880000000000001</v>
      </c>
    </row>
    <row r="307" spans="1:6" x14ac:dyDescent="0.25">
      <c r="A307" s="5">
        <v>39447</v>
      </c>
      <c r="B307" s="41">
        <v>5.4550000000000001</v>
      </c>
      <c r="C307" s="41">
        <v>5.5960000000000001</v>
      </c>
      <c r="D307" s="41">
        <v>6.5609999999999999</v>
      </c>
      <c r="E307" s="41">
        <v>6.5709999999999997</v>
      </c>
      <c r="F307" s="41">
        <v>6.12</v>
      </c>
    </row>
    <row r="308" spans="1:6" x14ac:dyDescent="0.25">
      <c r="A308" s="5">
        <v>39478</v>
      </c>
      <c r="B308" s="41">
        <v>5.5880000000000001</v>
      </c>
      <c r="C308" s="41">
        <v>5.6340000000000003</v>
      </c>
      <c r="D308" s="41">
        <v>6.5449999999999999</v>
      </c>
      <c r="E308" s="41">
        <v>6.47</v>
      </c>
      <c r="F308" s="41">
        <v>6.07</v>
      </c>
    </row>
    <row r="309" spans="1:6" x14ac:dyDescent="0.25">
      <c r="A309" s="5">
        <v>39507</v>
      </c>
      <c r="B309" s="41">
        <v>5.5069999999999997</v>
      </c>
      <c r="C309" s="41">
        <v>5.6710000000000003</v>
      </c>
      <c r="D309" s="41">
        <v>6.4880000000000004</v>
      </c>
      <c r="E309" s="41">
        <v>6.3479999999999999</v>
      </c>
      <c r="F309" s="41">
        <v>5.9980000000000002</v>
      </c>
    </row>
    <row r="310" spans="1:6" x14ac:dyDescent="0.25">
      <c r="A310" s="5">
        <v>39538</v>
      </c>
      <c r="B310" s="41">
        <v>5.4669999999999996</v>
      </c>
      <c r="C310" s="41">
        <v>5.734</v>
      </c>
      <c r="D310" s="41">
        <v>6.5129999999999999</v>
      </c>
      <c r="E310" s="41">
        <v>6.3040000000000003</v>
      </c>
      <c r="F310" s="41">
        <v>5.984</v>
      </c>
    </row>
    <row r="311" spans="1:6" x14ac:dyDescent="0.25">
      <c r="A311" s="5">
        <v>39568</v>
      </c>
      <c r="B311" s="41">
        <v>5.5869999999999997</v>
      </c>
      <c r="C311" s="41">
        <v>5.6520000000000001</v>
      </c>
      <c r="D311" s="41">
        <v>6.6710000000000003</v>
      </c>
      <c r="E311" s="41">
        <v>6.37</v>
      </c>
      <c r="F311" s="41">
        <v>6.0609999999999999</v>
      </c>
    </row>
    <row r="312" spans="1:6" x14ac:dyDescent="0.25">
      <c r="A312" s="5">
        <v>39599</v>
      </c>
      <c r="B312" s="41">
        <v>5.4390000000000001</v>
      </c>
      <c r="C312" s="41">
        <v>5.5979999999999999</v>
      </c>
      <c r="D312" s="41">
        <v>6.6619999999999999</v>
      </c>
      <c r="E312" s="41">
        <v>6.3040000000000003</v>
      </c>
      <c r="F312" s="41">
        <v>6.0279999999999996</v>
      </c>
    </row>
    <row r="313" spans="1:6" x14ac:dyDescent="0.25">
      <c r="A313" s="5">
        <v>39629</v>
      </c>
      <c r="B313" s="41">
        <v>5.3920000000000003</v>
      </c>
      <c r="C313" s="41">
        <v>5.5659999999999998</v>
      </c>
      <c r="D313" s="41">
        <v>6.6580000000000004</v>
      </c>
      <c r="E313" s="41">
        <v>6.31</v>
      </c>
      <c r="F313" s="41">
        <v>6.01</v>
      </c>
    </row>
    <row r="314" spans="1:6" x14ac:dyDescent="0.25">
      <c r="A314" s="5">
        <v>39660</v>
      </c>
      <c r="B314" s="41">
        <v>5.3490000000000002</v>
      </c>
      <c r="C314" s="41">
        <v>5.4160000000000004</v>
      </c>
      <c r="D314" s="41">
        <v>6.548</v>
      </c>
      <c r="E314" s="41">
        <v>6.2240000000000002</v>
      </c>
      <c r="F314" s="41">
        <v>5.9080000000000004</v>
      </c>
    </row>
    <row r="315" spans="1:6" x14ac:dyDescent="0.25">
      <c r="A315" s="5">
        <v>39691</v>
      </c>
      <c r="B315" s="41">
        <v>5.2969999999999997</v>
      </c>
      <c r="C315" s="41">
        <v>5.4829999999999997</v>
      </c>
      <c r="D315" s="41">
        <v>6.4909999999999997</v>
      </c>
      <c r="E315" s="41">
        <v>6.202</v>
      </c>
      <c r="F315" s="41">
        <v>5.8970000000000002</v>
      </c>
    </row>
    <row r="316" spans="1:6" x14ac:dyDescent="0.25">
      <c r="A316" s="5">
        <v>39721</v>
      </c>
      <c r="B316" s="41">
        <v>5.0179999999999998</v>
      </c>
      <c r="C316" s="41">
        <v>5.2770000000000001</v>
      </c>
      <c r="D316" s="41">
        <v>6.25</v>
      </c>
      <c r="E316" s="41">
        <v>5.9189999999999996</v>
      </c>
      <c r="F316" s="41">
        <v>5.6609999999999996</v>
      </c>
    </row>
    <row r="317" spans="1:6" x14ac:dyDescent="0.25">
      <c r="A317" s="5">
        <v>39752</v>
      </c>
      <c r="B317" s="41">
        <v>4.8959999999999999</v>
      </c>
      <c r="C317" s="41">
        <v>5.0510000000000002</v>
      </c>
      <c r="D317" s="41">
        <v>5.7939999999999996</v>
      </c>
      <c r="E317" s="41">
        <v>5.4109999999999996</v>
      </c>
      <c r="F317" s="41">
        <v>5.3040000000000003</v>
      </c>
    </row>
    <row r="318" spans="1:6" x14ac:dyDescent="0.25">
      <c r="A318" s="5">
        <v>39782</v>
      </c>
      <c r="B318" s="41">
        <v>5.0860000000000003</v>
      </c>
      <c r="C318" s="41">
        <v>5.25</v>
      </c>
      <c r="D318" s="41">
        <v>5.9450000000000003</v>
      </c>
      <c r="E318" s="41">
        <v>5.5129999999999999</v>
      </c>
      <c r="F318" s="41">
        <v>5.46</v>
      </c>
    </row>
    <row r="319" spans="1:6" x14ac:dyDescent="0.25">
      <c r="A319" s="5">
        <v>39813</v>
      </c>
      <c r="B319" s="41">
        <v>5.601</v>
      </c>
      <c r="C319" s="41">
        <v>5.6020000000000003</v>
      </c>
      <c r="D319" s="41">
        <v>6.2240000000000002</v>
      </c>
      <c r="E319" s="41">
        <v>5.6740000000000004</v>
      </c>
      <c r="F319" s="41">
        <v>5.8040000000000003</v>
      </c>
    </row>
    <row r="320" spans="1:6" x14ac:dyDescent="0.25">
      <c r="A320" s="5">
        <v>39844</v>
      </c>
      <c r="B320" s="41">
        <v>5.5640000000000001</v>
      </c>
      <c r="C320" s="41">
        <v>5.4269999999999996</v>
      </c>
      <c r="D320" s="41">
        <v>6.0049999999999999</v>
      </c>
      <c r="E320" s="41">
        <v>5.5869999999999997</v>
      </c>
      <c r="F320" s="41">
        <v>5.6630000000000003</v>
      </c>
    </row>
    <row r="321" spans="1:6" x14ac:dyDescent="0.25">
      <c r="A321" s="5">
        <v>39872</v>
      </c>
      <c r="B321" s="41">
        <v>5.3150000000000004</v>
      </c>
      <c r="C321" s="41">
        <v>5.4089999999999998</v>
      </c>
      <c r="D321" s="41">
        <v>5.8940000000000001</v>
      </c>
      <c r="E321" s="41">
        <v>5.5419999999999998</v>
      </c>
      <c r="F321" s="41">
        <v>5.6070000000000002</v>
      </c>
    </row>
    <row r="322" spans="1:6" x14ac:dyDescent="0.25">
      <c r="A322" s="5">
        <v>39903</v>
      </c>
      <c r="B322" s="41">
        <v>6.7640000000000002</v>
      </c>
      <c r="C322" s="41">
        <v>5.4320000000000004</v>
      </c>
      <c r="D322" s="41">
        <v>5.8079999999999998</v>
      </c>
      <c r="E322" s="41">
        <v>5.4630000000000001</v>
      </c>
      <c r="F322" s="41">
        <v>5.5620000000000003</v>
      </c>
    </row>
    <row r="323" spans="1:6" x14ac:dyDescent="0.25">
      <c r="A323" s="5">
        <v>39933</v>
      </c>
      <c r="B323" s="41">
        <v>6.67</v>
      </c>
      <c r="C323" s="41">
        <v>5.3120000000000003</v>
      </c>
      <c r="D323" s="41">
        <v>5.8730000000000002</v>
      </c>
      <c r="E323" s="41">
        <v>5.5179999999999998</v>
      </c>
      <c r="F323" s="41">
        <v>5.5659999999999998</v>
      </c>
    </row>
    <row r="324" spans="1:6" x14ac:dyDescent="0.25">
      <c r="A324" s="5">
        <v>39964</v>
      </c>
      <c r="B324" s="41">
        <v>6.5039999999999996</v>
      </c>
      <c r="C324" s="41">
        <v>5.3949999999999996</v>
      </c>
      <c r="D324" s="41">
        <v>6</v>
      </c>
      <c r="E324" s="41">
        <v>5.6950000000000003</v>
      </c>
      <c r="F324" s="41">
        <v>5.6669999999999998</v>
      </c>
    </row>
    <row r="325" spans="1:6" x14ac:dyDescent="0.25">
      <c r="A325" s="5">
        <v>39994</v>
      </c>
      <c r="B325" s="41">
        <v>6.2960000000000003</v>
      </c>
      <c r="C325" s="41">
        <v>5.4359999999999999</v>
      </c>
      <c r="D325" s="41">
        <v>6.1509999999999998</v>
      </c>
      <c r="E325" s="41">
        <v>5.8410000000000002</v>
      </c>
      <c r="F325" s="41">
        <v>5.7960000000000003</v>
      </c>
    </row>
    <row r="326" spans="1:6" x14ac:dyDescent="0.25">
      <c r="A326" s="5">
        <v>40025</v>
      </c>
      <c r="B326" s="41">
        <v>6.4</v>
      </c>
      <c r="C326" s="41">
        <v>5.54</v>
      </c>
      <c r="D326" s="41">
        <v>6.2720000000000002</v>
      </c>
      <c r="E326" s="41">
        <v>6.0439999999999996</v>
      </c>
      <c r="F326" s="41">
        <v>5.9450000000000003</v>
      </c>
    </row>
    <row r="327" spans="1:6" x14ac:dyDescent="0.25">
      <c r="A327" s="5">
        <v>40056</v>
      </c>
      <c r="B327" s="41">
        <v>6.2919999999999998</v>
      </c>
      <c r="C327" s="41">
        <v>5.6040000000000001</v>
      </c>
      <c r="D327" s="41">
        <v>6.3120000000000003</v>
      </c>
      <c r="E327" s="41">
        <v>6.1120000000000001</v>
      </c>
      <c r="F327" s="41">
        <v>5.9930000000000003</v>
      </c>
    </row>
    <row r="328" spans="1:6" x14ac:dyDescent="0.25">
      <c r="A328" s="5">
        <v>40086</v>
      </c>
      <c r="B328" s="41">
        <v>6.2629999999999999</v>
      </c>
      <c r="C328" s="41">
        <v>5.6150000000000002</v>
      </c>
      <c r="D328" s="41">
        <v>6.375</v>
      </c>
      <c r="E328" s="41">
        <v>6.2279999999999998</v>
      </c>
      <c r="F328" s="41">
        <v>6.056</v>
      </c>
    </row>
    <row r="329" spans="1:6" x14ac:dyDescent="0.25">
      <c r="A329" s="5">
        <v>40117</v>
      </c>
      <c r="B329" s="41">
        <v>6.3710000000000004</v>
      </c>
      <c r="C329" s="41">
        <v>5.5750000000000002</v>
      </c>
      <c r="D329" s="41">
        <v>6.3209999999999997</v>
      </c>
      <c r="E329" s="41">
        <v>6.202</v>
      </c>
      <c r="F329" s="41">
        <v>6.0220000000000002</v>
      </c>
    </row>
    <row r="330" spans="1:6" x14ac:dyDescent="0.25">
      <c r="A330" s="5">
        <v>40147</v>
      </c>
      <c r="B330" s="41">
        <v>6.28</v>
      </c>
      <c r="C330" s="41">
        <v>5.5339999999999998</v>
      </c>
      <c r="D330" s="41">
        <v>6.3010000000000002</v>
      </c>
      <c r="E330" s="41">
        <v>6.2160000000000002</v>
      </c>
      <c r="F330" s="41">
        <v>6.01</v>
      </c>
    </row>
    <row r="331" spans="1:6" x14ac:dyDescent="0.25">
      <c r="A331" s="5">
        <v>40178</v>
      </c>
      <c r="B331" s="41">
        <v>6.1310000000000002</v>
      </c>
      <c r="C331" s="41">
        <v>5.4660000000000002</v>
      </c>
      <c r="D331" s="41">
        <v>6.218</v>
      </c>
      <c r="E331" s="41">
        <v>6.1820000000000004</v>
      </c>
      <c r="F331" s="41">
        <v>5.9550000000000001</v>
      </c>
    </row>
    <row r="332" spans="1:6" x14ac:dyDescent="0.25">
      <c r="A332" s="5">
        <v>40209</v>
      </c>
      <c r="B332" s="41">
        <v>6.1550000000000002</v>
      </c>
      <c r="C332" s="41">
        <v>5.4429999999999996</v>
      </c>
      <c r="D332" s="41">
        <v>6.27</v>
      </c>
      <c r="E332" s="41">
        <v>6.24</v>
      </c>
      <c r="F332" s="41">
        <v>5.9880000000000004</v>
      </c>
    </row>
    <row r="333" spans="1:6" x14ac:dyDescent="0.25">
      <c r="A333" s="5">
        <v>40237</v>
      </c>
      <c r="B333" s="41">
        <v>6.11</v>
      </c>
      <c r="C333" s="41">
        <v>5.423</v>
      </c>
      <c r="D333" s="41">
        <v>6.24</v>
      </c>
      <c r="E333" s="41">
        <v>6.2670000000000003</v>
      </c>
      <c r="F333" s="41">
        <v>5.9889999999999999</v>
      </c>
    </row>
    <row r="334" spans="1:6" x14ac:dyDescent="0.25">
      <c r="A334" s="5">
        <v>40268</v>
      </c>
      <c r="B334" s="41">
        <v>5.9550000000000001</v>
      </c>
      <c r="C334" s="41">
        <v>5.4279999999999999</v>
      </c>
      <c r="D334" s="41">
        <v>6.24</v>
      </c>
      <c r="E334" s="41">
        <v>6.2859999999999996</v>
      </c>
      <c r="F334" s="41">
        <v>6.0110000000000001</v>
      </c>
    </row>
    <row r="335" spans="1:6" x14ac:dyDescent="0.25">
      <c r="A335" s="5">
        <v>40298</v>
      </c>
      <c r="B335" s="41">
        <v>5.9550000000000001</v>
      </c>
      <c r="C335" s="41">
        <v>5.4180000000000001</v>
      </c>
      <c r="D335" s="41">
        <v>6.3140000000000001</v>
      </c>
      <c r="E335" s="41">
        <v>6.3570000000000002</v>
      </c>
      <c r="F335" s="41">
        <v>6.0730000000000004</v>
      </c>
    </row>
    <row r="336" spans="1:6" x14ac:dyDescent="0.25">
      <c r="A336" s="5">
        <v>40329</v>
      </c>
      <c r="B336" s="41">
        <v>5.9029999999999996</v>
      </c>
      <c r="C336" s="41">
        <v>5.4059999999999997</v>
      </c>
      <c r="D336" s="41">
        <v>6.2830000000000004</v>
      </c>
      <c r="E336" s="41">
        <v>6.3079999999999998</v>
      </c>
      <c r="F336" s="41">
        <v>6.03</v>
      </c>
    </row>
    <row r="337" spans="1:6" x14ac:dyDescent="0.25">
      <c r="A337" s="5">
        <v>40359</v>
      </c>
      <c r="B337" s="41">
        <v>5.9470000000000001</v>
      </c>
      <c r="C337" s="41">
        <v>5.5279999999999996</v>
      </c>
      <c r="D337" s="41">
        <v>6.3719999999999999</v>
      </c>
      <c r="E337" s="41">
        <v>6.3630000000000004</v>
      </c>
      <c r="F337" s="41">
        <v>6.1159999999999997</v>
      </c>
    </row>
    <row r="338" spans="1:6" x14ac:dyDescent="0.25">
      <c r="A338" s="5">
        <v>40390</v>
      </c>
      <c r="B338" s="41">
        <v>5.6429999999999998</v>
      </c>
      <c r="C338" s="41">
        <v>5.5389999999999997</v>
      </c>
      <c r="D338" s="41">
        <v>6.3689999999999998</v>
      </c>
      <c r="E338" s="41">
        <v>6.4089999999999998</v>
      </c>
      <c r="F338" s="41">
        <v>6.1319999999999997</v>
      </c>
    </row>
    <row r="339" spans="1:6" x14ac:dyDescent="0.25">
      <c r="A339" s="5">
        <v>40421</v>
      </c>
      <c r="B339" s="41">
        <v>5.9370000000000003</v>
      </c>
      <c r="C339" s="41">
        <v>5.6589999999999998</v>
      </c>
      <c r="D339" s="41">
        <v>6.5289999999999999</v>
      </c>
      <c r="E339" s="41">
        <v>6.5490000000000004</v>
      </c>
      <c r="F339" s="41">
        <v>6.2720000000000002</v>
      </c>
    </row>
    <row r="340" spans="1:6" x14ac:dyDescent="0.25">
      <c r="A340" s="5">
        <v>40451</v>
      </c>
      <c r="B340" s="41">
        <v>5.9530000000000003</v>
      </c>
      <c r="C340" s="41">
        <v>5.5309999999999997</v>
      </c>
      <c r="D340" s="41">
        <v>6.4470000000000001</v>
      </c>
      <c r="E340" s="41">
        <v>6.5449999999999999</v>
      </c>
      <c r="F340" s="41">
        <v>6.2149999999999999</v>
      </c>
    </row>
    <row r="341" spans="1:6" x14ac:dyDescent="0.25">
      <c r="A341" s="5">
        <v>40482</v>
      </c>
      <c r="B341" s="41">
        <v>5.7690000000000001</v>
      </c>
      <c r="C341" s="41">
        <v>5.4029999999999996</v>
      </c>
      <c r="D341" s="41">
        <v>6.3150000000000004</v>
      </c>
      <c r="E341" s="41">
        <v>6.4560000000000004</v>
      </c>
      <c r="F341" s="41">
        <v>6.1040000000000001</v>
      </c>
    </row>
    <row r="342" spans="1:6" x14ac:dyDescent="0.25">
      <c r="A342" s="5">
        <v>40512</v>
      </c>
      <c r="B342" s="41">
        <v>5.72</v>
      </c>
      <c r="C342" s="41">
        <v>5.4029999999999996</v>
      </c>
      <c r="D342" s="41">
        <v>6.2729999999999997</v>
      </c>
      <c r="E342" s="41">
        <v>6.4459999999999997</v>
      </c>
      <c r="F342" s="41">
        <v>6.0880000000000001</v>
      </c>
    </row>
    <row r="343" spans="1:6" x14ac:dyDescent="0.25">
      <c r="A343" s="5">
        <v>40543</v>
      </c>
      <c r="B343" s="41">
        <v>5.9009999999999998</v>
      </c>
      <c r="C343" s="41">
        <v>5.359</v>
      </c>
      <c r="D343" s="41">
        <v>6.1870000000000003</v>
      </c>
      <c r="E343" s="41">
        <v>6.4050000000000002</v>
      </c>
      <c r="F343" s="41">
        <v>6.0330000000000004</v>
      </c>
    </row>
    <row r="344" spans="1:6" x14ac:dyDescent="0.25">
      <c r="A344" s="5">
        <v>40574</v>
      </c>
      <c r="B344" s="41">
        <v>5.7089999999999996</v>
      </c>
      <c r="C344" s="41">
        <v>5.2679999999999998</v>
      </c>
      <c r="D344" s="41">
        <v>6.1020000000000003</v>
      </c>
      <c r="E344" s="41">
        <v>6.3369999999999997</v>
      </c>
      <c r="F344" s="41">
        <v>5.9530000000000003</v>
      </c>
    </row>
    <row r="345" spans="1:6" x14ac:dyDescent="0.25">
      <c r="A345" s="5">
        <v>40602</v>
      </c>
      <c r="B345" s="41">
        <v>5.9260000000000002</v>
      </c>
      <c r="C345" s="41">
        <v>5.298</v>
      </c>
      <c r="D345" s="41">
        <v>6.1580000000000004</v>
      </c>
      <c r="E345" s="41">
        <v>6.3849999999999998</v>
      </c>
      <c r="F345" s="41">
        <v>6.0049999999999999</v>
      </c>
    </row>
    <row r="346" spans="1:6" x14ac:dyDescent="0.25">
      <c r="A346" s="5">
        <v>40633</v>
      </c>
      <c r="B346" s="41">
        <v>5.7450000000000001</v>
      </c>
      <c r="C346" s="41">
        <v>5.2759999999999998</v>
      </c>
      <c r="D346" s="41">
        <v>6.1470000000000002</v>
      </c>
      <c r="E346" s="41">
        <v>6.3730000000000002</v>
      </c>
      <c r="F346" s="41">
        <v>5.992</v>
      </c>
    </row>
    <row r="347" spans="1:6" x14ac:dyDescent="0.25">
      <c r="A347" s="5">
        <v>40663</v>
      </c>
      <c r="B347" s="41">
        <v>5.7519999999999998</v>
      </c>
      <c r="C347" s="41">
        <v>5.3040000000000003</v>
      </c>
      <c r="D347" s="41">
        <v>6.1790000000000003</v>
      </c>
      <c r="E347" s="41">
        <v>6.4050000000000002</v>
      </c>
      <c r="F347" s="41">
        <v>6.0220000000000002</v>
      </c>
    </row>
    <row r="348" spans="1:6" x14ac:dyDescent="0.25">
      <c r="A348" s="5">
        <v>40694</v>
      </c>
      <c r="B348" s="41">
        <v>5.8360000000000003</v>
      </c>
      <c r="C348" s="41">
        <v>5.2939999999999996</v>
      </c>
      <c r="D348" s="41">
        <v>6.2210000000000001</v>
      </c>
      <c r="E348" s="41">
        <v>6.4630000000000001</v>
      </c>
      <c r="F348" s="41">
        <v>6.0570000000000004</v>
      </c>
    </row>
    <row r="349" spans="1:6" x14ac:dyDescent="0.25">
      <c r="A349" s="5">
        <v>40724</v>
      </c>
      <c r="B349" s="41">
        <v>5.7119999999999997</v>
      </c>
      <c r="C349" s="41">
        <v>5.2</v>
      </c>
      <c r="D349" s="41">
        <v>6.1040000000000001</v>
      </c>
      <c r="E349" s="41">
        <v>6.399</v>
      </c>
      <c r="F349" s="41">
        <v>5.9690000000000003</v>
      </c>
    </row>
    <row r="350" spans="1:6" x14ac:dyDescent="0.25">
      <c r="A350" s="5">
        <v>40755</v>
      </c>
      <c r="B350" s="41">
        <v>5.9370000000000003</v>
      </c>
      <c r="C350" s="41">
        <v>5.2750000000000004</v>
      </c>
      <c r="D350" s="41">
        <v>6.1859999999999999</v>
      </c>
      <c r="E350" s="41">
        <v>6.4960000000000004</v>
      </c>
      <c r="F350" s="41">
        <v>6.0549999999999997</v>
      </c>
    </row>
    <row r="351" spans="1:6" x14ac:dyDescent="0.25">
      <c r="A351" s="5">
        <v>40786</v>
      </c>
      <c r="B351" s="41">
        <v>6.2569999999999997</v>
      </c>
      <c r="C351" s="41">
        <v>5.3380000000000001</v>
      </c>
      <c r="D351" s="41">
        <v>6.2430000000000003</v>
      </c>
      <c r="E351" s="41">
        <v>6.5209999999999999</v>
      </c>
      <c r="F351" s="41">
        <v>6.1</v>
      </c>
    </row>
    <row r="352" spans="1:6" x14ac:dyDescent="0.25">
      <c r="A352" s="5">
        <v>40816</v>
      </c>
      <c r="B352" s="41">
        <v>6.6369999999999996</v>
      </c>
      <c r="C352" s="41">
        <v>5.5880000000000001</v>
      </c>
      <c r="D352" s="41">
        <v>6.3719999999999999</v>
      </c>
      <c r="E352" s="41">
        <v>6.6059999999999999</v>
      </c>
      <c r="F352" s="41">
        <v>6.25</v>
      </c>
    </row>
    <row r="353" spans="1:6" x14ac:dyDescent="0.25">
      <c r="A353" s="5">
        <v>40847</v>
      </c>
      <c r="B353" s="41">
        <v>6.601</v>
      </c>
      <c r="C353" s="41">
        <v>5.7220000000000004</v>
      </c>
      <c r="D353" s="41">
        <v>6.3869999999999996</v>
      </c>
      <c r="E353" s="41">
        <v>6.681</v>
      </c>
      <c r="F353" s="41">
        <v>6.3170000000000002</v>
      </c>
    </row>
    <row r="354" spans="1:6" x14ac:dyDescent="0.25">
      <c r="A354" s="5">
        <v>40877</v>
      </c>
      <c r="B354" s="41">
        <v>6.2880000000000003</v>
      </c>
      <c r="C354" s="41">
        <v>5.6529999999999996</v>
      </c>
      <c r="D354" s="41">
        <v>6.3280000000000003</v>
      </c>
      <c r="E354" s="41">
        <v>6.5369999999999999</v>
      </c>
      <c r="F354" s="41">
        <v>6.2210000000000001</v>
      </c>
    </row>
    <row r="355" spans="1:6" x14ac:dyDescent="0.25">
      <c r="A355" s="5">
        <v>40908</v>
      </c>
      <c r="B355" s="41">
        <v>6.54</v>
      </c>
      <c r="C355" s="41">
        <v>5.9889999999999999</v>
      </c>
      <c r="D355" s="41">
        <v>6.3</v>
      </c>
      <c r="E355" s="41">
        <v>6.6630000000000003</v>
      </c>
      <c r="F355" s="41">
        <v>6.3140000000000001</v>
      </c>
    </row>
    <row r="356" spans="1:6" x14ac:dyDescent="0.25">
      <c r="A356" s="5">
        <v>40939</v>
      </c>
      <c r="B356" s="41">
        <v>6.431</v>
      </c>
      <c r="C356" s="41">
        <v>6.0810000000000004</v>
      </c>
      <c r="D356" s="41">
        <v>6.327</v>
      </c>
      <c r="E356" s="41">
        <v>6.6959999999999997</v>
      </c>
      <c r="F356" s="41">
        <v>6.3620000000000001</v>
      </c>
    </row>
    <row r="357" spans="1:6" x14ac:dyDescent="0.25">
      <c r="A357" s="5">
        <v>40968</v>
      </c>
      <c r="B357" s="41">
        <v>6.2949999999999999</v>
      </c>
      <c r="C357" s="41">
        <v>6.0860000000000003</v>
      </c>
      <c r="D357" s="41">
        <v>6.3289999999999997</v>
      </c>
      <c r="E357" s="41">
        <v>6.7210000000000001</v>
      </c>
      <c r="F357" s="41">
        <v>6.3769999999999998</v>
      </c>
    </row>
    <row r="358" spans="1:6" x14ac:dyDescent="0.25">
      <c r="A358" s="5">
        <v>40999</v>
      </c>
      <c r="B358" s="41">
        <v>5.9279999999999999</v>
      </c>
      <c r="C358" s="41">
        <v>5.9470000000000001</v>
      </c>
      <c r="D358" s="41">
        <v>6.2060000000000004</v>
      </c>
      <c r="E358" s="41">
        <v>6.6459999999999999</v>
      </c>
      <c r="F358" s="41">
        <v>6.2770000000000001</v>
      </c>
    </row>
    <row r="359" spans="1:6" x14ac:dyDescent="0.25">
      <c r="A359" s="5">
        <v>41029</v>
      </c>
      <c r="B359" s="41">
        <v>5.96</v>
      </c>
      <c r="C359" s="41">
        <v>6.0010000000000003</v>
      </c>
      <c r="D359" s="41">
        <v>6.3</v>
      </c>
      <c r="E359" s="41">
        <v>6.6929999999999996</v>
      </c>
      <c r="F359" s="41">
        <v>6.3460000000000001</v>
      </c>
    </row>
    <row r="360" spans="1:6" x14ac:dyDescent="0.25">
      <c r="A360" s="5">
        <v>41060</v>
      </c>
      <c r="B360" s="41">
        <v>6.2729999999999997</v>
      </c>
      <c r="C360" s="41">
        <v>6.1779999999999999</v>
      </c>
      <c r="D360" s="41">
        <v>6.4569999999999999</v>
      </c>
      <c r="E360" s="41">
        <v>6.7229999999999999</v>
      </c>
      <c r="F360" s="41">
        <v>6.4530000000000003</v>
      </c>
    </row>
    <row r="361" spans="1:6" x14ac:dyDescent="0.25">
      <c r="A361" s="5">
        <v>41090</v>
      </c>
      <c r="B361" s="41">
        <v>6.1970000000000001</v>
      </c>
      <c r="C361" s="41">
        <v>6.2430000000000003</v>
      </c>
      <c r="D361" s="41">
        <v>6.4379999999999997</v>
      </c>
      <c r="E361" s="41">
        <v>6.6790000000000003</v>
      </c>
      <c r="F361" s="41">
        <v>6.4470000000000001</v>
      </c>
    </row>
    <row r="362" spans="1:6" x14ac:dyDescent="0.25">
      <c r="A362" s="5">
        <v>41121</v>
      </c>
      <c r="B362" s="41">
        <v>6.2830000000000004</v>
      </c>
      <c r="C362" s="41">
        <v>6.4080000000000004</v>
      </c>
      <c r="D362" s="41">
        <v>6.6130000000000004</v>
      </c>
      <c r="E362" s="41">
        <v>6.85</v>
      </c>
      <c r="F362" s="41">
        <v>6.6219999999999999</v>
      </c>
    </row>
    <row r="363" spans="1:6" x14ac:dyDescent="0.25">
      <c r="A363" s="5">
        <v>41152</v>
      </c>
      <c r="B363" s="41">
        <v>6.1539999999999999</v>
      </c>
      <c r="C363" s="41">
        <v>6.3460000000000001</v>
      </c>
      <c r="D363" s="41">
        <v>6.62</v>
      </c>
      <c r="E363" s="41">
        <v>6.835</v>
      </c>
      <c r="F363" s="41">
        <v>6.6120000000000001</v>
      </c>
    </row>
    <row r="364" spans="1:6" x14ac:dyDescent="0.25">
      <c r="A364" s="5">
        <v>41182</v>
      </c>
      <c r="B364" s="41">
        <v>6.2069999999999999</v>
      </c>
      <c r="C364" s="41">
        <v>6.27</v>
      </c>
      <c r="D364" s="41">
        <v>6.61</v>
      </c>
      <c r="E364" s="41">
        <v>6.8120000000000003</v>
      </c>
      <c r="F364" s="41">
        <v>6.5919999999999996</v>
      </c>
    </row>
    <row r="365" spans="1:6" x14ac:dyDescent="0.25">
      <c r="A365" s="5">
        <v>41213</v>
      </c>
      <c r="B365" s="41">
        <v>6.0910000000000002</v>
      </c>
      <c r="C365" s="41">
        <v>6.3220000000000001</v>
      </c>
      <c r="D365" s="41">
        <v>6.6580000000000004</v>
      </c>
      <c r="E365" s="41">
        <v>6.8940000000000001</v>
      </c>
      <c r="F365" s="41">
        <v>6.6619999999999999</v>
      </c>
    </row>
    <row r="366" spans="1:6" x14ac:dyDescent="0.25">
      <c r="A366" s="5">
        <v>41243</v>
      </c>
      <c r="B366" s="41">
        <v>5.9809999999999999</v>
      </c>
      <c r="C366" s="41">
        <v>6.2560000000000002</v>
      </c>
      <c r="D366" s="41">
        <v>6.6150000000000002</v>
      </c>
      <c r="E366" s="41">
        <v>6.8490000000000002</v>
      </c>
      <c r="F366" s="41">
        <v>6.6130000000000004</v>
      </c>
    </row>
    <row r="367" spans="1:6" x14ac:dyDescent="0.25">
      <c r="A367" s="5">
        <v>41274</v>
      </c>
      <c r="B367" s="41">
        <v>7.742</v>
      </c>
      <c r="C367" s="41">
        <v>6.2510000000000003</v>
      </c>
      <c r="D367" s="41">
        <v>6.6020000000000003</v>
      </c>
      <c r="E367" s="41">
        <v>6.7869999999999999</v>
      </c>
      <c r="F367" s="41">
        <v>6.6020000000000003</v>
      </c>
    </row>
    <row r="368" spans="1:6" x14ac:dyDescent="0.25">
      <c r="A368" s="5">
        <v>41305</v>
      </c>
      <c r="B368" s="41">
        <v>7.47</v>
      </c>
      <c r="C368" s="41">
        <v>6.1760000000000002</v>
      </c>
      <c r="D368" s="41">
        <v>6.5010000000000003</v>
      </c>
      <c r="E368" s="41">
        <v>6.718</v>
      </c>
      <c r="F368" s="41">
        <v>6.5190000000000001</v>
      </c>
    </row>
    <row r="369" spans="1:6" x14ac:dyDescent="0.25">
      <c r="A369" s="5">
        <v>41333</v>
      </c>
      <c r="B369" s="41">
        <v>7.4429999999999996</v>
      </c>
      <c r="C369" s="41">
        <v>6.2389999999999999</v>
      </c>
      <c r="D369" s="41">
        <v>6.5579999999999998</v>
      </c>
      <c r="E369" s="41">
        <v>6.6760000000000002</v>
      </c>
      <c r="F369" s="41">
        <v>6.5309999999999997</v>
      </c>
    </row>
    <row r="370" spans="1:6" x14ac:dyDescent="0.25">
      <c r="A370" s="5">
        <v>41364</v>
      </c>
      <c r="B370" s="41">
        <v>7.3330000000000002</v>
      </c>
      <c r="C370" s="41">
        <v>6.2489999999999997</v>
      </c>
      <c r="D370" s="41">
        <v>6.5439999999999996</v>
      </c>
      <c r="E370" s="41">
        <v>6.6440000000000001</v>
      </c>
      <c r="F370" s="41">
        <v>6.5110000000000001</v>
      </c>
    </row>
    <row r="371" spans="1:6" x14ac:dyDescent="0.25">
      <c r="A371" s="5">
        <v>41394</v>
      </c>
      <c r="B371" s="41">
        <v>7.468</v>
      </c>
      <c r="C371" s="41">
        <v>6.3090000000000002</v>
      </c>
      <c r="D371" s="41">
        <v>6.6639999999999997</v>
      </c>
      <c r="E371" s="41">
        <v>6.7610000000000001</v>
      </c>
      <c r="F371" s="41">
        <v>6.625</v>
      </c>
    </row>
    <row r="372" spans="1:6" x14ac:dyDescent="0.25">
      <c r="A372" s="5">
        <v>41425</v>
      </c>
      <c r="B372" s="41">
        <v>7.5389999999999997</v>
      </c>
      <c r="C372" s="41">
        <v>6.1989999999999998</v>
      </c>
      <c r="D372" s="41">
        <v>6.5060000000000002</v>
      </c>
      <c r="E372" s="41">
        <v>6.6219999999999999</v>
      </c>
      <c r="F372" s="41">
        <v>6.4870000000000001</v>
      </c>
    </row>
    <row r="373" spans="1:6" x14ac:dyDescent="0.25">
      <c r="A373" s="5">
        <v>41455</v>
      </c>
      <c r="B373" s="41">
        <v>7.7309999999999999</v>
      </c>
      <c r="C373" s="41">
        <v>6.0759999999999996</v>
      </c>
      <c r="D373" s="41">
        <v>6.3479999999999999</v>
      </c>
      <c r="E373" s="41">
        <v>6.4619999999999997</v>
      </c>
      <c r="F373" s="41">
        <v>6.327</v>
      </c>
    </row>
    <row r="374" spans="1:6" x14ac:dyDescent="0.25">
      <c r="A374" s="5">
        <v>41486</v>
      </c>
      <c r="B374" s="41">
        <v>7.758</v>
      </c>
      <c r="C374" s="41">
        <v>5.9889999999999999</v>
      </c>
      <c r="D374" s="41">
        <v>6.33</v>
      </c>
      <c r="E374" s="41">
        <v>6.4480000000000004</v>
      </c>
      <c r="F374" s="41">
        <v>6.3079999999999998</v>
      </c>
    </row>
    <row r="375" spans="1:6" x14ac:dyDescent="0.25">
      <c r="A375" s="5">
        <v>41517</v>
      </c>
      <c r="B375" s="41">
        <v>7.6760000000000002</v>
      </c>
      <c r="C375" s="41">
        <v>5.9420000000000002</v>
      </c>
      <c r="D375" s="41">
        <v>6.2779999999999996</v>
      </c>
      <c r="E375" s="41">
        <v>6.399</v>
      </c>
      <c r="F375" s="41">
        <v>6.2590000000000003</v>
      </c>
    </row>
    <row r="376" spans="1:6" x14ac:dyDescent="0.25">
      <c r="A376" s="5">
        <v>41547</v>
      </c>
      <c r="B376" s="41">
        <v>7.54</v>
      </c>
      <c r="C376" s="41">
        <v>5.8860000000000001</v>
      </c>
      <c r="D376" s="41">
        <v>6.218</v>
      </c>
      <c r="E376" s="41">
        <v>6.4939999999999998</v>
      </c>
      <c r="F376" s="41">
        <v>6.2709999999999999</v>
      </c>
    </row>
    <row r="377" spans="1:6" x14ac:dyDescent="0.25">
      <c r="A377" s="5">
        <v>41578</v>
      </c>
      <c r="B377" s="41">
        <v>7.7480000000000002</v>
      </c>
      <c r="C377" s="41">
        <v>5.9279999999999999</v>
      </c>
      <c r="D377" s="41">
        <v>6.2629999999999999</v>
      </c>
      <c r="E377" s="41">
        <v>6.54</v>
      </c>
      <c r="F377" s="41">
        <v>6.3230000000000004</v>
      </c>
    </row>
    <row r="378" spans="1:6" x14ac:dyDescent="0.25">
      <c r="A378" s="5">
        <v>41608</v>
      </c>
      <c r="B378" s="41">
        <v>7.601</v>
      </c>
      <c r="C378" s="41">
        <v>5.9249999999999998</v>
      </c>
      <c r="D378" s="41">
        <v>6.1890000000000001</v>
      </c>
      <c r="E378" s="41">
        <v>6.484</v>
      </c>
      <c r="F378" s="41">
        <v>6.2640000000000002</v>
      </c>
    </row>
    <row r="379" spans="1:6" x14ac:dyDescent="0.25">
      <c r="A379" s="5">
        <v>41639</v>
      </c>
      <c r="B379" s="41">
        <v>7.6180000000000003</v>
      </c>
      <c r="C379" s="41">
        <v>5.8650000000000002</v>
      </c>
      <c r="D379" s="41">
        <v>6.1559999999999997</v>
      </c>
      <c r="E379" s="41">
        <v>6.452</v>
      </c>
      <c r="F379" s="41">
        <v>6.27</v>
      </c>
    </row>
    <row r="380" spans="1:6" x14ac:dyDescent="0.25">
      <c r="A380" s="5">
        <v>41670</v>
      </c>
      <c r="B380" s="41">
        <v>7.77</v>
      </c>
      <c r="C380" s="41">
        <v>5.9459999999999997</v>
      </c>
      <c r="D380" s="41">
        <v>6.3280000000000003</v>
      </c>
      <c r="E380" s="41">
        <v>6.5519999999999996</v>
      </c>
      <c r="F380" s="41">
        <v>6.3979999999999997</v>
      </c>
    </row>
    <row r="381" spans="1:6" x14ac:dyDescent="0.25">
      <c r="A381" s="5">
        <v>41698</v>
      </c>
      <c r="B381" s="41">
        <v>7.7850000000000001</v>
      </c>
      <c r="C381" s="41">
        <v>6.1349999999999998</v>
      </c>
      <c r="D381" s="41">
        <v>6.3390000000000004</v>
      </c>
      <c r="E381" s="41">
        <v>6.6020000000000003</v>
      </c>
      <c r="F381" s="41">
        <v>6.4470000000000001</v>
      </c>
    </row>
    <row r="382" spans="1:6" x14ac:dyDescent="0.25">
      <c r="A382" s="5">
        <v>41729</v>
      </c>
      <c r="B382" s="41">
        <v>7.492</v>
      </c>
      <c r="C382" s="41">
        <v>6.3150000000000004</v>
      </c>
      <c r="D382" s="41">
        <v>6.3979999999999997</v>
      </c>
      <c r="E382" s="41">
        <v>6.6680000000000001</v>
      </c>
      <c r="F382" s="41">
        <v>6.5220000000000002</v>
      </c>
    </row>
    <row r="383" spans="1:6" x14ac:dyDescent="0.25">
      <c r="A383" s="5">
        <v>41759</v>
      </c>
      <c r="B383" s="41">
        <v>7.6479999999999997</v>
      </c>
      <c r="C383" s="41">
        <v>6.36</v>
      </c>
      <c r="D383" s="41">
        <v>6.4560000000000004</v>
      </c>
      <c r="E383" s="41">
        <v>6.726</v>
      </c>
      <c r="F383" s="41">
        <v>6.5789999999999997</v>
      </c>
    </row>
    <row r="384" spans="1:6" x14ac:dyDescent="0.25">
      <c r="A384" s="5">
        <v>41790</v>
      </c>
      <c r="B384" s="41">
        <v>7.7839999999999998</v>
      </c>
      <c r="C384" s="41">
        <v>6.367</v>
      </c>
      <c r="D384" s="41">
        <v>6.5039999999999996</v>
      </c>
      <c r="E384" s="41">
        <v>6.8019999999999996</v>
      </c>
      <c r="F384" s="41">
        <v>6.6340000000000003</v>
      </c>
    </row>
    <row r="385" spans="1:6" x14ac:dyDescent="0.25">
      <c r="A385" s="5">
        <v>41820</v>
      </c>
      <c r="B385" s="41">
        <v>7.6680000000000001</v>
      </c>
      <c r="C385" s="41">
        <v>6.3419999999999996</v>
      </c>
      <c r="D385" s="41">
        <v>6.5069999999999997</v>
      </c>
      <c r="E385" s="41">
        <v>6.8079999999999998</v>
      </c>
      <c r="F385" s="41">
        <v>6.6340000000000003</v>
      </c>
    </row>
    <row r="386" spans="1:6" x14ac:dyDescent="0.25">
      <c r="A386" s="5">
        <v>41851</v>
      </c>
      <c r="B386" s="41">
        <v>7.72</v>
      </c>
      <c r="C386" s="41">
        <v>6.3390000000000004</v>
      </c>
      <c r="D386" s="41">
        <v>6.5250000000000004</v>
      </c>
      <c r="E386" s="41">
        <v>6.7949999999999999</v>
      </c>
      <c r="F386" s="41">
        <v>6.6349999999999998</v>
      </c>
    </row>
    <row r="387" spans="1:6" x14ac:dyDescent="0.25">
      <c r="A387" s="5">
        <v>41882</v>
      </c>
      <c r="B387" s="41">
        <v>7.827</v>
      </c>
      <c r="C387" s="41">
        <v>6.4029999999999996</v>
      </c>
      <c r="D387" s="41">
        <v>6.6020000000000003</v>
      </c>
      <c r="E387" s="41">
        <v>6.9</v>
      </c>
      <c r="F387" s="41">
        <v>6.7249999999999996</v>
      </c>
    </row>
    <row r="388" spans="1:6" x14ac:dyDescent="0.25">
      <c r="A388" s="5">
        <v>41912</v>
      </c>
      <c r="B388" s="41">
        <v>7.9969999999999999</v>
      </c>
      <c r="C388" s="41">
        <v>6.3520000000000003</v>
      </c>
      <c r="D388" s="41">
        <v>6.5119999999999996</v>
      </c>
      <c r="E388" s="41">
        <v>6.8360000000000003</v>
      </c>
      <c r="F388" s="41">
        <v>6.6529999999999996</v>
      </c>
    </row>
    <row r="389" spans="1:6" x14ac:dyDescent="0.25">
      <c r="A389" s="5">
        <v>41943</v>
      </c>
      <c r="B389" s="41">
        <v>8.0030000000000001</v>
      </c>
      <c r="C389" s="41">
        <v>6.4260000000000002</v>
      </c>
      <c r="D389" s="41">
        <v>6.5739999999999998</v>
      </c>
      <c r="E389" s="41">
        <v>6.8970000000000002</v>
      </c>
      <c r="F389" s="41">
        <v>6.7140000000000004</v>
      </c>
    </row>
    <row r="390" spans="1:6" x14ac:dyDescent="0.25">
      <c r="A390" s="5">
        <v>41973</v>
      </c>
      <c r="B390" s="41">
        <v>7.9130000000000003</v>
      </c>
      <c r="C390" s="41">
        <v>6.4630000000000001</v>
      </c>
      <c r="D390" s="41">
        <v>6.6420000000000003</v>
      </c>
      <c r="E390" s="41">
        <v>6.9420000000000002</v>
      </c>
      <c r="F390" s="41">
        <v>6.766</v>
      </c>
    </row>
    <row r="391" spans="1:6" x14ac:dyDescent="0.25">
      <c r="A391" s="5">
        <v>42004</v>
      </c>
      <c r="B391" s="41">
        <v>8.0589999999999993</v>
      </c>
      <c r="C391" s="41">
        <v>6.5010000000000003</v>
      </c>
      <c r="D391" s="41">
        <v>6.7149999999999999</v>
      </c>
      <c r="E391" s="41">
        <v>6.952</v>
      </c>
      <c r="F391" s="41">
        <v>6.806</v>
      </c>
    </row>
    <row r="392" spans="1:6" x14ac:dyDescent="0.25">
      <c r="A392" s="5">
        <v>42035</v>
      </c>
      <c r="B392" s="41">
        <v>8.4339999999999993</v>
      </c>
      <c r="C392" s="41">
        <v>6.7</v>
      </c>
      <c r="D392" s="41">
        <v>6.9459999999999997</v>
      </c>
      <c r="E392" s="41">
        <v>7.125</v>
      </c>
      <c r="F392" s="41">
        <v>7.01</v>
      </c>
    </row>
    <row r="393" spans="1:6" x14ac:dyDescent="0.25">
      <c r="A393" s="5">
        <v>42063</v>
      </c>
      <c r="B393" s="41">
        <v>8.9130000000000003</v>
      </c>
      <c r="C393" s="41">
        <v>6.585</v>
      </c>
      <c r="D393" s="41">
        <v>6.77</v>
      </c>
      <c r="E393" s="41">
        <v>7.1219999999999999</v>
      </c>
      <c r="F393" s="41">
        <v>6.9290000000000003</v>
      </c>
    </row>
    <row r="394" spans="1:6" x14ac:dyDescent="0.25">
      <c r="A394" s="5">
        <v>42094</v>
      </c>
      <c r="B394" s="41">
        <v>8.7270000000000003</v>
      </c>
      <c r="C394" s="41">
        <v>6.5750000000000002</v>
      </c>
      <c r="D394" s="41">
        <v>6.7770000000000001</v>
      </c>
      <c r="E394" s="41">
        <v>7.1989999999999998</v>
      </c>
      <c r="F394" s="41">
        <v>6.9660000000000002</v>
      </c>
    </row>
    <row r="395" spans="1:6" x14ac:dyDescent="0.25">
      <c r="A395" s="5">
        <v>42124</v>
      </c>
      <c r="B395" s="41">
        <v>8.4659999999999993</v>
      </c>
      <c r="C395" s="41">
        <v>6.4509999999999996</v>
      </c>
      <c r="D395" s="41">
        <v>6.6440000000000001</v>
      </c>
      <c r="E395" s="41">
        <v>7.1109999999999998</v>
      </c>
      <c r="F395" s="41">
        <v>6.8529999999999998</v>
      </c>
    </row>
    <row r="396" spans="1:6" x14ac:dyDescent="0.25">
      <c r="A396" s="5">
        <v>42155</v>
      </c>
      <c r="B396" s="41">
        <v>8.4580000000000002</v>
      </c>
      <c r="C396" s="41">
        <v>6.48</v>
      </c>
      <c r="D396" s="41">
        <v>6.6139999999999999</v>
      </c>
      <c r="E396" s="41">
        <v>7.0570000000000004</v>
      </c>
      <c r="F396" s="41">
        <v>6.8159999999999998</v>
      </c>
    </row>
    <row r="400" spans="1:6" x14ac:dyDescent="0.25">
      <c r="A400" s="41" t="s">
        <v>730</v>
      </c>
    </row>
    <row r="401" spans="1:6" x14ac:dyDescent="0.25">
      <c r="A401" s="41" t="s">
        <v>451</v>
      </c>
    </row>
    <row r="403" spans="1:6" x14ac:dyDescent="0.25">
      <c r="B403" s="41" t="s">
        <v>49</v>
      </c>
      <c r="C403" s="41" t="s">
        <v>57</v>
      </c>
      <c r="D403" s="41" t="s">
        <v>69</v>
      </c>
      <c r="E403" s="41" t="s">
        <v>82</v>
      </c>
      <c r="F403" s="41" t="s">
        <v>448</v>
      </c>
    </row>
    <row r="404" spans="1:6" x14ac:dyDescent="0.25">
      <c r="A404" s="5">
        <v>38352</v>
      </c>
      <c r="B404" s="41">
        <v>5.1643100000000004</v>
      </c>
      <c r="C404" s="41">
        <v>16.271699999999999</v>
      </c>
      <c r="D404" s="41">
        <v>38.076000000000001</v>
      </c>
      <c r="E404" s="41">
        <v>40.48798</v>
      </c>
      <c r="F404" s="41">
        <v>100</v>
      </c>
    </row>
    <row r="405" spans="1:6" x14ac:dyDescent="0.25">
      <c r="A405" s="5">
        <v>38383</v>
      </c>
      <c r="B405" s="41">
        <v>5.2567300000000001</v>
      </c>
      <c r="C405" s="41">
        <v>16.69426</v>
      </c>
      <c r="D405" s="41">
        <v>37.785469999999997</v>
      </c>
      <c r="E405" s="41">
        <v>40.263539999999999</v>
      </c>
      <c r="F405" s="41">
        <v>100</v>
      </c>
    </row>
    <row r="406" spans="1:6" x14ac:dyDescent="0.25">
      <c r="A406" s="5">
        <v>38411</v>
      </c>
      <c r="B406" s="41">
        <v>5.1780099999999996</v>
      </c>
      <c r="C406" s="41">
        <v>17.077490000000001</v>
      </c>
      <c r="D406" s="41">
        <v>38.471530000000001</v>
      </c>
      <c r="E406" s="41">
        <v>39.272970000000001</v>
      </c>
      <c r="F406" s="41">
        <v>100</v>
      </c>
    </row>
    <row r="407" spans="1:6" x14ac:dyDescent="0.25">
      <c r="A407" s="5">
        <v>38442</v>
      </c>
      <c r="B407" s="41">
        <v>5.0620900000000004</v>
      </c>
      <c r="C407" s="41">
        <v>17.394179999999999</v>
      </c>
      <c r="D407" s="41">
        <v>39.288310000000003</v>
      </c>
      <c r="E407" s="41">
        <v>38.255420000000001</v>
      </c>
      <c r="F407" s="41">
        <v>100</v>
      </c>
    </row>
    <row r="408" spans="1:6" x14ac:dyDescent="0.25">
      <c r="A408" s="5">
        <v>38472</v>
      </c>
      <c r="B408" s="41">
        <v>4.8172100000000002</v>
      </c>
      <c r="C408" s="41">
        <v>17.940300000000001</v>
      </c>
      <c r="D408" s="41">
        <v>39.509610000000002</v>
      </c>
      <c r="E408" s="41">
        <v>37.732880000000002</v>
      </c>
      <c r="F408" s="41">
        <v>100</v>
      </c>
    </row>
    <row r="409" spans="1:6" x14ac:dyDescent="0.25">
      <c r="A409" s="5">
        <v>38503</v>
      </c>
      <c r="B409" s="41">
        <v>5.0165699999999998</v>
      </c>
      <c r="C409" s="41">
        <v>17.669219999999999</v>
      </c>
      <c r="D409" s="41">
        <v>40.414969999999997</v>
      </c>
      <c r="E409" s="41">
        <v>36.899239999999999</v>
      </c>
      <c r="F409" s="41">
        <v>100</v>
      </c>
    </row>
    <row r="410" spans="1:6" x14ac:dyDescent="0.25">
      <c r="A410" s="5">
        <v>38533</v>
      </c>
      <c r="B410" s="41">
        <v>4.9882400000000002</v>
      </c>
      <c r="C410" s="41">
        <v>17.69735</v>
      </c>
      <c r="D410" s="41">
        <v>40.39528</v>
      </c>
      <c r="E410" s="41">
        <v>36.919130000000003</v>
      </c>
      <c r="F410" s="41">
        <v>100</v>
      </c>
    </row>
    <row r="411" spans="1:6" x14ac:dyDescent="0.25">
      <c r="A411" s="5">
        <v>38564</v>
      </c>
      <c r="B411" s="41">
        <v>4.98142</v>
      </c>
      <c r="C411" s="41">
        <v>17.604109999999999</v>
      </c>
      <c r="D411" s="41">
        <v>40.479860000000002</v>
      </c>
      <c r="E411" s="41">
        <v>36.934609999999999</v>
      </c>
      <c r="F411" s="41">
        <v>100</v>
      </c>
    </row>
    <row r="412" spans="1:6" x14ac:dyDescent="0.25">
      <c r="A412" s="5">
        <v>38595</v>
      </c>
      <c r="B412" s="41">
        <v>4.9879600000000002</v>
      </c>
      <c r="C412" s="41">
        <v>18.22991</v>
      </c>
      <c r="D412" s="41">
        <v>40.112870000000001</v>
      </c>
      <c r="E412" s="41">
        <v>36.669260000000001</v>
      </c>
      <c r="F412" s="41">
        <v>100</v>
      </c>
    </row>
    <row r="413" spans="1:6" x14ac:dyDescent="0.25">
      <c r="A413" s="5">
        <v>38625</v>
      </c>
      <c r="B413" s="41">
        <v>4.9131600000000004</v>
      </c>
      <c r="C413" s="41">
        <v>18.34703</v>
      </c>
      <c r="D413" s="41">
        <v>40.213410000000003</v>
      </c>
      <c r="E413" s="41">
        <v>36.526409999999998</v>
      </c>
      <c r="F413" s="41">
        <v>100</v>
      </c>
    </row>
    <row r="414" spans="1:6" x14ac:dyDescent="0.25">
      <c r="A414" s="5">
        <v>38656</v>
      </c>
      <c r="B414" s="41">
        <v>5.0015499999999999</v>
      </c>
      <c r="C414" s="41">
        <v>18.32863</v>
      </c>
      <c r="D414" s="41">
        <v>40.177570000000003</v>
      </c>
      <c r="E414" s="41">
        <v>36.492249999999999</v>
      </c>
      <c r="F414" s="41">
        <v>100</v>
      </c>
    </row>
    <row r="415" spans="1:6" x14ac:dyDescent="0.25">
      <c r="A415" s="5">
        <v>38686</v>
      </c>
      <c r="B415" s="41">
        <v>5.1043200000000004</v>
      </c>
      <c r="C415" s="41">
        <v>18.105070000000001</v>
      </c>
      <c r="D415" s="41">
        <v>40.400080000000003</v>
      </c>
      <c r="E415" s="41">
        <v>36.390540000000001</v>
      </c>
      <c r="F415" s="41">
        <v>100</v>
      </c>
    </row>
    <row r="416" spans="1:6" x14ac:dyDescent="0.25">
      <c r="A416" s="5">
        <v>38717</v>
      </c>
      <c r="B416" s="41">
        <v>5.3345200000000004</v>
      </c>
      <c r="C416" s="41">
        <v>18.313590000000001</v>
      </c>
      <c r="D416" s="41">
        <v>41.344810000000003</v>
      </c>
      <c r="E416" s="41">
        <v>35.007080000000002</v>
      </c>
      <c r="F416" s="41">
        <v>100</v>
      </c>
    </row>
    <row r="417" spans="1:6" x14ac:dyDescent="0.25">
      <c r="A417" s="5">
        <v>38748</v>
      </c>
      <c r="B417" s="41">
        <v>5.36219</v>
      </c>
      <c r="C417" s="41">
        <v>18.359380000000002</v>
      </c>
      <c r="D417" s="41">
        <v>40.93891</v>
      </c>
      <c r="E417" s="41">
        <v>35.33952</v>
      </c>
      <c r="F417" s="41">
        <v>100</v>
      </c>
    </row>
    <row r="418" spans="1:6" x14ac:dyDescent="0.25">
      <c r="A418" s="5">
        <v>38776</v>
      </c>
      <c r="B418" s="41">
        <v>5.2452100000000002</v>
      </c>
      <c r="C418" s="41">
        <v>18.112290000000002</v>
      </c>
      <c r="D418" s="41">
        <v>41.188000000000002</v>
      </c>
      <c r="E418" s="41">
        <v>35.454500000000003</v>
      </c>
      <c r="F418" s="41">
        <v>100</v>
      </c>
    </row>
    <row r="419" spans="1:6" x14ac:dyDescent="0.25">
      <c r="A419" s="5">
        <v>38807</v>
      </c>
      <c r="B419" s="41">
        <v>4.9635300000000004</v>
      </c>
      <c r="C419" s="41">
        <v>18.18468</v>
      </c>
      <c r="D419" s="41">
        <v>41.536720000000003</v>
      </c>
      <c r="E419" s="41">
        <v>35.315069999999999</v>
      </c>
      <c r="F419" s="41">
        <v>100</v>
      </c>
    </row>
    <row r="420" spans="1:6" x14ac:dyDescent="0.25">
      <c r="A420" s="5">
        <v>38837</v>
      </c>
      <c r="B420" s="41">
        <v>4.9633099999999999</v>
      </c>
      <c r="C420" s="41">
        <v>17.89922</v>
      </c>
      <c r="D420" s="41">
        <v>41.615749999999998</v>
      </c>
      <c r="E420" s="41">
        <v>35.521729999999998</v>
      </c>
      <c r="F420" s="41">
        <v>100</v>
      </c>
    </row>
    <row r="421" spans="1:6" x14ac:dyDescent="0.25">
      <c r="A421" s="5">
        <v>38868</v>
      </c>
      <c r="B421" s="41">
        <v>5.0625799999999996</v>
      </c>
      <c r="C421" s="41">
        <v>18.007300000000001</v>
      </c>
      <c r="D421" s="41">
        <v>41.884219999999999</v>
      </c>
      <c r="E421" s="41">
        <v>35.045909999999999</v>
      </c>
      <c r="F421" s="41">
        <v>100</v>
      </c>
    </row>
    <row r="422" spans="1:6" x14ac:dyDescent="0.25">
      <c r="A422" s="5">
        <v>38898</v>
      </c>
      <c r="B422" s="41">
        <v>4.9722999999999997</v>
      </c>
      <c r="C422" s="41">
        <v>19.82573</v>
      </c>
      <c r="D422" s="41">
        <v>39.900779999999997</v>
      </c>
      <c r="E422" s="41">
        <v>35.301200000000001</v>
      </c>
      <c r="F422" s="41">
        <v>100</v>
      </c>
    </row>
    <row r="423" spans="1:6" x14ac:dyDescent="0.25">
      <c r="A423" s="5">
        <v>38929</v>
      </c>
      <c r="B423" s="41">
        <v>4.86449</v>
      </c>
      <c r="C423" s="41">
        <v>19.680160000000001</v>
      </c>
      <c r="D423" s="41">
        <v>39.338500000000003</v>
      </c>
      <c r="E423" s="41">
        <v>36.116849999999999</v>
      </c>
      <c r="F423" s="41">
        <v>100</v>
      </c>
    </row>
    <row r="424" spans="1:6" x14ac:dyDescent="0.25">
      <c r="A424" s="5">
        <v>38960</v>
      </c>
      <c r="B424" s="41">
        <v>4.7990700000000004</v>
      </c>
      <c r="C424" s="41">
        <v>20.053650000000001</v>
      </c>
      <c r="D424" s="41">
        <v>39.226880000000001</v>
      </c>
      <c r="E424" s="41">
        <v>35.920409999999997</v>
      </c>
      <c r="F424" s="41">
        <v>100</v>
      </c>
    </row>
    <row r="425" spans="1:6" x14ac:dyDescent="0.25">
      <c r="A425" s="5">
        <v>38990</v>
      </c>
      <c r="B425" s="41">
        <v>4.7579500000000001</v>
      </c>
      <c r="C425" s="41">
        <v>19.906110000000002</v>
      </c>
      <c r="D425" s="41">
        <v>39.294240000000002</v>
      </c>
      <c r="E425" s="41">
        <v>36.041690000000003</v>
      </c>
      <c r="F425" s="41">
        <v>100</v>
      </c>
    </row>
    <row r="426" spans="1:6" x14ac:dyDescent="0.25">
      <c r="A426" s="5">
        <v>39021</v>
      </c>
      <c r="B426" s="41">
        <v>4.8495100000000004</v>
      </c>
      <c r="C426" s="41">
        <v>19.993960000000001</v>
      </c>
      <c r="D426" s="41">
        <v>39.890120000000003</v>
      </c>
      <c r="E426" s="41">
        <v>35.26641</v>
      </c>
      <c r="F426" s="41">
        <v>100</v>
      </c>
    </row>
    <row r="427" spans="1:6" x14ac:dyDescent="0.25">
      <c r="A427" s="5">
        <v>39051</v>
      </c>
      <c r="B427" s="41">
        <v>4.86991</v>
      </c>
      <c r="C427" s="41">
        <v>20.11833</v>
      </c>
      <c r="D427" s="41">
        <v>39.960079999999998</v>
      </c>
      <c r="E427" s="41">
        <v>35.051679999999998</v>
      </c>
      <c r="F427" s="41">
        <v>100</v>
      </c>
    </row>
    <row r="428" spans="1:6" x14ac:dyDescent="0.25">
      <c r="A428" s="5">
        <v>39082</v>
      </c>
      <c r="B428" s="41">
        <v>4.8348000000000004</v>
      </c>
      <c r="C428" s="41">
        <v>19.643180000000001</v>
      </c>
      <c r="D428" s="41">
        <v>40.356619999999999</v>
      </c>
      <c r="E428" s="41">
        <v>35.165390000000002</v>
      </c>
      <c r="F428" s="41">
        <v>100</v>
      </c>
    </row>
    <row r="429" spans="1:6" x14ac:dyDescent="0.25">
      <c r="A429" s="5">
        <v>39113</v>
      </c>
      <c r="B429" s="41">
        <v>4.6674699999999998</v>
      </c>
      <c r="C429" s="41">
        <v>19.386710000000001</v>
      </c>
      <c r="D429" s="41">
        <v>40.603319999999997</v>
      </c>
      <c r="E429" s="41">
        <v>35.342500000000001</v>
      </c>
      <c r="F429" s="41">
        <v>100</v>
      </c>
    </row>
    <row r="430" spans="1:6" x14ac:dyDescent="0.25">
      <c r="A430" s="5">
        <v>39141</v>
      </c>
      <c r="B430" s="41">
        <v>4.6944699999999999</v>
      </c>
      <c r="C430" s="41">
        <v>21.12987</v>
      </c>
      <c r="D430" s="41">
        <v>39.017940000000003</v>
      </c>
      <c r="E430" s="41">
        <v>35.157730000000001</v>
      </c>
      <c r="F430" s="41">
        <v>100</v>
      </c>
    </row>
    <row r="431" spans="1:6" x14ac:dyDescent="0.25">
      <c r="A431" s="5">
        <v>39172</v>
      </c>
      <c r="B431" s="41">
        <v>4.5980600000000003</v>
      </c>
      <c r="C431" s="41">
        <v>21.722660000000001</v>
      </c>
      <c r="D431" s="41">
        <v>38.051600000000001</v>
      </c>
      <c r="E431" s="41">
        <v>35.627690000000001</v>
      </c>
      <c r="F431" s="41">
        <v>100</v>
      </c>
    </row>
    <row r="432" spans="1:6" x14ac:dyDescent="0.25">
      <c r="A432" s="5">
        <v>39202</v>
      </c>
      <c r="B432" s="41">
        <v>4.60379</v>
      </c>
      <c r="C432" s="41">
        <v>21.592610000000001</v>
      </c>
      <c r="D432" s="41">
        <v>38.102760000000004</v>
      </c>
      <c r="E432" s="41">
        <v>35.700850000000003</v>
      </c>
      <c r="F432" s="41">
        <v>100</v>
      </c>
    </row>
    <row r="433" spans="1:6" x14ac:dyDescent="0.25">
      <c r="A433" s="5">
        <v>39233</v>
      </c>
      <c r="B433" s="41">
        <v>4.5767499999999997</v>
      </c>
      <c r="C433" s="41">
        <v>21.728300000000001</v>
      </c>
      <c r="D433" s="41">
        <v>38.4236</v>
      </c>
      <c r="E433" s="41">
        <v>35.271349999999998</v>
      </c>
      <c r="F433" s="41">
        <v>100</v>
      </c>
    </row>
    <row r="434" spans="1:6" x14ac:dyDescent="0.25">
      <c r="A434" s="5">
        <v>39263</v>
      </c>
      <c r="B434" s="41">
        <v>4.6353200000000001</v>
      </c>
      <c r="C434" s="41">
        <v>21.483080000000001</v>
      </c>
      <c r="D434" s="41">
        <v>38.575389999999999</v>
      </c>
      <c r="E434" s="41">
        <v>35.306220000000003</v>
      </c>
      <c r="F434" s="41">
        <v>100</v>
      </c>
    </row>
    <row r="435" spans="1:6" x14ac:dyDescent="0.25">
      <c r="A435" s="5">
        <v>39294</v>
      </c>
      <c r="B435" s="41">
        <v>4.7756299999999996</v>
      </c>
      <c r="C435" s="41">
        <v>21.236460000000001</v>
      </c>
      <c r="D435" s="41">
        <v>37.655740000000002</v>
      </c>
      <c r="E435" s="41">
        <v>36.332169999999998</v>
      </c>
      <c r="F435" s="41">
        <v>100</v>
      </c>
    </row>
    <row r="436" spans="1:6" x14ac:dyDescent="0.25">
      <c r="A436" s="5">
        <v>39325</v>
      </c>
      <c r="B436" s="41">
        <v>4.8527500000000003</v>
      </c>
      <c r="C436" s="41">
        <v>21.631789999999999</v>
      </c>
      <c r="D436" s="41">
        <v>36.766829999999999</v>
      </c>
      <c r="E436" s="41">
        <v>36.748629999999999</v>
      </c>
      <c r="F436" s="41">
        <v>100</v>
      </c>
    </row>
    <row r="437" spans="1:6" x14ac:dyDescent="0.25">
      <c r="A437" s="5">
        <v>39355</v>
      </c>
      <c r="B437" s="41">
        <v>4.8739299999999997</v>
      </c>
      <c r="C437" s="41">
        <v>21.996590000000001</v>
      </c>
      <c r="D437" s="41">
        <v>36.769640000000003</v>
      </c>
      <c r="E437" s="41">
        <v>36.359839999999998</v>
      </c>
      <c r="F437" s="41">
        <v>100</v>
      </c>
    </row>
    <row r="438" spans="1:6" x14ac:dyDescent="0.25">
      <c r="A438" s="5">
        <v>39386</v>
      </c>
      <c r="B438" s="41">
        <v>4.9673999999999996</v>
      </c>
      <c r="C438" s="41">
        <v>21.297080000000001</v>
      </c>
      <c r="D438" s="41">
        <v>38.549849999999999</v>
      </c>
      <c r="E438" s="41">
        <v>35.185670000000002</v>
      </c>
      <c r="F438" s="41">
        <v>100</v>
      </c>
    </row>
    <row r="439" spans="1:6" x14ac:dyDescent="0.25">
      <c r="A439" s="5">
        <v>39416</v>
      </c>
      <c r="B439" s="41">
        <v>4.85656</v>
      </c>
      <c r="C439" s="41">
        <v>21.50976</v>
      </c>
      <c r="D439" s="41">
        <v>38.72871</v>
      </c>
      <c r="E439" s="41">
        <v>34.904969999999999</v>
      </c>
      <c r="F439" s="41">
        <v>100</v>
      </c>
    </row>
    <row r="440" spans="1:6" x14ac:dyDescent="0.25">
      <c r="A440" s="5">
        <v>39447</v>
      </c>
      <c r="B440" s="41">
        <v>4.6751100000000001</v>
      </c>
      <c r="C440" s="41">
        <v>22.191289999999999</v>
      </c>
      <c r="D440" s="41">
        <v>38.582599999999999</v>
      </c>
      <c r="E440" s="41">
        <v>34.551000000000002</v>
      </c>
      <c r="F440" s="41">
        <v>100</v>
      </c>
    </row>
    <row r="441" spans="1:6" x14ac:dyDescent="0.25">
      <c r="A441" s="5">
        <v>39478</v>
      </c>
      <c r="B441" s="41">
        <v>4.8639000000000001</v>
      </c>
      <c r="C441" s="41">
        <v>21.680969999999999</v>
      </c>
      <c r="D441" s="41">
        <v>39.566400000000002</v>
      </c>
      <c r="E441" s="41">
        <v>33.888730000000002</v>
      </c>
      <c r="F441" s="41">
        <v>100</v>
      </c>
    </row>
    <row r="442" spans="1:6" x14ac:dyDescent="0.25">
      <c r="A442" s="5">
        <v>39507</v>
      </c>
      <c r="B442" s="41">
        <v>4.8251099999999996</v>
      </c>
      <c r="C442" s="41">
        <v>21.73695</v>
      </c>
      <c r="D442" s="41">
        <v>39.99089</v>
      </c>
      <c r="E442" s="41">
        <v>33.447040000000001</v>
      </c>
      <c r="F442" s="41">
        <v>100</v>
      </c>
    </row>
    <row r="443" spans="1:6" x14ac:dyDescent="0.25">
      <c r="A443" s="5">
        <v>39538</v>
      </c>
      <c r="B443" s="41">
        <v>4.8634599999999999</v>
      </c>
      <c r="C443" s="41">
        <v>21.500610000000002</v>
      </c>
      <c r="D443" s="41">
        <v>39.722760000000001</v>
      </c>
      <c r="E443" s="41">
        <v>33.913170000000001</v>
      </c>
      <c r="F443" s="41">
        <v>100</v>
      </c>
    </row>
    <row r="444" spans="1:6" x14ac:dyDescent="0.25">
      <c r="A444" s="5">
        <v>39568</v>
      </c>
      <c r="B444" s="41">
        <v>4.89107</v>
      </c>
      <c r="C444" s="41">
        <v>21.027349999999998</v>
      </c>
      <c r="D444" s="41">
        <v>40.752000000000002</v>
      </c>
      <c r="E444" s="41">
        <v>33.329590000000003</v>
      </c>
      <c r="F444" s="41">
        <v>100</v>
      </c>
    </row>
    <row r="445" spans="1:6" x14ac:dyDescent="0.25">
      <c r="A445" s="5">
        <v>39599</v>
      </c>
      <c r="B445" s="41">
        <v>4.8961399999999999</v>
      </c>
      <c r="C445" s="41">
        <v>21.349450000000001</v>
      </c>
      <c r="D445" s="41">
        <v>41.18168</v>
      </c>
      <c r="E445" s="41">
        <v>32.57273</v>
      </c>
      <c r="F445" s="41">
        <v>100</v>
      </c>
    </row>
    <row r="446" spans="1:6" x14ac:dyDescent="0.25">
      <c r="A446" s="5">
        <v>39629</v>
      </c>
      <c r="B446" s="41">
        <v>4.7463800000000003</v>
      </c>
      <c r="C446" s="41">
        <v>21.070650000000001</v>
      </c>
      <c r="D446" s="41">
        <v>40.916130000000003</v>
      </c>
      <c r="E446" s="41">
        <v>33.266849999999998</v>
      </c>
      <c r="F446" s="41">
        <v>100</v>
      </c>
    </row>
    <row r="447" spans="1:6" x14ac:dyDescent="0.25">
      <c r="A447" s="5">
        <v>39660</v>
      </c>
      <c r="B447" s="41">
        <v>4.7457799999999999</v>
      </c>
      <c r="C447" s="41">
        <v>20.287320000000001</v>
      </c>
      <c r="D447" s="41">
        <v>41.969830000000002</v>
      </c>
      <c r="E447" s="41">
        <v>32.997070000000001</v>
      </c>
      <c r="F447" s="41">
        <v>100</v>
      </c>
    </row>
    <row r="448" spans="1:6" x14ac:dyDescent="0.25">
      <c r="A448" s="5">
        <v>39691</v>
      </c>
      <c r="B448" s="41">
        <v>4.7713999999999999</v>
      </c>
      <c r="C448" s="41">
        <v>18.776710000000001</v>
      </c>
      <c r="D448" s="41">
        <v>43.338070000000002</v>
      </c>
      <c r="E448" s="41">
        <v>33.113810000000001</v>
      </c>
      <c r="F448" s="41">
        <v>100</v>
      </c>
    </row>
    <row r="449" spans="1:6" x14ac:dyDescent="0.25">
      <c r="A449" s="5">
        <v>39721</v>
      </c>
      <c r="B449" s="41">
        <v>4.6154200000000003</v>
      </c>
      <c r="C449" s="41">
        <v>18.499359999999999</v>
      </c>
      <c r="D449" s="41">
        <v>42.930689999999998</v>
      </c>
      <c r="E449" s="41">
        <v>33.954529999999998</v>
      </c>
      <c r="F449" s="41">
        <v>100</v>
      </c>
    </row>
    <row r="450" spans="1:6" x14ac:dyDescent="0.25">
      <c r="A450" s="5">
        <v>39752</v>
      </c>
      <c r="B450" s="41">
        <v>4.7489800000000004</v>
      </c>
      <c r="C450" s="41">
        <v>19.065169999999998</v>
      </c>
      <c r="D450" s="41">
        <v>43.455590000000001</v>
      </c>
      <c r="E450" s="41">
        <v>32.730260000000001</v>
      </c>
      <c r="F450" s="41">
        <v>100</v>
      </c>
    </row>
    <row r="451" spans="1:6" x14ac:dyDescent="0.25">
      <c r="A451" s="5">
        <v>39782</v>
      </c>
      <c r="B451" s="41">
        <v>4.7403500000000003</v>
      </c>
      <c r="C451" s="41">
        <v>19.049990000000001</v>
      </c>
      <c r="D451" s="41">
        <v>43.663910000000001</v>
      </c>
      <c r="E451" s="41">
        <v>32.545749999999998</v>
      </c>
      <c r="F451" s="41">
        <v>100</v>
      </c>
    </row>
    <row r="452" spans="1:6" x14ac:dyDescent="0.25">
      <c r="A452" s="5">
        <v>39813</v>
      </c>
      <c r="B452" s="41">
        <v>4.4367099999999997</v>
      </c>
      <c r="C452" s="41">
        <v>15.4262</v>
      </c>
      <c r="D452" s="41">
        <v>46.904719999999998</v>
      </c>
      <c r="E452" s="41">
        <v>33.23236</v>
      </c>
      <c r="F452" s="41">
        <v>100</v>
      </c>
    </row>
    <row r="453" spans="1:6" x14ac:dyDescent="0.25">
      <c r="A453" s="5">
        <v>39844</v>
      </c>
      <c r="B453" s="41">
        <v>4.3575499999999998</v>
      </c>
      <c r="C453" s="41">
        <v>14.28396</v>
      </c>
      <c r="D453" s="41">
        <v>46.66095</v>
      </c>
      <c r="E453" s="41">
        <v>34.697539999999996</v>
      </c>
      <c r="F453" s="41">
        <v>100</v>
      </c>
    </row>
    <row r="454" spans="1:6" x14ac:dyDescent="0.25">
      <c r="A454" s="5">
        <v>39872</v>
      </c>
      <c r="B454" s="41">
        <v>4.23156</v>
      </c>
      <c r="C454" s="41">
        <v>14.45445</v>
      </c>
      <c r="D454" s="41">
        <v>46.371690000000001</v>
      </c>
      <c r="E454" s="41">
        <v>34.942300000000003</v>
      </c>
      <c r="F454" s="41">
        <v>100</v>
      </c>
    </row>
    <row r="455" spans="1:6" x14ac:dyDescent="0.25">
      <c r="A455" s="5">
        <v>39903</v>
      </c>
      <c r="B455" s="41">
        <v>0.71286000000000005</v>
      </c>
      <c r="C455" s="41">
        <v>17.533580000000001</v>
      </c>
      <c r="D455" s="41">
        <v>46.393810000000002</v>
      </c>
      <c r="E455" s="41">
        <v>35.359760000000001</v>
      </c>
      <c r="F455" s="41">
        <v>100</v>
      </c>
    </row>
    <row r="456" spans="1:6" x14ac:dyDescent="0.25">
      <c r="A456" s="5">
        <v>39933</v>
      </c>
      <c r="B456" s="41">
        <v>0.68652000000000002</v>
      </c>
      <c r="C456" s="41">
        <v>16.77591</v>
      </c>
      <c r="D456" s="41">
        <v>46.457709999999999</v>
      </c>
      <c r="E456" s="41">
        <v>36.079859999999996</v>
      </c>
      <c r="F456" s="41">
        <v>100</v>
      </c>
    </row>
    <row r="457" spans="1:6" x14ac:dyDescent="0.25">
      <c r="A457" s="5">
        <v>39964</v>
      </c>
      <c r="B457" s="41">
        <v>0.91020999999999996</v>
      </c>
      <c r="C457" s="41">
        <v>16.65569</v>
      </c>
      <c r="D457" s="41">
        <v>45.811860000000003</v>
      </c>
      <c r="E457" s="41">
        <v>36.622250000000001</v>
      </c>
      <c r="F457" s="41">
        <v>100</v>
      </c>
    </row>
    <row r="458" spans="1:6" x14ac:dyDescent="0.25">
      <c r="A458" s="5">
        <v>39994</v>
      </c>
      <c r="B458" s="41">
        <v>0.90498000000000001</v>
      </c>
      <c r="C458" s="41">
        <v>16.507249999999999</v>
      </c>
      <c r="D458" s="41">
        <v>45.146090000000001</v>
      </c>
      <c r="E458" s="41">
        <v>37.441679999999998</v>
      </c>
      <c r="F458" s="41">
        <v>100</v>
      </c>
    </row>
    <row r="459" spans="1:6" x14ac:dyDescent="0.25">
      <c r="A459" s="5">
        <v>40025</v>
      </c>
      <c r="B459" s="41">
        <v>0.88068000000000002</v>
      </c>
      <c r="C459" s="41">
        <v>16.23019</v>
      </c>
      <c r="D459" s="41">
        <v>45.312800000000003</v>
      </c>
      <c r="E459" s="41">
        <v>37.576329999999999</v>
      </c>
      <c r="F459" s="41">
        <v>100</v>
      </c>
    </row>
    <row r="460" spans="1:6" x14ac:dyDescent="0.25">
      <c r="A460" s="5">
        <v>40056</v>
      </c>
      <c r="B460" s="41">
        <v>0.91315000000000002</v>
      </c>
      <c r="C460" s="41">
        <v>16.49681</v>
      </c>
      <c r="D460" s="41">
        <v>44.773820000000001</v>
      </c>
      <c r="E460" s="41">
        <v>37.816220000000001</v>
      </c>
      <c r="F460" s="41">
        <v>100</v>
      </c>
    </row>
    <row r="461" spans="1:6" x14ac:dyDescent="0.25">
      <c r="A461" s="5">
        <v>40086</v>
      </c>
      <c r="B461" s="41">
        <v>0.89854000000000001</v>
      </c>
      <c r="C461" s="41">
        <v>16.5534</v>
      </c>
      <c r="D461" s="41">
        <v>44.464120000000001</v>
      </c>
      <c r="E461" s="41">
        <v>38.083950000000002</v>
      </c>
      <c r="F461" s="41">
        <v>100</v>
      </c>
    </row>
    <row r="462" spans="1:6" x14ac:dyDescent="0.25">
      <c r="A462" s="5">
        <v>40117</v>
      </c>
      <c r="B462" s="41">
        <v>0.83704000000000001</v>
      </c>
      <c r="C462" s="41">
        <v>16.619959999999999</v>
      </c>
      <c r="D462" s="41">
        <v>44.19896</v>
      </c>
      <c r="E462" s="41">
        <v>38.344050000000003</v>
      </c>
      <c r="F462" s="41">
        <v>100</v>
      </c>
    </row>
    <row r="463" spans="1:6" x14ac:dyDescent="0.25">
      <c r="A463" s="5">
        <v>40147</v>
      </c>
      <c r="B463" s="41">
        <v>0.85877000000000003</v>
      </c>
      <c r="C463" s="41">
        <v>17.166160000000001</v>
      </c>
      <c r="D463" s="41">
        <v>43.655830000000002</v>
      </c>
      <c r="E463" s="41">
        <v>38.319249999999997</v>
      </c>
      <c r="F463" s="41">
        <v>100</v>
      </c>
    </row>
    <row r="464" spans="1:6" x14ac:dyDescent="0.25">
      <c r="A464" s="5">
        <v>40178</v>
      </c>
      <c r="B464" s="41">
        <v>0.84938000000000002</v>
      </c>
      <c r="C464" s="41">
        <v>17.17221</v>
      </c>
      <c r="D464" s="41">
        <v>43.437379999999997</v>
      </c>
      <c r="E464" s="41">
        <v>38.541029999999999</v>
      </c>
      <c r="F464" s="41">
        <v>100</v>
      </c>
    </row>
    <row r="465" spans="1:6" x14ac:dyDescent="0.25">
      <c r="A465" s="5">
        <v>40209</v>
      </c>
      <c r="B465" s="41">
        <v>0.90056000000000003</v>
      </c>
      <c r="C465" s="41">
        <v>17.871369999999999</v>
      </c>
      <c r="D465" s="41">
        <v>43.112879999999997</v>
      </c>
      <c r="E465" s="41">
        <v>38.115189999999998</v>
      </c>
      <c r="F465" s="41">
        <v>100</v>
      </c>
    </row>
    <row r="466" spans="1:6" x14ac:dyDescent="0.25">
      <c r="A466" s="5">
        <v>40237</v>
      </c>
      <c r="B466" s="41">
        <v>0.89326000000000005</v>
      </c>
      <c r="C466" s="41">
        <v>17.636299999999999</v>
      </c>
      <c r="D466" s="41">
        <v>42.5167</v>
      </c>
      <c r="E466" s="41">
        <v>38.953740000000003</v>
      </c>
      <c r="F466" s="41">
        <v>100</v>
      </c>
    </row>
    <row r="467" spans="1:6" x14ac:dyDescent="0.25">
      <c r="A467" s="5">
        <v>40268</v>
      </c>
      <c r="B467" s="41">
        <v>0.92486000000000002</v>
      </c>
      <c r="C467" s="41">
        <v>17.553789999999999</v>
      </c>
      <c r="D467" s="41">
        <v>42.561100000000003</v>
      </c>
      <c r="E467" s="41">
        <v>38.960250000000002</v>
      </c>
      <c r="F467" s="41">
        <v>100</v>
      </c>
    </row>
    <row r="468" spans="1:6" x14ac:dyDescent="0.25">
      <c r="A468" s="5">
        <v>40298</v>
      </c>
      <c r="B468" s="41">
        <v>0.91893999999999998</v>
      </c>
      <c r="C468" s="41">
        <v>17.488479999999999</v>
      </c>
      <c r="D468" s="41">
        <v>42.387799999999999</v>
      </c>
      <c r="E468" s="41">
        <v>39.20478</v>
      </c>
      <c r="F468" s="41">
        <v>100</v>
      </c>
    </row>
    <row r="469" spans="1:6" x14ac:dyDescent="0.25">
      <c r="A469" s="5">
        <v>40329</v>
      </c>
      <c r="B469" s="41">
        <v>0.95425000000000004</v>
      </c>
      <c r="C469" s="41">
        <v>17.417269999999998</v>
      </c>
      <c r="D469" s="41">
        <v>42.372329999999998</v>
      </c>
      <c r="E469" s="41">
        <v>39.256149999999998</v>
      </c>
      <c r="F469" s="41">
        <v>100</v>
      </c>
    </row>
    <row r="470" spans="1:6" x14ac:dyDescent="0.25">
      <c r="A470" s="5">
        <v>40359</v>
      </c>
      <c r="B470" s="41">
        <v>0.95355999999999996</v>
      </c>
      <c r="C470" s="41">
        <v>17.206689999999998</v>
      </c>
      <c r="D470" s="41">
        <v>43.052599999999998</v>
      </c>
      <c r="E470" s="41">
        <v>38.78716</v>
      </c>
      <c r="F470" s="41">
        <v>100</v>
      </c>
    </row>
    <row r="471" spans="1:6" x14ac:dyDescent="0.25">
      <c r="A471" s="5">
        <v>40390</v>
      </c>
      <c r="B471" s="41">
        <v>1.1848000000000001</v>
      </c>
      <c r="C471" s="41">
        <v>17.263739999999999</v>
      </c>
      <c r="D471" s="41">
        <v>42.743099999999998</v>
      </c>
      <c r="E471" s="41">
        <v>38.80836</v>
      </c>
      <c r="F471" s="41">
        <v>100</v>
      </c>
    </row>
    <row r="472" spans="1:6" x14ac:dyDescent="0.25">
      <c r="A472" s="5">
        <v>40421</v>
      </c>
      <c r="B472" s="41">
        <v>1.2133400000000001</v>
      </c>
      <c r="C472" s="41">
        <v>17.122859999999999</v>
      </c>
      <c r="D472" s="41">
        <v>43.019759999999998</v>
      </c>
      <c r="E472" s="41">
        <v>38.644039999999997</v>
      </c>
      <c r="F472" s="41">
        <v>100</v>
      </c>
    </row>
    <row r="473" spans="1:6" x14ac:dyDescent="0.25">
      <c r="A473" s="5">
        <v>40451</v>
      </c>
      <c r="B473" s="41">
        <v>1.32073</v>
      </c>
      <c r="C473" s="41">
        <v>17.256879999999999</v>
      </c>
      <c r="D473" s="41">
        <v>42.75311</v>
      </c>
      <c r="E473" s="41">
        <v>38.669280000000001</v>
      </c>
      <c r="F473" s="41">
        <v>100</v>
      </c>
    </row>
    <row r="474" spans="1:6" x14ac:dyDescent="0.25">
      <c r="A474" s="5">
        <v>40482</v>
      </c>
      <c r="B474" s="41">
        <v>1.3868499999999999</v>
      </c>
      <c r="C474" s="41">
        <v>17.264510000000001</v>
      </c>
      <c r="D474" s="41">
        <v>42.806510000000003</v>
      </c>
      <c r="E474" s="41">
        <v>38.54213</v>
      </c>
      <c r="F474" s="41">
        <v>100</v>
      </c>
    </row>
    <row r="475" spans="1:6" x14ac:dyDescent="0.25">
      <c r="A475" s="5">
        <v>40512</v>
      </c>
      <c r="B475" s="41">
        <v>1.3565199999999999</v>
      </c>
      <c r="C475" s="41">
        <v>17.099340000000002</v>
      </c>
      <c r="D475" s="41">
        <v>42.690069999999999</v>
      </c>
      <c r="E475" s="41">
        <v>38.85407</v>
      </c>
      <c r="F475" s="41">
        <v>100</v>
      </c>
    </row>
    <row r="476" spans="1:6" x14ac:dyDescent="0.25">
      <c r="A476" s="5">
        <v>40543</v>
      </c>
      <c r="B476" s="41">
        <v>1.21675</v>
      </c>
      <c r="C476" s="41">
        <v>17.45252</v>
      </c>
      <c r="D476" s="41">
        <v>42.612000000000002</v>
      </c>
      <c r="E476" s="41">
        <v>38.718730000000001</v>
      </c>
      <c r="F476" s="41">
        <v>100</v>
      </c>
    </row>
    <row r="477" spans="1:6" x14ac:dyDescent="0.25">
      <c r="A477" s="5">
        <v>40574</v>
      </c>
      <c r="B477" s="41">
        <v>1.3107200000000001</v>
      </c>
      <c r="C477" s="41">
        <v>17.891210000000001</v>
      </c>
      <c r="D477" s="41">
        <v>41.832459999999998</v>
      </c>
      <c r="E477" s="41">
        <v>38.965609999999998</v>
      </c>
      <c r="F477" s="41">
        <v>100</v>
      </c>
    </row>
    <row r="478" spans="1:6" x14ac:dyDescent="0.25">
      <c r="A478" s="5">
        <v>40602</v>
      </c>
      <c r="B478" s="41">
        <v>1.3902399999999999</v>
      </c>
      <c r="C478" s="41">
        <v>17.901489999999999</v>
      </c>
      <c r="D478" s="41">
        <v>41.74689</v>
      </c>
      <c r="E478" s="41">
        <v>38.961379999999998</v>
      </c>
      <c r="F478" s="41">
        <v>100</v>
      </c>
    </row>
    <row r="479" spans="1:6" x14ac:dyDescent="0.25">
      <c r="A479" s="5">
        <v>40633</v>
      </c>
      <c r="B479" s="41">
        <v>1.43926</v>
      </c>
      <c r="C479" s="41">
        <v>17.740279999999998</v>
      </c>
      <c r="D479" s="41">
        <v>41.7896</v>
      </c>
      <c r="E479" s="41">
        <v>39.03087</v>
      </c>
      <c r="F479" s="41">
        <v>100</v>
      </c>
    </row>
    <row r="480" spans="1:6" x14ac:dyDescent="0.25">
      <c r="A480" s="5">
        <v>40663</v>
      </c>
      <c r="B480" s="41">
        <v>1.4094599999999999</v>
      </c>
      <c r="C480" s="41">
        <v>17.90945</v>
      </c>
      <c r="D480" s="41">
        <v>41.782719999999998</v>
      </c>
      <c r="E480" s="41">
        <v>38.89837</v>
      </c>
      <c r="F480" s="41">
        <v>100</v>
      </c>
    </row>
    <row r="481" spans="1:6" x14ac:dyDescent="0.25">
      <c r="A481" s="5">
        <v>40694</v>
      </c>
      <c r="B481" s="41">
        <v>1.56324</v>
      </c>
      <c r="C481" s="41">
        <v>17.878209999999999</v>
      </c>
      <c r="D481" s="41">
        <v>41.713030000000003</v>
      </c>
      <c r="E481" s="41">
        <v>38.84552</v>
      </c>
      <c r="F481" s="41">
        <v>100</v>
      </c>
    </row>
    <row r="482" spans="1:6" x14ac:dyDescent="0.25">
      <c r="A482" s="5">
        <v>40724</v>
      </c>
      <c r="B482" s="41">
        <v>1.5807100000000001</v>
      </c>
      <c r="C482" s="41">
        <v>17.82433</v>
      </c>
      <c r="D482" s="41">
        <v>42.284179999999999</v>
      </c>
      <c r="E482" s="41">
        <v>38.310780000000001</v>
      </c>
      <c r="F482" s="41">
        <v>100</v>
      </c>
    </row>
    <row r="483" spans="1:6" x14ac:dyDescent="0.25">
      <c r="A483" s="5">
        <v>40755</v>
      </c>
      <c r="B483" s="41">
        <v>1.61049</v>
      </c>
      <c r="C483" s="41">
        <v>17.896419999999999</v>
      </c>
      <c r="D483" s="41">
        <v>42.418889999999998</v>
      </c>
      <c r="E483" s="41">
        <v>38.074210000000001</v>
      </c>
      <c r="F483" s="41">
        <v>100</v>
      </c>
    </row>
    <row r="484" spans="1:6" x14ac:dyDescent="0.25">
      <c r="A484" s="5">
        <v>40786</v>
      </c>
      <c r="B484" s="41">
        <v>1.5820700000000001</v>
      </c>
      <c r="C484" s="41">
        <v>17.67155</v>
      </c>
      <c r="D484" s="41">
        <v>42.456049999999998</v>
      </c>
      <c r="E484" s="41">
        <v>38.290329999999997</v>
      </c>
      <c r="F484" s="41">
        <v>100</v>
      </c>
    </row>
    <row r="485" spans="1:6" x14ac:dyDescent="0.25">
      <c r="A485" s="5">
        <v>40816</v>
      </c>
      <c r="B485" s="41">
        <v>1.57528</v>
      </c>
      <c r="C485" s="41">
        <v>16.435829999999999</v>
      </c>
      <c r="D485" s="41">
        <v>44.120800000000003</v>
      </c>
      <c r="E485" s="41">
        <v>37.868099999999998</v>
      </c>
      <c r="F485" s="41">
        <v>100</v>
      </c>
    </row>
    <row r="486" spans="1:6" x14ac:dyDescent="0.25">
      <c r="A486" s="5">
        <v>40847</v>
      </c>
      <c r="B486" s="41">
        <v>1.5645500000000001</v>
      </c>
      <c r="C486" s="41">
        <v>15.52176</v>
      </c>
      <c r="D486" s="41">
        <v>44.419519999999999</v>
      </c>
      <c r="E486" s="41">
        <v>38.49418</v>
      </c>
      <c r="F486" s="41">
        <v>100</v>
      </c>
    </row>
    <row r="487" spans="1:6" x14ac:dyDescent="0.25">
      <c r="A487" s="5">
        <v>40877</v>
      </c>
      <c r="B487" s="41">
        <v>1.60378</v>
      </c>
      <c r="C487" s="41">
        <v>15.243550000000001</v>
      </c>
      <c r="D487" s="41">
        <v>44.584969999999998</v>
      </c>
      <c r="E487" s="41">
        <v>38.567700000000002</v>
      </c>
      <c r="F487" s="41">
        <v>100</v>
      </c>
    </row>
    <row r="488" spans="1:6" x14ac:dyDescent="0.25">
      <c r="A488" s="5">
        <v>40908</v>
      </c>
      <c r="B488" s="41">
        <v>1.2726500000000001</v>
      </c>
      <c r="C488" s="41">
        <v>12.57432</v>
      </c>
      <c r="D488" s="41">
        <v>45.949759999999998</v>
      </c>
      <c r="E488" s="41">
        <v>40.203270000000003</v>
      </c>
      <c r="F488" s="41">
        <v>100</v>
      </c>
    </row>
    <row r="489" spans="1:6" x14ac:dyDescent="0.25">
      <c r="A489" s="5">
        <v>40939</v>
      </c>
      <c r="B489" s="41">
        <v>1.26007</v>
      </c>
      <c r="C489" s="41">
        <v>12.30968</v>
      </c>
      <c r="D489" s="41">
        <v>45.95026</v>
      </c>
      <c r="E489" s="41">
        <v>40.479999999999997</v>
      </c>
      <c r="F489" s="41">
        <v>100</v>
      </c>
    </row>
    <row r="490" spans="1:6" x14ac:dyDescent="0.25">
      <c r="A490" s="5">
        <v>40968</v>
      </c>
      <c r="B490" s="41">
        <v>1.27434</v>
      </c>
      <c r="C490" s="41">
        <v>12.20468</v>
      </c>
      <c r="D490" s="41">
        <v>45.73556</v>
      </c>
      <c r="E490" s="41">
        <v>40.785420000000002</v>
      </c>
      <c r="F490" s="41">
        <v>100</v>
      </c>
    </row>
    <row r="491" spans="1:6" x14ac:dyDescent="0.25">
      <c r="A491" s="5">
        <v>40999</v>
      </c>
      <c r="B491" s="41">
        <v>1.31968</v>
      </c>
      <c r="C491" s="41">
        <v>12.12046</v>
      </c>
      <c r="D491" s="41">
        <v>45.549660000000003</v>
      </c>
      <c r="E491" s="41">
        <v>41.010199999999998</v>
      </c>
      <c r="F491" s="41">
        <v>100</v>
      </c>
    </row>
    <row r="492" spans="1:6" x14ac:dyDescent="0.25">
      <c r="A492" s="5">
        <v>41029</v>
      </c>
      <c r="B492" s="41">
        <v>1.31914</v>
      </c>
      <c r="C492" s="41">
        <v>11.982900000000001</v>
      </c>
      <c r="D492" s="41">
        <v>45.505159999999997</v>
      </c>
      <c r="E492" s="41">
        <v>41.192799999999998</v>
      </c>
      <c r="F492" s="41">
        <v>100</v>
      </c>
    </row>
    <row r="493" spans="1:6" x14ac:dyDescent="0.25">
      <c r="A493" s="5">
        <v>41060</v>
      </c>
      <c r="B493" s="41">
        <v>1.2634000000000001</v>
      </c>
      <c r="C493" s="41">
        <v>11.80889</v>
      </c>
      <c r="D493" s="41">
        <v>44.986780000000003</v>
      </c>
      <c r="E493" s="41">
        <v>41.940930000000002</v>
      </c>
      <c r="F493" s="41">
        <v>100</v>
      </c>
    </row>
    <row r="494" spans="1:6" x14ac:dyDescent="0.25">
      <c r="A494" s="5">
        <v>41090</v>
      </c>
      <c r="B494" s="41">
        <v>1.25247</v>
      </c>
      <c r="C494" s="41">
        <v>11.64113</v>
      </c>
      <c r="D494" s="41">
        <v>44.659269999999999</v>
      </c>
      <c r="E494" s="41">
        <v>42.447119999999998</v>
      </c>
      <c r="F494" s="41">
        <v>100</v>
      </c>
    </row>
    <row r="495" spans="1:6" x14ac:dyDescent="0.25">
      <c r="A495" s="5">
        <v>41121</v>
      </c>
      <c r="B495" s="41">
        <v>1.25149</v>
      </c>
      <c r="C495" s="41">
        <v>11.686030000000001</v>
      </c>
      <c r="D495" s="41">
        <v>44.194800000000001</v>
      </c>
      <c r="E495" s="41">
        <v>42.867669999999997</v>
      </c>
      <c r="F495" s="41">
        <v>100</v>
      </c>
    </row>
    <row r="496" spans="1:6" x14ac:dyDescent="0.25">
      <c r="A496" s="5">
        <v>41152</v>
      </c>
      <c r="B496" s="41">
        <v>1.2358</v>
      </c>
      <c r="C496" s="41">
        <v>11.84022</v>
      </c>
      <c r="D496" s="41">
        <v>43.726430000000001</v>
      </c>
      <c r="E496" s="41">
        <v>43.19755</v>
      </c>
      <c r="F496" s="41">
        <v>100</v>
      </c>
    </row>
    <row r="497" spans="1:6" x14ac:dyDescent="0.25">
      <c r="A497" s="5">
        <v>41182</v>
      </c>
      <c r="B497" s="41">
        <v>1.18042</v>
      </c>
      <c r="C497" s="41">
        <v>11.923360000000001</v>
      </c>
      <c r="D497" s="41">
        <v>43.281480000000002</v>
      </c>
      <c r="E497" s="41">
        <v>43.614750000000001</v>
      </c>
      <c r="F497" s="41">
        <v>100</v>
      </c>
    </row>
    <row r="498" spans="1:6" x14ac:dyDescent="0.25">
      <c r="A498" s="5">
        <v>41213</v>
      </c>
      <c r="B498" s="41">
        <v>1.20936</v>
      </c>
      <c r="C498" s="41">
        <v>11.50013</v>
      </c>
      <c r="D498" s="41">
        <v>43.22757</v>
      </c>
      <c r="E498" s="41">
        <v>44.062950000000001</v>
      </c>
      <c r="F498" s="41">
        <v>100</v>
      </c>
    </row>
    <row r="499" spans="1:6" x14ac:dyDescent="0.25">
      <c r="A499" s="5">
        <v>41243</v>
      </c>
      <c r="B499" s="41">
        <v>1.19774</v>
      </c>
      <c r="C499" s="41">
        <v>11.56662</v>
      </c>
      <c r="D499" s="41">
        <v>43.270820000000001</v>
      </c>
      <c r="E499" s="41">
        <v>43.964820000000003</v>
      </c>
      <c r="F499" s="41">
        <v>100</v>
      </c>
    </row>
    <row r="500" spans="1:6" x14ac:dyDescent="0.25">
      <c r="A500" s="5">
        <v>41274</v>
      </c>
      <c r="B500" s="41">
        <v>0.82650000000000001</v>
      </c>
      <c r="C500" s="41">
        <v>11.21838</v>
      </c>
      <c r="D500" s="41">
        <v>43.379750000000001</v>
      </c>
      <c r="E500" s="41">
        <v>44.575369999999999</v>
      </c>
      <c r="F500" s="41">
        <v>100</v>
      </c>
    </row>
    <row r="501" spans="1:6" x14ac:dyDescent="0.25">
      <c r="A501" s="5">
        <v>41305</v>
      </c>
      <c r="B501" s="41">
        <v>0.81215999999999999</v>
      </c>
      <c r="C501" s="41">
        <v>11.182499999999999</v>
      </c>
      <c r="D501" s="41">
        <v>43.280700000000003</v>
      </c>
      <c r="E501" s="41">
        <v>44.724649999999997</v>
      </c>
      <c r="F501" s="41">
        <v>100</v>
      </c>
    </row>
    <row r="502" spans="1:6" x14ac:dyDescent="0.25">
      <c r="A502" s="5">
        <v>41333</v>
      </c>
      <c r="B502" s="41">
        <v>0.81794999999999995</v>
      </c>
      <c r="C502" s="41">
        <v>11.08503</v>
      </c>
      <c r="D502" s="41">
        <v>44.040199999999999</v>
      </c>
      <c r="E502" s="41">
        <v>44.056829999999998</v>
      </c>
      <c r="F502" s="41">
        <v>100</v>
      </c>
    </row>
    <row r="503" spans="1:6" x14ac:dyDescent="0.25">
      <c r="A503" s="5">
        <v>41364</v>
      </c>
      <c r="B503" s="41">
        <v>0.80591000000000002</v>
      </c>
      <c r="C503" s="41">
        <v>11.172879999999999</v>
      </c>
      <c r="D503" s="41">
        <v>44.14141</v>
      </c>
      <c r="E503" s="41">
        <v>43.879800000000003</v>
      </c>
      <c r="F503" s="41">
        <v>100</v>
      </c>
    </row>
    <row r="504" spans="1:6" x14ac:dyDescent="0.25">
      <c r="A504" s="5">
        <v>41394</v>
      </c>
      <c r="B504" s="41">
        <v>0.79866000000000004</v>
      </c>
      <c r="C504" s="41">
        <v>11.15813</v>
      </c>
      <c r="D504" s="41">
        <v>43.72701</v>
      </c>
      <c r="E504" s="41">
        <v>44.316200000000002</v>
      </c>
      <c r="F504" s="41">
        <v>100</v>
      </c>
    </row>
    <row r="505" spans="1:6" x14ac:dyDescent="0.25">
      <c r="A505" s="5">
        <v>41425</v>
      </c>
      <c r="B505" s="41">
        <v>0.80201</v>
      </c>
      <c r="C505" s="41">
        <v>11.50229</v>
      </c>
      <c r="D505" s="41">
        <v>43.109160000000003</v>
      </c>
      <c r="E505" s="41">
        <v>44.586539999999999</v>
      </c>
      <c r="F505" s="41">
        <v>100</v>
      </c>
    </row>
    <row r="506" spans="1:6" x14ac:dyDescent="0.25">
      <c r="A506" s="5">
        <v>41455</v>
      </c>
      <c r="B506" s="41">
        <v>0.76007000000000002</v>
      </c>
      <c r="C506" s="41">
        <v>11.70351</v>
      </c>
      <c r="D506" s="41">
        <v>43.454219999999999</v>
      </c>
      <c r="E506" s="41">
        <v>44.082189999999997</v>
      </c>
      <c r="F506" s="41">
        <v>100</v>
      </c>
    </row>
    <row r="507" spans="1:6" x14ac:dyDescent="0.25">
      <c r="A507" s="5">
        <v>41486</v>
      </c>
      <c r="B507" s="41">
        <v>0.76719999999999999</v>
      </c>
      <c r="C507" s="41">
        <v>11.79078</v>
      </c>
      <c r="D507" s="41">
        <v>43.836649999999999</v>
      </c>
      <c r="E507" s="41">
        <v>43.605370000000001</v>
      </c>
      <c r="F507" s="41">
        <v>100</v>
      </c>
    </row>
    <row r="508" spans="1:6" x14ac:dyDescent="0.25">
      <c r="A508" s="5">
        <v>41517</v>
      </c>
      <c r="B508" s="41">
        <v>0.76141999999999999</v>
      </c>
      <c r="C508" s="41">
        <v>11.97803</v>
      </c>
      <c r="D508" s="41">
        <v>43.249639999999999</v>
      </c>
      <c r="E508" s="41">
        <v>44.010919999999999</v>
      </c>
      <c r="F508" s="41">
        <v>100</v>
      </c>
    </row>
    <row r="509" spans="1:6" x14ac:dyDescent="0.25">
      <c r="A509" s="5">
        <v>41547</v>
      </c>
      <c r="B509" s="41">
        <v>0.74734999999999996</v>
      </c>
      <c r="C509" s="41">
        <v>11.862730000000001</v>
      </c>
      <c r="D509" s="41">
        <v>42.033279999999998</v>
      </c>
      <c r="E509" s="41">
        <v>45.356639999999999</v>
      </c>
      <c r="F509" s="41">
        <v>100</v>
      </c>
    </row>
    <row r="510" spans="1:6" x14ac:dyDescent="0.25">
      <c r="A510" s="5">
        <v>41578</v>
      </c>
      <c r="B510" s="41">
        <v>0.73890999999999996</v>
      </c>
      <c r="C510" s="41">
        <v>11.663040000000001</v>
      </c>
      <c r="D510" s="41">
        <v>42.17756</v>
      </c>
      <c r="E510" s="41">
        <v>45.420499999999997</v>
      </c>
      <c r="F510" s="41">
        <v>100</v>
      </c>
    </row>
    <row r="511" spans="1:6" x14ac:dyDescent="0.25">
      <c r="A511" s="5">
        <v>41608</v>
      </c>
      <c r="B511" s="41">
        <v>0.73063999999999996</v>
      </c>
      <c r="C511" s="41">
        <v>11.512090000000001</v>
      </c>
      <c r="D511" s="41">
        <v>42.127099999999999</v>
      </c>
      <c r="E511" s="41">
        <v>45.63017</v>
      </c>
      <c r="F511" s="41">
        <v>100</v>
      </c>
    </row>
    <row r="512" spans="1:6" x14ac:dyDescent="0.25">
      <c r="A512" s="5">
        <v>41639</v>
      </c>
      <c r="B512" s="41">
        <v>0.87012</v>
      </c>
      <c r="C512" s="41">
        <v>11.499129999999999</v>
      </c>
      <c r="D512" s="41">
        <v>42.240699999999997</v>
      </c>
      <c r="E512" s="41">
        <v>45.390050000000002</v>
      </c>
      <c r="F512" s="41">
        <v>100</v>
      </c>
    </row>
    <row r="513" spans="1:6" x14ac:dyDescent="0.25">
      <c r="A513" s="5">
        <v>41670</v>
      </c>
      <c r="B513" s="41">
        <v>0.87622999999999995</v>
      </c>
      <c r="C513" s="41">
        <v>11.50215</v>
      </c>
      <c r="D513" s="41">
        <v>42.242629999999998</v>
      </c>
      <c r="E513" s="41">
        <v>45.378979999999999</v>
      </c>
      <c r="F513" s="41">
        <v>100</v>
      </c>
    </row>
    <row r="514" spans="1:6" x14ac:dyDescent="0.25">
      <c r="A514" s="5">
        <v>41698</v>
      </c>
      <c r="B514" s="41">
        <v>0.86856</v>
      </c>
      <c r="C514" s="41">
        <v>11.632619999999999</v>
      </c>
      <c r="D514" s="41">
        <v>42.141919999999999</v>
      </c>
      <c r="E514" s="41">
        <v>45.356909999999999</v>
      </c>
      <c r="F514" s="41">
        <v>100</v>
      </c>
    </row>
    <row r="515" spans="1:6" x14ac:dyDescent="0.25">
      <c r="A515" s="5">
        <v>41729</v>
      </c>
      <c r="B515" s="41">
        <v>0.95316999999999996</v>
      </c>
      <c r="C515" s="41">
        <v>11.342969999999999</v>
      </c>
      <c r="D515" s="41">
        <v>42.233780000000003</v>
      </c>
      <c r="E515" s="41">
        <v>45.470080000000003</v>
      </c>
      <c r="F515" s="41">
        <v>100</v>
      </c>
    </row>
    <row r="516" spans="1:6" x14ac:dyDescent="0.25">
      <c r="A516" s="5">
        <v>41759</v>
      </c>
      <c r="B516" s="41">
        <v>0.96462000000000003</v>
      </c>
      <c r="C516" s="41">
        <v>11.49924</v>
      </c>
      <c r="D516" s="41">
        <v>42.320839999999997</v>
      </c>
      <c r="E516" s="41">
        <v>45.215299999999999</v>
      </c>
      <c r="F516" s="41">
        <v>100</v>
      </c>
    </row>
    <row r="517" spans="1:6" x14ac:dyDescent="0.25">
      <c r="A517" s="5">
        <v>41790</v>
      </c>
      <c r="B517" s="41">
        <v>0.93638999999999994</v>
      </c>
      <c r="C517" s="41">
        <v>11.76787</v>
      </c>
      <c r="D517" s="41">
        <v>42.238729999999997</v>
      </c>
      <c r="E517" s="41">
        <v>45.057009999999998</v>
      </c>
      <c r="F517" s="41">
        <v>100</v>
      </c>
    </row>
    <row r="518" spans="1:6" x14ac:dyDescent="0.25">
      <c r="A518" s="5">
        <v>41820</v>
      </c>
      <c r="B518" s="41">
        <v>0.94188000000000005</v>
      </c>
      <c r="C518" s="41">
        <v>11.90375</v>
      </c>
      <c r="D518" s="41">
        <v>41.93562</v>
      </c>
      <c r="E518" s="41">
        <v>45.21875</v>
      </c>
      <c r="F518" s="41">
        <v>100</v>
      </c>
    </row>
    <row r="519" spans="1:6" x14ac:dyDescent="0.25">
      <c r="A519" s="5">
        <v>41851</v>
      </c>
      <c r="B519" s="41">
        <v>0.92723</v>
      </c>
      <c r="C519" s="41">
        <v>11.81115</v>
      </c>
      <c r="D519" s="41">
        <v>42.285330000000002</v>
      </c>
      <c r="E519" s="41">
        <v>44.976300000000002</v>
      </c>
      <c r="F519" s="41">
        <v>100</v>
      </c>
    </row>
    <row r="520" spans="1:6" x14ac:dyDescent="0.25">
      <c r="A520" s="5">
        <v>41882</v>
      </c>
      <c r="B520" s="41">
        <v>0.92678000000000005</v>
      </c>
      <c r="C520" s="41">
        <v>11.779809999999999</v>
      </c>
      <c r="D520" s="41">
        <v>41.879170000000002</v>
      </c>
      <c r="E520" s="41">
        <v>45.414239999999999</v>
      </c>
      <c r="F520" s="41">
        <v>100</v>
      </c>
    </row>
    <row r="521" spans="1:6" x14ac:dyDescent="0.25">
      <c r="A521" s="5">
        <v>41912</v>
      </c>
      <c r="B521" s="41">
        <v>0.89912000000000003</v>
      </c>
      <c r="C521" s="41">
        <v>11.92301</v>
      </c>
      <c r="D521" s="41">
        <v>41.972380000000001</v>
      </c>
      <c r="E521" s="41">
        <v>45.205500000000001</v>
      </c>
      <c r="F521" s="41">
        <v>100</v>
      </c>
    </row>
    <row r="522" spans="1:6" x14ac:dyDescent="0.25">
      <c r="A522" s="5">
        <v>41943</v>
      </c>
      <c r="B522" s="41">
        <v>0.90253000000000005</v>
      </c>
      <c r="C522" s="41">
        <v>12.10585</v>
      </c>
      <c r="D522" s="41">
        <v>42.069589999999998</v>
      </c>
      <c r="E522" s="41">
        <v>44.922029999999999</v>
      </c>
      <c r="F522" s="41">
        <v>100</v>
      </c>
    </row>
    <row r="523" spans="1:6" x14ac:dyDescent="0.25">
      <c r="A523" s="5">
        <v>41973</v>
      </c>
      <c r="B523" s="41">
        <v>0.93633</v>
      </c>
      <c r="C523" s="41">
        <v>12.01582</v>
      </c>
      <c r="D523" s="41">
        <v>42.4803</v>
      </c>
      <c r="E523" s="41">
        <v>44.567540000000001</v>
      </c>
      <c r="F523" s="41">
        <v>100</v>
      </c>
    </row>
    <row r="524" spans="1:6" x14ac:dyDescent="0.25">
      <c r="A524" s="5">
        <v>42004</v>
      </c>
      <c r="B524" s="41">
        <v>0.93149000000000004</v>
      </c>
      <c r="C524" s="41">
        <v>11.92498</v>
      </c>
      <c r="D524" s="41">
        <v>42.999769999999998</v>
      </c>
      <c r="E524" s="41">
        <v>44.14376</v>
      </c>
      <c r="F524" s="41">
        <v>100</v>
      </c>
    </row>
    <row r="525" spans="1:6" x14ac:dyDescent="0.25">
      <c r="A525" s="5">
        <v>42035</v>
      </c>
      <c r="B525" s="41">
        <v>0.94925999999999999</v>
      </c>
      <c r="C525" s="41">
        <v>11.92079</v>
      </c>
      <c r="D525" s="41">
        <v>42.982970000000002</v>
      </c>
      <c r="E525" s="41">
        <v>44.146970000000003</v>
      </c>
      <c r="F525" s="41">
        <v>100</v>
      </c>
    </row>
    <row r="526" spans="1:6" x14ac:dyDescent="0.25">
      <c r="A526" s="5">
        <v>42063</v>
      </c>
      <c r="B526" s="41">
        <v>1.1463300000000001</v>
      </c>
      <c r="C526" s="41">
        <v>11.88879</v>
      </c>
      <c r="D526" s="41">
        <v>42.472450000000002</v>
      </c>
      <c r="E526" s="41">
        <v>44.492429999999999</v>
      </c>
      <c r="F526" s="41">
        <v>100</v>
      </c>
    </row>
    <row r="527" spans="1:6" x14ac:dyDescent="0.25">
      <c r="A527" s="5">
        <v>42094</v>
      </c>
      <c r="B527" s="41">
        <v>1.2723</v>
      </c>
      <c r="C527" s="41">
        <v>11.738759999999999</v>
      </c>
      <c r="D527" s="41">
        <v>42.667940000000002</v>
      </c>
      <c r="E527" s="41">
        <v>44.320999999999998</v>
      </c>
      <c r="F527" s="41">
        <v>100</v>
      </c>
    </row>
    <row r="528" spans="1:6" x14ac:dyDescent="0.25">
      <c r="A528" s="5">
        <v>42124</v>
      </c>
      <c r="B528" s="41">
        <v>1.28013</v>
      </c>
      <c r="C528" s="41">
        <v>11.69168</v>
      </c>
      <c r="D528" s="41">
        <v>42.511490000000002</v>
      </c>
      <c r="E528" s="41">
        <v>44.5167</v>
      </c>
      <c r="F528" s="41">
        <v>100</v>
      </c>
    </row>
    <row r="529" spans="1:6" x14ac:dyDescent="0.25">
      <c r="A529" s="5">
        <v>42155</v>
      </c>
      <c r="B529" s="41">
        <v>1.23454</v>
      </c>
      <c r="C529" s="41">
        <v>11.80167</v>
      </c>
      <c r="D529" s="41">
        <v>42.852429999999998</v>
      </c>
      <c r="E529" s="41">
        <v>44.111370000000001</v>
      </c>
      <c r="F529" s="41">
        <v>100</v>
      </c>
    </row>
    <row r="533" spans="1:6" x14ac:dyDescent="0.25">
      <c r="A533" s="41" t="s">
        <v>730</v>
      </c>
    </row>
    <row r="534" spans="1:6" x14ac:dyDescent="0.25">
      <c r="A534" s="41" t="s">
        <v>452</v>
      </c>
    </row>
    <row r="536" spans="1:6" x14ac:dyDescent="0.25">
      <c r="B536" s="41" t="s">
        <v>49</v>
      </c>
      <c r="C536" s="41" t="s">
        <v>57</v>
      </c>
      <c r="D536" s="41" t="s">
        <v>69</v>
      </c>
      <c r="E536" s="41" t="s">
        <v>82</v>
      </c>
      <c r="F536" s="41" t="s">
        <v>448</v>
      </c>
    </row>
    <row r="537" spans="1:6" x14ac:dyDescent="0.25">
      <c r="A537" s="5">
        <v>38352</v>
      </c>
      <c r="B537" s="41">
        <v>4.6189299999999998</v>
      </c>
      <c r="C537" s="41">
        <v>8.8045100000000005</v>
      </c>
      <c r="D537" s="41">
        <v>41.780119999999997</v>
      </c>
      <c r="E537" s="41">
        <v>44.79645</v>
      </c>
      <c r="F537" s="41">
        <v>100</v>
      </c>
    </row>
    <row r="538" spans="1:6" x14ac:dyDescent="0.25">
      <c r="A538" s="5">
        <v>38383</v>
      </c>
      <c r="B538" s="41">
        <v>5.1643100000000004</v>
      </c>
      <c r="C538" s="41">
        <v>16.271699999999999</v>
      </c>
      <c r="D538" s="41">
        <v>38.076000000000001</v>
      </c>
      <c r="E538" s="41">
        <v>40.48798</v>
      </c>
      <c r="F538" s="41">
        <v>100</v>
      </c>
    </row>
    <row r="539" spans="1:6" x14ac:dyDescent="0.25">
      <c r="A539" s="5">
        <v>38411</v>
      </c>
      <c r="B539" s="41">
        <v>5.2567300000000001</v>
      </c>
      <c r="C539" s="41">
        <v>16.69426</v>
      </c>
      <c r="D539" s="41">
        <v>37.785469999999997</v>
      </c>
      <c r="E539" s="41">
        <v>40.263539999999999</v>
      </c>
      <c r="F539" s="41">
        <v>100</v>
      </c>
    </row>
    <row r="540" spans="1:6" x14ac:dyDescent="0.25">
      <c r="A540" s="5">
        <v>38442</v>
      </c>
      <c r="B540" s="41">
        <v>5.1780099999999996</v>
      </c>
      <c r="C540" s="41">
        <v>17.077490000000001</v>
      </c>
      <c r="D540" s="41">
        <v>38.471530000000001</v>
      </c>
      <c r="E540" s="41">
        <v>39.272970000000001</v>
      </c>
      <c r="F540" s="41">
        <v>100</v>
      </c>
    </row>
    <row r="541" spans="1:6" x14ac:dyDescent="0.25">
      <c r="A541" s="5">
        <v>38472</v>
      </c>
      <c r="B541" s="41">
        <v>5.0620900000000004</v>
      </c>
      <c r="C541" s="41">
        <v>17.394179999999999</v>
      </c>
      <c r="D541" s="41">
        <v>39.288310000000003</v>
      </c>
      <c r="E541" s="41">
        <v>38.255420000000001</v>
      </c>
      <c r="F541" s="41">
        <v>100</v>
      </c>
    </row>
    <row r="542" spans="1:6" x14ac:dyDescent="0.25">
      <c r="A542" s="5">
        <v>38503</v>
      </c>
      <c r="B542" s="41">
        <v>4.8172100000000002</v>
      </c>
      <c r="C542" s="41">
        <v>17.940300000000001</v>
      </c>
      <c r="D542" s="41">
        <v>39.509610000000002</v>
      </c>
      <c r="E542" s="41">
        <v>37.732880000000002</v>
      </c>
      <c r="F542" s="41">
        <v>100</v>
      </c>
    </row>
    <row r="543" spans="1:6" x14ac:dyDescent="0.25">
      <c r="A543" s="5">
        <v>38533</v>
      </c>
      <c r="B543" s="41">
        <v>5.0165699999999998</v>
      </c>
      <c r="C543" s="41">
        <v>17.669219999999999</v>
      </c>
      <c r="D543" s="41">
        <v>40.414969999999997</v>
      </c>
      <c r="E543" s="41">
        <v>36.899239999999999</v>
      </c>
      <c r="F543" s="41">
        <v>100</v>
      </c>
    </row>
    <row r="544" spans="1:6" x14ac:dyDescent="0.25">
      <c r="A544" s="5">
        <v>38564</v>
      </c>
      <c r="B544" s="41">
        <v>4.9882400000000002</v>
      </c>
      <c r="C544" s="41">
        <v>17.69735</v>
      </c>
      <c r="D544" s="41">
        <v>40.39528</v>
      </c>
      <c r="E544" s="41">
        <v>36.919130000000003</v>
      </c>
      <c r="F544" s="41">
        <v>100</v>
      </c>
    </row>
    <row r="545" spans="1:6" x14ac:dyDescent="0.25">
      <c r="A545" s="5">
        <v>38595</v>
      </c>
      <c r="B545" s="41">
        <v>4.98142</v>
      </c>
      <c r="C545" s="41">
        <v>17.604109999999999</v>
      </c>
      <c r="D545" s="41">
        <v>40.479860000000002</v>
      </c>
      <c r="E545" s="41">
        <v>36.934609999999999</v>
      </c>
      <c r="F545" s="41">
        <v>100</v>
      </c>
    </row>
    <row r="546" spans="1:6" x14ac:dyDescent="0.25">
      <c r="A546" s="5">
        <v>38625</v>
      </c>
      <c r="B546" s="41">
        <v>4.9879600000000002</v>
      </c>
      <c r="C546" s="41">
        <v>18.22991</v>
      </c>
      <c r="D546" s="41">
        <v>40.112870000000001</v>
      </c>
      <c r="E546" s="41">
        <v>36.669260000000001</v>
      </c>
      <c r="F546" s="41">
        <v>100</v>
      </c>
    </row>
    <row r="547" spans="1:6" x14ac:dyDescent="0.25">
      <c r="A547" s="5">
        <v>38656</v>
      </c>
      <c r="B547" s="41">
        <v>4.9131600000000004</v>
      </c>
      <c r="C547" s="41">
        <v>18.34703</v>
      </c>
      <c r="D547" s="41">
        <v>40.213410000000003</v>
      </c>
      <c r="E547" s="41">
        <v>36.526409999999998</v>
      </c>
      <c r="F547" s="41">
        <v>100</v>
      </c>
    </row>
    <row r="548" spans="1:6" x14ac:dyDescent="0.25">
      <c r="A548" s="5">
        <v>38686</v>
      </c>
      <c r="B548" s="41">
        <v>5.0015499999999999</v>
      </c>
      <c r="C548" s="41">
        <v>18.32863</v>
      </c>
      <c r="D548" s="41">
        <v>40.177570000000003</v>
      </c>
      <c r="E548" s="41">
        <v>36.492249999999999</v>
      </c>
      <c r="F548" s="41">
        <v>100</v>
      </c>
    </row>
    <row r="549" spans="1:6" x14ac:dyDescent="0.25">
      <c r="A549" s="5">
        <v>38717</v>
      </c>
      <c r="B549" s="41">
        <v>5.1043200000000004</v>
      </c>
      <c r="C549" s="41">
        <v>18.105070000000001</v>
      </c>
      <c r="D549" s="41">
        <v>40.400080000000003</v>
      </c>
      <c r="E549" s="41">
        <v>36.390540000000001</v>
      </c>
      <c r="F549" s="41">
        <v>100</v>
      </c>
    </row>
    <row r="550" spans="1:6" x14ac:dyDescent="0.25">
      <c r="A550" s="5">
        <v>38748</v>
      </c>
      <c r="B550" s="41">
        <v>5.3345200000000004</v>
      </c>
      <c r="C550" s="41">
        <v>18.313590000000001</v>
      </c>
      <c r="D550" s="41">
        <v>41.344810000000003</v>
      </c>
      <c r="E550" s="41">
        <v>35.007080000000002</v>
      </c>
      <c r="F550" s="41">
        <v>100</v>
      </c>
    </row>
    <row r="551" spans="1:6" x14ac:dyDescent="0.25">
      <c r="A551" s="5">
        <v>38776</v>
      </c>
      <c r="B551" s="41">
        <v>5.36219</v>
      </c>
      <c r="C551" s="41">
        <v>18.359380000000002</v>
      </c>
      <c r="D551" s="41">
        <v>40.93891</v>
      </c>
      <c r="E551" s="41">
        <v>35.33952</v>
      </c>
      <c r="F551" s="41">
        <v>100</v>
      </c>
    </row>
    <row r="552" spans="1:6" x14ac:dyDescent="0.25">
      <c r="A552" s="5">
        <v>38807</v>
      </c>
      <c r="B552" s="41">
        <v>5.2452100000000002</v>
      </c>
      <c r="C552" s="41">
        <v>18.112290000000002</v>
      </c>
      <c r="D552" s="41">
        <v>41.188000000000002</v>
      </c>
      <c r="E552" s="41">
        <v>35.454500000000003</v>
      </c>
      <c r="F552" s="41">
        <v>100</v>
      </c>
    </row>
    <row r="553" spans="1:6" x14ac:dyDescent="0.25">
      <c r="A553" s="5">
        <v>38837</v>
      </c>
      <c r="B553" s="41">
        <v>4.9635300000000004</v>
      </c>
      <c r="C553" s="41">
        <v>18.18469</v>
      </c>
      <c r="D553" s="41">
        <v>41.536720000000003</v>
      </c>
      <c r="E553" s="41">
        <v>35.315069999999999</v>
      </c>
      <c r="F553" s="41">
        <v>100</v>
      </c>
    </row>
    <row r="554" spans="1:6" x14ac:dyDescent="0.25">
      <c r="A554" s="5">
        <v>38868</v>
      </c>
      <c r="B554" s="41">
        <v>4.9633099999999999</v>
      </c>
      <c r="C554" s="41">
        <v>17.89922</v>
      </c>
      <c r="D554" s="41">
        <v>41.615749999999998</v>
      </c>
      <c r="E554" s="41">
        <v>35.521729999999998</v>
      </c>
      <c r="F554" s="41">
        <v>100</v>
      </c>
    </row>
    <row r="555" spans="1:6" x14ac:dyDescent="0.25">
      <c r="A555" s="5">
        <v>38898</v>
      </c>
      <c r="B555" s="41">
        <v>5.0625799999999996</v>
      </c>
      <c r="C555" s="41">
        <v>18.007300000000001</v>
      </c>
      <c r="D555" s="41">
        <v>41.884219999999999</v>
      </c>
      <c r="E555" s="41">
        <v>35.045909999999999</v>
      </c>
      <c r="F555" s="41">
        <v>100</v>
      </c>
    </row>
    <row r="556" spans="1:6" x14ac:dyDescent="0.25">
      <c r="A556" s="5">
        <v>38929</v>
      </c>
      <c r="B556" s="41">
        <v>4.9722999999999997</v>
      </c>
      <c r="C556" s="41">
        <v>19.82573</v>
      </c>
      <c r="D556" s="41">
        <v>39.900779999999997</v>
      </c>
      <c r="E556" s="41">
        <v>35.301200000000001</v>
      </c>
      <c r="F556" s="41">
        <v>100</v>
      </c>
    </row>
    <row r="557" spans="1:6" x14ac:dyDescent="0.25">
      <c r="A557" s="5">
        <v>38960</v>
      </c>
      <c r="B557" s="41">
        <v>4.8644800000000004</v>
      </c>
      <c r="C557" s="41">
        <v>19.680160000000001</v>
      </c>
      <c r="D557" s="41">
        <v>39.338500000000003</v>
      </c>
      <c r="E557" s="41">
        <v>36.116860000000003</v>
      </c>
      <c r="F557" s="41">
        <v>100</v>
      </c>
    </row>
    <row r="558" spans="1:6" x14ac:dyDescent="0.25">
      <c r="A558" s="5">
        <v>38990</v>
      </c>
      <c r="B558" s="41">
        <v>4.7990700000000004</v>
      </c>
      <c r="C558" s="41">
        <v>20.053650000000001</v>
      </c>
      <c r="D558" s="41">
        <v>39.226880000000001</v>
      </c>
      <c r="E558" s="41">
        <v>35.920409999999997</v>
      </c>
      <c r="F558" s="41">
        <v>100</v>
      </c>
    </row>
    <row r="559" spans="1:6" x14ac:dyDescent="0.25">
      <c r="A559" s="5">
        <v>39021</v>
      </c>
      <c r="B559" s="41">
        <v>4.7579500000000001</v>
      </c>
      <c r="C559" s="41">
        <v>19.906110000000002</v>
      </c>
      <c r="D559" s="41">
        <v>39.294240000000002</v>
      </c>
      <c r="E559" s="41">
        <v>36.041690000000003</v>
      </c>
      <c r="F559" s="41">
        <v>100</v>
      </c>
    </row>
    <row r="560" spans="1:6" x14ac:dyDescent="0.25">
      <c r="A560" s="5">
        <v>39051</v>
      </c>
      <c r="B560" s="41">
        <v>4.8494999999999999</v>
      </c>
      <c r="C560" s="41">
        <v>19.993960000000001</v>
      </c>
      <c r="D560" s="41">
        <v>39.890120000000003</v>
      </c>
      <c r="E560" s="41">
        <v>35.26641</v>
      </c>
      <c r="F560" s="41">
        <v>100</v>
      </c>
    </row>
    <row r="561" spans="1:6" x14ac:dyDescent="0.25">
      <c r="A561" s="5">
        <v>39082</v>
      </c>
      <c r="B561" s="41">
        <v>4.86991</v>
      </c>
      <c r="C561" s="41">
        <v>20.11833</v>
      </c>
      <c r="D561" s="41">
        <v>39.960079999999998</v>
      </c>
      <c r="E561" s="41">
        <v>35.051679999999998</v>
      </c>
      <c r="F561" s="41">
        <v>100</v>
      </c>
    </row>
    <row r="562" spans="1:6" x14ac:dyDescent="0.25">
      <c r="A562" s="5">
        <v>39113</v>
      </c>
      <c r="B562" s="41">
        <v>4.8348000000000004</v>
      </c>
      <c r="C562" s="41">
        <v>19.643180000000001</v>
      </c>
      <c r="D562" s="41">
        <v>40.356619999999999</v>
      </c>
      <c r="E562" s="41">
        <v>35.165390000000002</v>
      </c>
      <c r="F562" s="41">
        <v>100</v>
      </c>
    </row>
    <row r="563" spans="1:6" x14ac:dyDescent="0.25">
      <c r="A563" s="5">
        <v>39141</v>
      </c>
      <c r="B563" s="41">
        <v>4.6674699999999998</v>
      </c>
      <c r="C563" s="41">
        <v>19.386710000000001</v>
      </c>
      <c r="D563" s="41">
        <v>40.603319999999997</v>
      </c>
      <c r="E563" s="41">
        <v>35.342500000000001</v>
      </c>
      <c r="F563" s="41">
        <v>100</v>
      </c>
    </row>
    <row r="564" spans="1:6" x14ac:dyDescent="0.25">
      <c r="A564" s="5">
        <v>39172</v>
      </c>
      <c r="B564" s="41">
        <v>4.6944699999999999</v>
      </c>
      <c r="C564" s="41">
        <v>21.12987</v>
      </c>
      <c r="D564" s="41">
        <v>39.017940000000003</v>
      </c>
      <c r="E564" s="41">
        <v>35.157730000000001</v>
      </c>
      <c r="F564" s="41">
        <v>100</v>
      </c>
    </row>
    <row r="565" spans="1:6" x14ac:dyDescent="0.25">
      <c r="A565" s="5">
        <v>39202</v>
      </c>
      <c r="B565" s="41">
        <v>4.5980600000000003</v>
      </c>
      <c r="C565" s="41">
        <v>21.722660000000001</v>
      </c>
      <c r="D565" s="41">
        <v>38.051600000000001</v>
      </c>
      <c r="E565" s="41">
        <v>35.627690000000001</v>
      </c>
      <c r="F565" s="41">
        <v>100</v>
      </c>
    </row>
    <row r="566" spans="1:6" x14ac:dyDescent="0.25">
      <c r="A566" s="5">
        <v>39233</v>
      </c>
      <c r="B566" s="41">
        <v>4.60379</v>
      </c>
      <c r="C566" s="41">
        <v>21.592610000000001</v>
      </c>
      <c r="D566" s="41">
        <v>38.102760000000004</v>
      </c>
      <c r="E566" s="41">
        <v>35.700850000000003</v>
      </c>
      <c r="F566" s="41">
        <v>100</v>
      </c>
    </row>
    <row r="567" spans="1:6" x14ac:dyDescent="0.25">
      <c r="A567" s="5">
        <v>39263</v>
      </c>
      <c r="B567" s="41">
        <v>4.5767499999999997</v>
      </c>
      <c r="C567" s="41">
        <v>21.728300000000001</v>
      </c>
      <c r="D567" s="41">
        <v>38.4236</v>
      </c>
      <c r="E567" s="41">
        <v>35.271340000000002</v>
      </c>
      <c r="F567" s="41">
        <v>100</v>
      </c>
    </row>
    <row r="568" spans="1:6" x14ac:dyDescent="0.25">
      <c r="A568" s="5">
        <v>39294</v>
      </c>
      <c r="B568" s="41">
        <v>4.6353200000000001</v>
      </c>
      <c r="C568" s="41">
        <v>21.483080000000001</v>
      </c>
      <c r="D568" s="41">
        <v>38.575389999999999</v>
      </c>
      <c r="E568" s="41">
        <v>35.306220000000003</v>
      </c>
      <c r="F568" s="41">
        <v>100</v>
      </c>
    </row>
    <row r="569" spans="1:6" x14ac:dyDescent="0.25">
      <c r="A569" s="5">
        <v>39325</v>
      </c>
      <c r="B569" s="41">
        <v>4.7756299999999996</v>
      </c>
      <c r="C569" s="41">
        <v>21.236460000000001</v>
      </c>
      <c r="D569" s="41">
        <v>37.655740000000002</v>
      </c>
      <c r="E569" s="41">
        <v>36.332169999999998</v>
      </c>
      <c r="F569" s="41">
        <v>100</v>
      </c>
    </row>
    <row r="570" spans="1:6" x14ac:dyDescent="0.25">
      <c r="A570" s="5">
        <v>39355</v>
      </c>
      <c r="B570" s="41">
        <v>4.8527500000000003</v>
      </c>
      <c r="C570" s="41">
        <v>21.631779999999999</v>
      </c>
      <c r="D570" s="41">
        <v>36.766829999999999</v>
      </c>
      <c r="E570" s="41">
        <v>36.748629999999999</v>
      </c>
      <c r="F570" s="41">
        <v>100</v>
      </c>
    </row>
    <row r="571" spans="1:6" x14ac:dyDescent="0.25">
      <c r="A571" s="5">
        <v>39386</v>
      </c>
      <c r="B571" s="41">
        <v>4.8739299999999997</v>
      </c>
      <c r="C571" s="41">
        <v>21.996590000000001</v>
      </c>
      <c r="D571" s="41">
        <v>36.769640000000003</v>
      </c>
      <c r="E571" s="41">
        <v>36.359839999999998</v>
      </c>
      <c r="F571" s="41">
        <v>100</v>
      </c>
    </row>
    <row r="572" spans="1:6" x14ac:dyDescent="0.25">
      <c r="A572" s="5">
        <v>39416</v>
      </c>
      <c r="B572" s="41">
        <v>4.9673999999999996</v>
      </c>
      <c r="C572" s="41">
        <v>21.297090000000001</v>
      </c>
      <c r="D572" s="41">
        <v>38.549849999999999</v>
      </c>
      <c r="E572" s="41">
        <v>35.185670000000002</v>
      </c>
      <c r="F572" s="41">
        <v>100</v>
      </c>
    </row>
    <row r="573" spans="1:6" x14ac:dyDescent="0.25">
      <c r="A573" s="5">
        <v>39447</v>
      </c>
      <c r="B573" s="41">
        <v>4.85656</v>
      </c>
      <c r="C573" s="41">
        <v>21.50976</v>
      </c>
      <c r="D573" s="41">
        <v>38.72871</v>
      </c>
      <c r="E573" s="41">
        <v>34.904969999999999</v>
      </c>
      <c r="F573" s="41">
        <v>100</v>
      </c>
    </row>
    <row r="574" spans="1:6" x14ac:dyDescent="0.25">
      <c r="A574" s="5">
        <v>39478</v>
      </c>
      <c r="B574" s="41">
        <v>4.6751100000000001</v>
      </c>
      <c r="C574" s="41">
        <v>22.191289999999999</v>
      </c>
      <c r="D574" s="41">
        <v>38.582599999999999</v>
      </c>
      <c r="E574" s="41">
        <v>34.551000000000002</v>
      </c>
      <c r="F574" s="41">
        <v>100</v>
      </c>
    </row>
    <row r="575" spans="1:6" x14ac:dyDescent="0.25">
      <c r="A575" s="5">
        <v>39507</v>
      </c>
      <c r="B575" s="41">
        <v>4.8639000000000001</v>
      </c>
      <c r="C575" s="41">
        <v>21.680969999999999</v>
      </c>
      <c r="D575" s="41">
        <v>39.566400000000002</v>
      </c>
      <c r="E575" s="41">
        <v>33.888730000000002</v>
      </c>
      <c r="F575" s="41">
        <v>100</v>
      </c>
    </row>
    <row r="576" spans="1:6" x14ac:dyDescent="0.25">
      <c r="A576" s="5">
        <v>39538</v>
      </c>
      <c r="B576" s="41">
        <v>4.8251099999999996</v>
      </c>
      <c r="C576" s="41">
        <v>21.73695</v>
      </c>
      <c r="D576" s="41">
        <v>39.99089</v>
      </c>
      <c r="E576" s="41">
        <v>33.447040000000001</v>
      </c>
      <c r="F576" s="41">
        <v>100</v>
      </c>
    </row>
    <row r="577" spans="1:6" x14ac:dyDescent="0.25">
      <c r="A577" s="5">
        <v>39568</v>
      </c>
      <c r="B577" s="41">
        <v>4.8634599999999999</v>
      </c>
      <c r="C577" s="41">
        <v>21.500610000000002</v>
      </c>
      <c r="D577" s="41">
        <v>39.722769999999997</v>
      </c>
      <c r="E577" s="41">
        <v>33.913170000000001</v>
      </c>
      <c r="F577" s="41">
        <v>100</v>
      </c>
    </row>
    <row r="578" spans="1:6" x14ac:dyDescent="0.25">
      <c r="A578" s="5">
        <v>39599</v>
      </c>
      <c r="B578" s="41">
        <v>4.89107</v>
      </c>
      <c r="C578" s="41">
        <v>21.027349999999998</v>
      </c>
      <c r="D578" s="41">
        <v>40.752000000000002</v>
      </c>
      <c r="E578" s="41">
        <v>33.329590000000003</v>
      </c>
      <c r="F578" s="41">
        <v>100</v>
      </c>
    </row>
    <row r="579" spans="1:6" x14ac:dyDescent="0.25">
      <c r="A579" s="5">
        <v>39629</v>
      </c>
      <c r="B579" s="41">
        <v>4.8961399999999999</v>
      </c>
      <c r="C579" s="41">
        <v>21.349450000000001</v>
      </c>
      <c r="D579" s="41">
        <v>41.18168</v>
      </c>
      <c r="E579" s="41">
        <v>32.57273</v>
      </c>
      <c r="F579" s="41">
        <v>100</v>
      </c>
    </row>
    <row r="580" spans="1:6" x14ac:dyDescent="0.25">
      <c r="A580" s="5">
        <v>39660</v>
      </c>
      <c r="B580" s="41">
        <v>4.7463800000000003</v>
      </c>
      <c r="C580" s="41">
        <v>21.070650000000001</v>
      </c>
      <c r="D580" s="41">
        <v>40.916130000000003</v>
      </c>
      <c r="E580" s="41">
        <v>33.266849999999998</v>
      </c>
      <c r="F580" s="41">
        <v>100</v>
      </c>
    </row>
    <row r="581" spans="1:6" x14ac:dyDescent="0.25">
      <c r="A581" s="5">
        <v>39691</v>
      </c>
      <c r="B581" s="41">
        <v>4.7457799999999999</v>
      </c>
      <c r="C581" s="41">
        <v>20.287320000000001</v>
      </c>
      <c r="D581" s="41">
        <v>41.969830000000002</v>
      </c>
      <c r="E581" s="41">
        <v>32.997070000000001</v>
      </c>
      <c r="F581" s="41">
        <v>100</v>
      </c>
    </row>
    <row r="582" spans="1:6" x14ac:dyDescent="0.25">
      <c r="A582" s="5">
        <v>39721</v>
      </c>
      <c r="B582" s="41">
        <v>4.7713999999999999</v>
      </c>
      <c r="C582" s="41">
        <v>18.776710000000001</v>
      </c>
      <c r="D582" s="41">
        <v>43.338070000000002</v>
      </c>
      <c r="E582" s="41">
        <v>33.113810000000001</v>
      </c>
      <c r="F582" s="41">
        <v>100</v>
      </c>
    </row>
    <row r="583" spans="1:6" x14ac:dyDescent="0.25">
      <c r="A583" s="5">
        <v>39752</v>
      </c>
      <c r="B583" s="41">
        <v>4.6154200000000003</v>
      </c>
      <c r="C583" s="41">
        <v>18.499359999999999</v>
      </c>
      <c r="D583" s="41">
        <v>42.930689999999998</v>
      </c>
      <c r="E583" s="41">
        <v>33.954529999999998</v>
      </c>
      <c r="F583" s="41">
        <v>100</v>
      </c>
    </row>
    <row r="584" spans="1:6" x14ac:dyDescent="0.25">
      <c r="A584" s="5">
        <v>39782</v>
      </c>
      <c r="B584" s="41">
        <v>4.7489800000000004</v>
      </c>
      <c r="C584" s="41">
        <v>19.065169999999998</v>
      </c>
      <c r="D584" s="41">
        <v>43.455590000000001</v>
      </c>
      <c r="E584" s="41">
        <v>32.730260000000001</v>
      </c>
      <c r="F584" s="41">
        <v>100</v>
      </c>
    </row>
    <row r="585" spans="1:6" x14ac:dyDescent="0.25">
      <c r="A585" s="5">
        <v>39813</v>
      </c>
      <c r="B585" s="41">
        <v>4.7403500000000003</v>
      </c>
      <c r="C585" s="41">
        <v>19.049990000000001</v>
      </c>
      <c r="D585" s="41">
        <v>43.663910000000001</v>
      </c>
      <c r="E585" s="41">
        <v>32.545749999999998</v>
      </c>
      <c r="F585" s="41">
        <v>100</v>
      </c>
    </row>
    <row r="586" spans="1:6" x14ac:dyDescent="0.25">
      <c r="A586" s="5">
        <v>39844</v>
      </c>
      <c r="B586" s="41">
        <v>4.4367200000000002</v>
      </c>
      <c r="C586" s="41">
        <v>15.4262</v>
      </c>
      <c r="D586" s="41">
        <v>46.904719999999998</v>
      </c>
      <c r="E586" s="41">
        <v>33.23236</v>
      </c>
      <c r="F586" s="41">
        <v>100</v>
      </c>
    </row>
    <row r="587" spans="1:6" x14ac:dyDescent="0.25">
      <c r="A587" s="5">
        <v>39872</v>
      </c>
      <c r="B587" s="41">
        <v>4.3575499999999998</v>
      </c>
      <c r="C587" s="41">
        <v>14.28396</v>
      </c>
      <c r="D587" s="41">
        <v>46.66095</v>
      </c>
      <c r="E587" s="41">
        <v>34.697539999999996</v>
      </c>
      <c r="F587" s="41">
        <v>100</v>
      </c>
    </row>
    <row r="588" spans="1:6" x14ac:dyDescent="0.25">
      <c r="A588" s="5">
        <v>39903</v>
      </c>
      <c r="B588" s="41">
        <v>4.23156</v>
      </c>
      <c r="C588" s="41">
        <v>14.45445</v>
      </c>
      <c r="D588" s="41">
        <v>46.371690000000001</v>
      </c>
      <c r="E588" s="41">
        <v>34.942300000000003</v>
      </c>
      <c r="F588" s="41">
        <v>100</v>
      </c>
    </row>
    <row r="589" spans="1:6" x14ac:dyDescent="0.25">
      <c r="A589" s="5">
        <v>39933</v>
      </c>
      <c r="B589" s="41">
        <v>0.71284999999999998</v>
      </c>
      <c r="C589" s="41">
        <v>17.533580000000001</v>
      </c>
      <c r="D589" s="41">
        <v>46.393810000000002</v>
      </c>
      <c r="E589" s="41">
        <v>35.359760000000001</v>
      </c>
      <c r="F589" s="41">
        <v>100</v>
      </c>
    </row>
    <row r="590" spans="1:6" x14ac:dyDescent="0.25">
      <c r="A590" s="5">
        <v>39964</v>
      </c>
      <c r="B590" s="41">
        <v>0.68652000000000002</v>
      </c>
      <c r="C590" s="41">
        <v>16.77591</v>
      </c>
      <c r="D590" s="41">
        <v>46.457709999999999</v>
      </c>
      <c r="E590" s="41">
        <v>36.079859999999996</v>
      </c>
      <c r="F590" s="41">
        <v>100</v>
      </c>
    </row>
    <row r="591" spans="1:6" x14ac:dyDescent="0.25">
      <c r="A591" s="5">
        <v>39994</v>
      </c>
      <c r="B591" s="41">
        <v>0.91020999999999996</v>
      </c>
      <c r="C591" s="41">
        <v>16.65569</v>
      </c>
      <c r="D591" s="41">
        <v>45.811860000000003</v>
      </c>
      <c r="E591" s="41">
        <v>36.622250000000001</v>
      </c>
      <c r="F591" s="41">
        <v>100</v>
      </c>
    </row>
    <row r="592" spans="1:6" x14ac:dyDescent="0.25">
      <c r="A592" s="5">
        <v>40025</v>
      </c>
      <c r="B592" s="41">
        <v>0.90498000000000001</v>
      </c>
      <c r="C592" s="41">
        <v>16.507249999999999</v>
      </c>
      <c r="D592" s="41">
        <v>45.146090000000001</v>
      </c>
      <c r="E592" s="41">
        <v>37.441679999999998</v>
      </c>
      <c r="F592" s="41">
        <v>100</v>
      </c>
    </row>
    <row r="593" spans="1:6" x14ac:dyDescent="0.25">
      <c r="A593" s="5">
        <v>40056</v>
      </c>
      <c r="B593" s="41">
        <v>0.88068000000000002</v>
      </c>
      <c r="C593" s="41">
        <v>16.23019</v>
      </c>
      <c r="D593" s="41">
        <v>45.312800000000003</v>
      </c>
      <c r="E593" s="41">
        <v>37.576329999999999</v>
      </c>
      <c r="F593" s="41">
        <v>100</v>
      </c>
    </row>
    <row r="594" spans="1:6" x14ac:dyDescent="0.25">
      <c r="A594" s="5">
        <v>40086</v>
      </c>
      <c r="B594" s="41">
        <v>0.91315000000000002</v>
      </c>
      <c r="C594" s="41">
        <v>16.49681</v>
      </c>
      <c r="D594" s="41">
        <v>44.773820000000001</v>
      </c>
      <c r="E594" s="41">
        <v>37.816220000000001</v>
      </c>
      <c r="F594" s="41">
        <v>100</v>
      </c>
    </row>
    <row r="595" spans="1:6" x14ac:dyDescent="0.25">
      <c r="A595" s="5">
        <v>40117</v>
      </c>
      <c r="B595" s="41">
        <v>0.89854000000000001</v>
      </c>
      <c r="C595" s="41">
        <v>16.5534</v>
      </c>
      <c r="D595" s="41">
        <v>44.464120000000001</v>
      </c>
      <c r="E595" s="41">
        <v>38.083950000000002</v>
      </c>
      <c r="F595" s="41">
        <v>100</v>
      </c>
    </row>
    <row r="596" spans="1:6" x14ac:dyDescent="0.25">
      <c r="A596" s="5">
        <v>40147</v>
      </c>
      <c r="B596" s="41">
        <v>0.83704000000000001</v>
      </c>
      <c r="C596" s="41">
        <v>16.619959999999999</v>
      </c>
      <c r="D596" s="41">
        <v>44.19896</v>
      </c>
      <c r="E596" s="41">
        <v>38.344050000000003</v>
      </c>
      <c r="F596" s="41">
        <v>100</v>
      </c>
    </row>
    <row r="597" spans="1:6" x14ac:dyDescent="0.25">
      <c r="A597" s="5">
        <v>40178</v>
      </c>
      <c r="B597" s="41">
        <v>0.85877000000000003</v>
      </c>
      <c r="C597" s="41">
        <v>17.166160000000001</v>
      </c>
      <c r="D597" s="41">
        <v>43.655830000000002</v>
      </c>
      <c r="E597" s="41">
        <v>38.319249999999997</v>
      </c>
      <c r="F597" s="41">
        <v>100</v>
      </c>
    </row>
    <row r="598" spans="1:6" x14ac:dyDescent="0.25">
      <c r="A598" s="5">
        <v>40209</v>
      </c>
      <c r="B598" s="41">
        <v>0.84938000000000002</v>
      </c>
      <c r="C598" s="41">
        <v>17.17221</v>
      </c>
      <c r="D598" s="41">
        <v>43.437379999999997</v>
      </c>
      <c r="E598" s="41">
        <v>38.541029999999999</v>
      </c>
      <c r="F598" s="41">
        <v>100</v>
      </c>
    </row>
    <row r="599" spans="1:6" x14ac:dyDescent="0.25">
      <c r="A599" s="5">
        <v>40237</v>
      </c>
      <c r="B599" s="41">
        <v>0.90056000000000003</v>
      </c>
      <c r="C599" s="41">
        <v>17.871369999999999</v>
      </c>
      <c r="D599" s="41">
        <v>43.112879999999997</v>
      </c>
      <c r="E599" s="41">
        <v>38.115189999999998</v>
      </c>
      <c r="F599" s="41">
        <v>100</v>
      </c>
    </row>
    <row r="600" spans="1:6" x14ac:dyDescent="0.25">
      <c r="A600" s="5">
        <v>40268</v>
      </c>
      <c r="B600" s="41">
        <v>0.89326000000000005</v>
      </c>
      <c r="C600" s="41">
        <v>17.636299999999999</v>
      </c>
      <c r="D600" s="41">
        <v>42.516689999999997</v>
      </c>
      <c r="E600" s="41">
        <v>38.953740000000003</v>
      </c>
      <c r="F600" s="41">
        <v>100</v>
      </c>
    </row>
    <row r="601" spans="1:6" x14ac:dyDescent="0.25">
      <c r="A601" s="5">
        <v>40298</v>
      </c>
      <c r="B601" s="41">
        <v>0.92486000000000002</v>
      </c>
      <c r="C601" s="41">
        <v>17.553789999999999</v>
      </c>
      <c r="D601" s="41">
        <v>42.561100000000003</v>
      </c>
      <c r="E601" s="41">
        <v>38.960250000000002</v>
      </c>
      <c r="F601" s="41">
        <v>100</v>
      </c>
    </row>
    <row r="602" spans="1:6" x14ac:dyDescent="0.25">
      <c r="A602" s="5">
        <v>40329</v>
      </c>
      <c r="B602" s="41">
        <v>0.91893999999999998</v>
      </c>
      <c r="C602" s="41">
        <v>17.488479999999999</v>
      </c>
      <c r="D602" s="41">
        <v>42.387799999999999</v>
      </c>
      <c r="E602" s="41">
        <v>39.20478</v>
      </c>
      <c r="F602" s="41">
        <v>100</v>
      </c>
    </row>
    <row r="603" spans="1:6" x14ac:dyDescent="0.25">
      <c r="A603" s="5">
        <v>40359</v>
      </c>
      <c r="B603" s="41">
        <v>0.95425000000000004</v>
      </c>
      <c r="C603" s="41">
        <v>17.417269999999998</v>
      </c>
      <c r="D603" s="41">
        <v>42.372329999999998</v>
      </c>
      <c r="E603" s="41">
        <v>39.256149999999998</v>
      </c>
      <c r="F603" s="41">
        <v>100</v>
      </c>
    </row>
    <row r="604" spans="1:6" x14ac:dyDescent="0.25">
      <c r="A604" s="5">
        <v>40390</v>
      </c>
      <c r="B604" s="41">
        <v>0.95355999999999996</v>
      </c>
      <c r="C604" s="41">
        <v>17.206689999999998</v>
      </c>
      <c r="D604" s="41">
        <v>43.052599999999998</v>
      </c>
      <c r="E604" s="41">
        <v>38.78716</v>
      </c>
      <c r="F604" s="41">
        <v>100</v>
      </c>
    </row>
    <row r="605" spans="1:6" x14ac:dyDescent="0.25">
      <c r="A605" s="5">
        <v>40421</v>
      </c>
      <c r="B605" s="41">
        <v>1.1848000000000001</v>
      </c>
      <c r="C605" s="41">
        <v>17.263739999999999</v>
      </c>
      <c r="D605" s="41">
        <v>42.743099999999998</v>
      </c>
      <c r="E605" s="41">
        <v>38.80836</v>
      </c>
      <c r="F605" s="41">
        <v>100</v>
      </c>
    </row>
    <row r="606" spans="1:6" x14ac:dyDescent="0.25">
      <c r="A606" s="5">
        <v>40451</v>
      </c>
      <c r="B606" s="41">
        <v>1.2133400000000001</v>
      </c>
      <c r="C606" s="41">
        <v>17.122859999999999</v>
      </c>
      <c r="D606" s="41">
        <v>43.019759999999998</v>
      </c>
      <c r="E606" s="41">
        <v>38.644039999999997</v>
      </c>
      <c r="F606" s="41">
        <v>100</v>
      </c>
    </row>
    <row r="607" spans="1:6" x14ac:dyDescent="0.25">
      <c r="A607" s="5">
        <v>40482</v>
      </c>
      <c r="B607" s="41">
        <v>1.32073</v>
      </c>
      <c r="C607" s="41">
        <v>17.256879999999999</v>
      </c>
      <c r="D607" s="41">
        <v>42.75311</v>
      </c>
      <c r="E607" s="41">
        <v>38.669280000000001</v>
      </c>
      <c r="F607" s="41">
        <v>100</v>
      </c>
    </row>
    <row r="608" spans="1:6" x14ac:dyDescent="0.25">
      <c r="A608" s="5">
        <v>40512</v>
      </c>
      <c r="B608" s="41">
        <v>1.3868499999999999</v>
      </c>
      <c r="C608" s="41">
        <v>17.264510000000001</v>
      </c>
      <c r="D608" s="41">
        <v>42.806510000000003</v>
      </c>
      <c r="E608" s="41">
        <v>38.54213</v>
      </c>
      <c r="F608" s="41">
        <v>100</v>
      </c>
    </row>
    <row r="609" spans="1:6" x14ac:dyDescent="0.25">
      <c r="A609" s="5">
        <v>40543</v>
      </c>
      <c r="B609" s="41">
        <v>1.3565199999999999</v>
      </c>
      <c r="C609" s="41">
        <v>17.099340000000002</v>
      </c>
      <c r="D609" s="41">
        <v>42.690069999999999</v>
      </c>
      <c r="E609" s="41">
        <v>38.85407</v>
      </c>
      <c r="F609" s="41">
        <v>100</v>
      </c>
    </row>
    <row r="610" spans="1:6" x14ac:dyDescent="0.25">
      <c r="A610" s="5">
        <v>40574</v>
      </c>
      <c r="B610" s="41">
        <v>1.21675</v>
      </c>
      <c r="C610" s="41">
        <v>17.45252</v>
      </c>
      <c r="D610" s="41">
        <v>42.612000000000002</v>
      </c>
      <c r="E610" s="41">
        <v>38.718730000000001</v>
      </c>
      <c r="F610" s="41">
        <v>100</v>
      </c>
    </row>
    <row r="611" spans="1:6" x14ac:dyDescent="0.25">
      <c r="A611" s="5">
        <v>40602</v>
      </c>
      <c r="B611" s="41">
        <v>1.3107200000000001</v>
      </c>
      <c r="C611" s="41">
        <v>17.891210000000001</v>
      </c>
      <c r="D611" s="41">
        <v>41.832459999999998</v>
      </c>
      <c r="E611" s="41">
        <v>38.965609999999998</v>
      </c>
      <c r="F611" s="41">
        <v>100</v>
      </c>
    </row>
    <row r="612" spans="1:6" x14ac:dyDescent="0.25">
      <c r="A612" s="5">
        <v>40633</v>
      </c>
      <c r="B612" s="41">
        <v>1.3902399999999999</v>
      </c>
      <c r="C612" s="41">
        <v>17.901489999999999</v>
      </c>
      <c r="D612" s="41">
        <v>41.74689</v>
      </c>
      <c r="E612" s="41">
        <v>38.961379999999998</v>
      </c>
      <c r="F612" s="41">
        <v>100</v>
      </c>
    </row>
    <row r="613" spans="1:6" x14ac:dyDescent="0.25">
      <c r="A613" s="5">
        <v>40663</v>
      </c>
      <c r="B613" s="41">
        <v>1.43926</v>
      </c>
      <c r="C613" s="41">
        <v>17.740279999999998</v>
      </c>
      <c r="D613" s="41">
        <v>41.7896</v>
      </c>
      <c r="E613" s="41">
        <v>39.03087</v>
      </c>
      <c r="F613" s="41">
        <v>100</v>
      </c>
    </row>
    <row r="614" spans="1:6" x14ac:dyDescent="0.25">
      <c r="A614" s="5">
        <v>40694</v>
      </c>
      <c r="B614" s="41">
        <v>1.4094599999999999</v>
      </c>
      <c r="C614" s="41">
        <v>17.90945</v>
      </c>
      <c r="D614" s="41">
        <v>41.782719999999998</v>
      </c>
      <c r="E614" s="41">
        <v>38.89837</v>
      </c>
      <c r="F614" s="41">
        <v>100</v>
      </c>
    </row>
    <row r="615" spans="1:6" x14ac:dyDescent="0.25">
      <c r="A615" s="5">
        <v>40724</v>
      </c>
      <c r="B615" s="41">
        <v>1.56324</v>
      </c>
      <c r="C615" s="41">
        <v>17.878209999999999</v>
      </c>
      <c r="D615" s="41">
        <v>41.713030000000003</v>
      </c>
      <c r="E615" s="41">
        <v>38.84552</v>
      </c>
      <c r="F615" s="41">
        <v>100</v>
      </c>
    </row>
    <row r="616" spans="1:6" x14ac:dyDescent="0.25">
      <c r="A616" s="5">
        <v>40755</v>
      </c>
      <c r="B616" s="41">
        <v>1.5807100000000001</v>
      </c>
      <c r="C616" s="41">
        <v>17.82433</v>
      </c>
      <c r="D616" s="41">
        <v>42.284179999999999</v>
      </c>
      <c r="E616" s="41">
        <v>38.310780000000001</v>
      </c>
      <c r="F616" s="41">
        <v>100</v>
      </c>
    </row>
    <row r="617" spans="1:6" x14ac:dyDescent="0.25">
      <c r="A617" s="5">
        <v>40786</v>
      </c>
      <c r="B617" s="41">
        <v>1.61049</v>
      </c>
      <c r="C617" s="41">
        <v>17.896419999999999</v>
      </c>
      <c r="D617" s="41">
        <v>42.418889999999998</v>
      </c>
      <c r="E617" s="41">
        <v>38.074210000000001</v>
      </c>
      <c r="F617" s="41">
        <v>100</v>
      </c>
    </row>
    <row r="618" spans="1:6" x14ac:dyDescent="0.25">
      <c r="A618" s="5">
        <v>40816</v>
      </c>
      <c r="B618" s="41">
        <v>1.5820700000000001</v>
      </c>
      <c r="C618" s="41">
        <v>17.67155</v>
      </c>
      <c r="D618" s="41">
        <v>42.456049999999998</v>
      </c>
      <c r="E618" s="41">
        <v>38.290329999999997</v>
      </c>
      <c r="F618" s="41">
        <v>100</v>
      </c>
    </row>
    <row r="619" spans="1:6" x14ac:dyDescent="0.25">
      <c r="A619" s="5">
        <v>40847</v>
      </c>
      <c r="B619" s="41">
        <v>1.57528</v>
      </c>
      <c r="C619" s="41">
        <v>16.435829999999999</v>
      </c>
      <c r="D619" s="41">
        <v>44.120800000000003</v>
      </c>
      <c r="E619" s="41">
        <v>37.868099999999998</v>
      </c>
      <c r="F619" s="41">
        <v>100</v>
      </c>
    </row>
    <row r="620" spans="1:6" x14ac:dyDescent="0.25">
      <c r="A620" s="5">
        <v>40877</v>
      </c>
      <c r="B620" s="41">
        <v>1.5645500000000001</v>
      </c>
      <c r="C620" s="41">
        <v>15.52176</v>
      </c>
      <c r="D620" s="41">
        <v>44.419519999999999</v>
      </c>
      <c r="E620" s="41">
        <v>38.49418</v>
      </c>
      <c r="F620" s="41">
        <v>100</v>
      </c>
    </row>
    <row r="621" spans="1:6" x14ac:dyDescent="0.25">
      <c r="A621" s="5">
        <v>40908</v>
      </c>
      <c r="B621" s="41">
        <v>1.60378</v>
      </c>
      <c r="C621" s="41">
        <v>15.243539999999999</v>
      </c>
      <c r="D621" s="41">
        <v>44.584969999999998</v>
      </c>
      <c r="E621" s="41">
        <v>38.567700000000002</v>
      </c>
      <c r="F621" s="41">
        <v>100</v>
      </c>
    </row>
    <row r="622" spans="1:6" x14ac:dyDescent="0.25">
      <c r="A622" s="5">
        <v>40939</v>
      </c>
      <c r="B622" s="41">
        <v>1.2726500000000001</v>
      </c>
      <c r="C622" s="41">
        <v>12.57432</v>
      </c>
      <c r="D622" s="41">
        <v>45.949759999999998</v>
      </c>
      <c r="E622" s="41">
        <v>40.203270000000003</v>
      </c>
      <c r="F622" s="41">
        <v>100</v>
      </c>
    </row>
    <row r="623" spans="1:6" x14ac:dyDescent="0.25">
      <c r="A623" s="5">
        <v>40968</v>
      </c>
      <c r="B623" s="41">
        <v>1.26007</v>
      </c>
      <c r="C623" s="41">
        <v>12.30968</v>
      </c>
      <c r="D623" s="41">
        <v>45.95026</v>
      </c>
      <c r="E623" s="41">
        <v>40.479999999999997</v>
      </c>
      <c r="F623" s="41">
        <v>100</v>
      </c>
    </row>
    <row r="624" spans="1:6" x14ac:dyDescent="0.25">
      <c r="A624" s="5">
        <v>40999</v>
      </c>
      <c r="B624" s="41">
        <v>1.2743500000000001</v>
      </c>
      <c r="C624" s="41">
        <v>12.20468</v>
      </c>
      <c r="D624" s="41">
        <v>45.73556</v>
      </c>
      <c r="E624" s="41">
        <v>40.785420000000002</v>
      </c>
      <c r="F624" s="41">
        <v>100</v>
      </c>
    </row>
    <row r="625" spans="1:6" x14ac:dyDescent="0.25">
      <c r="A625" s="5">
        <v>41029</v>
      </c>
      <c r="B625" s="41">
        <v>1.31968</v>
      </c>
      <c r="C625" s="41">
        <v>12.120469999999999</v>
      </c>
      <c r="D625" s="41">
        <v>45.549660000000003</v>
      </c>
      <c r="E625" s="41">
        <v>41.010199999999998</v>
      </c>
      <c r="F625" s="41">
        <v>100</v>
      </c>
    </row>
    <row r="626" spans="1:6" x14ac:dyDescent="0.25">
      <c r="A626" s="5">
        <v>41060</v>
      </c>
      <c r="B626" s="41">
        <v>1.31914</v>
      </c>
      <c r="C626" s="41">
        <v>11.982900000000001</v>
      </c>
      <c r="D626" s="41">
        <v>45.505159999999997</v>
      </c>
      <c r="E626" s="41">
        <v>41.192799999999998</v>
      </c>
      <c r="F626" s="41">
        <v>100</v>
      </c>
    </row>
    <row r="627" spans="1:6" x14ac:dyDescent="0.25">
      <c r="A627" s="5">
        <v>41090</v>
      </c>
      <c r="B627" s="41">
        <v>1.2634000000000001</v>
      </c>
      <c r="C627" s="41">
        <v>11.80889</v>
      </c>
      <c r="D627" s="41">
        <v>44.986780000000003</v>
      </c>
      <c r="E627" s="41">
        <v>41.940930000000002</v>
      </c>
      <c r="F627" s="41">
        <v>100</v>
      </c>
    </row>
    <row r="628" spans="1:6" x14ac:dyDescent="0.25">
      <c r="A628" s="5">
        <v>41121</v>
      </c>
      <c r="B628" s="41">
        <v>1.25247</v>
      </c>
      <c r="C628" s="41">
        <v>11.64114</v>
      </c>
      <c r="D628" s="41">
        <v>44.659269999999999</v>
      </c>
      <c r="E628" s="41">
        <v>42.447119999999998</v>
      </c>
      <c r="F628" s="41">
        <v>100</v>
      </c>
    </row>
    <row r="629" spans="1:6" x14ac:dyDescent="0.25">
      <c r="A629" s="5">
        <v>41152</v>
      </c>
      <c r="B629" s="41">
        <v>1.25149</v>
      </c>
      <c r="C629" s="41">
        <v>11.686030000000001</v>
      </c>
      <c r="D629" s="41">
        <v>44.194800000000001</v>
      </c>
      <c r="E629" s="41">
        <v>42.867669999999997</v>
      </c>
      <c r="F629" s="41">
        <v>100</v>
      </c>
    </row>
    <row r="630" spans="1:6" x14ac:dyDescent="0.25">
      <c r="A630" s="5">
        <v>41182</v>
      </c>
      <c r="B630" s="41">
        <v>1.2358</v>
      </c>
      <c r="C630" s="41">
        <v>11.84022</v>
      </c>
      <c r="D630" s="41">
        <v>43.726430000000001</v>
      </c>
      <c r="E630" s="41">
        <v>43.19755</v>
      </c>
      <c r="F630" s="41">
        <v>100</v>
      </c>
    </row>
    <row r="631" spans="1:6" x14ac:dyDescent="0.25">
      <c r="A631" s="5">
        <v>41213</v>
      </c>
      <c r="B631" s="41">
        <v>1.18042</v>
      </c>
      <c r="C631" s="41">
        <v>11.923360000000001</v>
      </c>
      <c r="D631" s="41">
        <v>43.281480000000002</v>
      </c>
      <c r="E631" s="41">
        <v>43.614750000000001</v>
      </c>
      <c r="F631" s="41">
        <v>100</v>
      </c>
    </row>
    <row r="632" spans="1:6" x14ac:dyDescent="0.25">
      <c r="A632" s="5">
        <v>41243</v>
      </c>
      <c r="B632" s="41">
        <v>1.20936</v>
      </c>
      <c r="C632" s="41">
        <v>11.50013</v>
      </c>
      <c r="D632" s="41">
        <v>43.22757</v>
      </c>
      <c r="E632" s="41">
        <v>44.062950000000001</v>
      </c>
      <c r="F632" s="41">
        <v>100</v>
      </c>
    </row>
    <row r="633" spans="1:6" x14ac:dyDescent="0.25">
      <c r="A633" s="5">
        <v>41274</v>
      </c>
      <c r="B633" s="41">
        <v>1.19774</v>
      </c>
      <c r="C633" s="41">
        <v>11.56662</v>
      </c>
      <c r="D633" s="41">
        <v>43.270820000000001</v>
      </c>
      <c r="E633" s="41">
        <v>43.964820000000003</v>
      </c>
      <c r="F633" s="41">
        <v>100</v>
      </c>
    </row>
    <row r="634" spans="1:6" x14ac:dyDescent="0.25">
      <c r="A634" s="5">
        <v>41305</v>
      </c>
      <c r="B634" s="41">
        <v>0.82650000000000001</v>
      </c>
      <c r="C634" s="41">
        <v>11.21838</v>
      </c>
      <c r="D634" s="41">
        <v>43.379750000000001</v>
      </c>
      <c r="E634" s="41">
        <v>44.575369999999999</v>
      </c>
      <c r="F634" s="41">
        <v>100</v>
      </c>
    </row>
    <row r="635" spans="1:6" x14ac:dyDescent="0.25">
      <c r="A635" s="5">
        <v>41333</v>
      </c>
      <c r="B635" s="41">
        <v>0.81215999999999999</v>
      </c>
      <c r="C635" s="41">
        <v>11.182499999999999</v>
      </c>
      <c r="D635" s="41">
        <v>43.280700000000003</v>
      </c>
      <c r="E635" s="41">
        <v>44.724649999999997</v>
      </c>
      <c r="F635" s="41">
        <v>100</v>
      </c>
    </row>
    <row r="636" spans="1:6" x14ac:dyDescent="0.25">
      <c r="A636" s="5">
        <v>41364</v>
      </c>
      <c r="B636" s="41">
        <v>0.81794999999999995</v>
      </c>
      <c r="C636" s="41">
        <v>11.08502</v>
      </c>
      <c r="D636" s="41">
        <v>44.040199999999999</v>
      </c>
      <c r="E636" s="41">
        <v>44.056829999999998</v>
      </c>
      <c r="F636" s="41">
        <v>100</v>
      </c>
    </row>
    <row r="637" spans="1:6" x14ac:dyDescent="0.25">
      <c r="A637" s="5">
        <v>41394</v>
      </c>
      <c r="B637" s="41">
        <v>0.80591000000000002</v>
      </c>
      <c r="C637" s="41">
        <v>11.172879999999999</v>
      </c>
      <c r="D637" s="41">
        <v>44.14141</v>
      </c>
      <c r="E637" s="41">
        <v>43.879800000000003</v>
      </c>
      <c r="F637" s="41">
        <v>100</v>
      </c>
    </row>
    <row r="638" spans="1:6" x14ac:dyDescent="0.25">
      <c r="A638" s="5">
        <v>41425</v>
      </c>
      <c r="B638" s="41">
        <v>0.79866000000000004</v>
      </c>
      <c r="C638" s="41">
        <v>11.15813</v>
      </c>
      <c r="D638" s="41">
        <v>43.727020000000003</v>
      </c>
      <c r="E638" s="41">
        <v>44.316200000000002</v>
      </c>
      <c r="F638" s="41">
        <v>100</v>
      </c>
    </row>
    <row r="639" spans="1:6" x14ac:dyDescent="0.25">
      <c r="A639" s="5">
        <v>41455</v>
      </c>
      <c r="B639" s="41">
        <v>0.80201</v>
      </c>
      <c r="C639" s="41">
        <v>11.50229</v>
      </c>
      <c r="D639" s="41">
        <v>43.109160000000003</v>
      </c>
      <c r="E639" s="41">
        <v>44.586539999999999</v>
      </c>
      <c r="F639" s="41">
        <v>100</v>
      </c>
    </row>
    <row r="640" spans="1:6" x14ac:dyDescent="0.25">
      <c r="A640" s="5">
        <v>41486</v>
      </c>
      <c r="B640" s="41">
        <v>0.76007000000000002</v>
      </c>
      <c r="C640" s="41">
        <v>11.70351</v>
      </c>
      <c r="D640" s="41">
        <v>43.454219999999999</v>
      </c>
      <c r="E640" s="41">
        <v>44.082189999999997</v>
      </c>
      <c r="F640" s="41">
        <v>100</v>
      </c>
    </row>
    <row r="641" spans="1:6" x14ac:dyDescent="0.25">
      <c r="A641" s="5">
        <v>41517</v>
      </c>
      <c r="B641" s="41">
        <v>0.76719999999999999</v>
      </c>
      <c r="C641" s="41">
        <v>11.79078</v>
      </c>
      <c r="D641" s="41">
        <v>43.836649999999999</v>
      </c>
      <c r="E641" s="41">
        <v>43.605370000000001</v>
      </c>
      <c r="F641" s="41">
        <v>100</v>
      </c>
    </row>
    <row r="642" spans="1:6" x14ac:dyDescent="0.25">
      <c r="A642" s="5">
        <v>41547</v>
      </c>
      <c r="B642" s="41">
        <v>0.76141999999999999</v>
      </c>
      <c r="C642" s="41">
        <v>11.97803</v>
      </c>
      <c r="D642" s="41">
        <v>43.249639999999999</v>
      </c>
      <c r="E642" s="41">
        <v>44.010919999999999</v>
      </c>
      <c r="F642" s="41">
        <v>100</v>
      </c>
    </row>
    <row r="643" spans="1:6" x14ac:dyDescent="0.25">
      <c r="A643" s="5">
        <v>41578</v>
      </c>
      <c r="B643" s="41">
        <v>0.74734999999999996</v>
      </c>
      <c r="C643" s="41">
        <v>11.862730000000001</v>
      </c>
      <c r="D643" s="41">
        <v>42.033279999999998</v>
      </c>
      <c r="E643" s="41">
        <v>45.356639999999999</v>
      </c>
      <c r="F643" s="41">
        <v>100</v>
      </c>
    </row>
    <row r="644" spans="1:6" x14ac:dyDescent="0.25">
      <c r="A644" s="5">
        <v>41608</v>
      </c>
      <c r="B644" s="41">
        <v>0.73890999999999996</v>
      </c>
      <c r="C644" s="41">
        <v>11.663040000000001</v>
      </c>
      <c r="D644" s="41">
        <v>42.17756</v>
      </c>
      <c r="E644" s="41">
        <v>45.420499999999997</v>
      </c>
      <c r="F644" s="41">
        <v>100</v>
      </c>
    </row>
    <row r="645" spans="1:6" x14ac:dyDescent="0.25">
      <c r="A645" s="5">
        <v>41639</v>
      </c>
      <c r="B645" s="41">
        <v>0.73063999999999996</v>
      </c>
      <c r="C645" s="41">
        <v>11.512090000000001</v>
      </c>
      <c r="D645" s="41">
        <v>42.127099999999999</v>
      </c>
      <c r="E645" s="41">
        <v>45.63017</v>
      </c>
      <c r="F645" s="41">
        <v>100</v>
      </c>
    </row>
    <row r="646" spans="1:6" x14ac:dyDescent="0.25">
      <c r="A646" s="5">
        <v>41670</v>
      </c>
      <c r="B646" s="41">
        <v>0.87012</v>
      </c>
      <c r="C646" s="41">
        <v>11.499129999999999</v>
      </c>
      <c r="D646" s="41">
        <v>42.240699999999997</v>
      </c>
      <c r="E646" s="41">
        <v>45.390050000000002</v>
      </c>
      <c r="F646" s="41">
        <v>100</v>
      </c>
    </row>
    <row r="647" spans="1:6" x14ac:dyDescent="0.25">
      <c r="A647" s="5">
        <v>41698</v>
      </c>
      <c r="B647" s="41">
        <v>0.87622999999999995</v>
      </c>
      <c r="C647" s="41">
        <v>11.50215</v>
      </c>
      <c r="D647" s="41">
        <v>42.242629999999998</v>
      </c>
      <c r="E647" s="41">
        <v>45.378979999999999</v>
      </c>
      <c r="F647" s="41">
        <v>100</v>
      </c>
    </row>
    <row r="648" spans="1:6" x14ac:dyDescent="0.25">
      <c r="A648" s="5">
        <v>41729</v>
      </c>
      <c r="B648" s="41">
        <v>0.86856</v>
      </c>
      <c r="C648" s="41">
        <v>11.632619999999999</v>
      </c>
      <c r="D648" s="41">
        <v>42.141919999999999</v>
      </c>
      <c r="E648" s="41">
        <v>45.356909999999999</v>
      </c>
      <c r="F648" s="41">
        <v>100</v>
      </c>
    </row>
    <row r="649" spans="1:6" x14ac:dyDescent="0.25">
      <c r="A649" s="5">
        <v>41759</v>
      </c>
      <c r="B649" s="41">
        <v>0.95316999999999996</v>
      </c>
      <c r="C649" s="41">
        <v>11.342969999999999</v>
      </c>
      <c r="D649" s="41">
        <v>42.233780000000003</v>
      </c>
      <c r="E649" s="41">
        <v>45.470080000000003</v>
      </c>
      <c r="F649" s="41">
        <v>100</v>
      </c>
    </row>
    <row r="650" spans="1:6" x14ac:dyDescent="0.25">
      <c r="A650" s="5">
        <v>41790</v>
      </c>
      <c r="B650" s="41">
        <v>0.96462000000000003</v>
      </c>
      <c r="C650" s="41">
        <v>11.49924</v>
      </c>
      <c r="D650" s="41">
        <v>42.320839999999997</v>
      </c>
      <c r="E650" s="41">
        <v>45.215299999999999</v>
      </c>
      <c r="F650" s="41">
        <v>100</v>
      </c>
    </row>
    <row r="651" spans="1:6" x14ac:dyDescent="0.25">
      <c r="A651" s="5">
        <v>41820</v>
      </c>
      <c r="B651" s="41">
        <v>0.93638999999999994</v>
      </c>
      <c r="C651" s="41">
        <v>11.76787</v>
      </c>
      <c r="D651" s="41">
        <v>42.238729999999997</v>
      </c>
      <c r="E651" s="41">
        <v>45.057009999999998</v>
      </c>
      <c r="F651" s="41">
        <v>100</v>
      </c>
    </row>
    <row r="652" spans="1:6" x14ac:dyDescent="0.25">
      <c r="A652" s="5">
        <v>41851</v>
      </c>
      <c r="B652" s="41">
        <v>0.94188000000000005</v>
      </c>
      <c r="C652" s="41">
        <v>11.90375</v>
      </c>
      <c r="D652" s="41">
        <v>41.93562</v>
      </c>
      <c r="E652" s="41">
        <v>45.21875</v>
      </c>
      <c r="F652" s="41">
        <v>100</v>
      </c>
    </row>
    <row r="653" spans="1:6" x14ac:dyDescent="0.25">
      <c r="A653" s="5">
        <v>41882</v>
      </c>
      <c r="B653" s="41">
        <v>0.92723</v>
      </c>
      <c r="C653" s="41">
        <v>11.81115</v>
      </c>
      <c r="D653" s="41">
        <v>42.285330000000002</v>
      </c>
      <c r="E653" s="41">
        <v>44.976300000000002</v>
      </c>
      <c r="F653" s="41">
        <v>100</v>
      </c>
    </row>
    <row r="654" spans="1:6" x14ac:dyDescent="0.25">
      <c r="A654" s="5">
        <v>41912</v>
      </c>
      <c r="B654" s="41">
        <v>0.92678000000000005</v>
      </c>
      <c r="C654" s="41">
        <v>11.779809999999999</v>
      </c>
      <c r="D654" s="41">
        <v>41.879170000000002</v>
      </c>
      <c r="E654" s="41">
        <v>45.414239999999999</v>
      </c>
      <c r="F654" s="41">
        <v>100</v>
      </c>
    </row>
    <row r="655" spans="1:6" x14ac:dyDescent="0.25">
      <c r="A655" s="5">
        <v>41943</v>
      </c>
      <c r="B655" s="41">
        <v>0.89912000000000003</v>
      </c>
      <c r="C655" s="41">
        <v>11.92301</v>
      </c>
      <c r="D655" s="41">
        <v>41.972380000000001</v>
      </c>
      <c r="E655" s="41">
        <v>45.205500000000001</v>
      </c>
      <c r="F655" s="41">
        <v>100</v>
      </c>
    </row>
    <row r="656" spans="1:6" x14ac:dyDescent="0.25">
      <c r="A656" s="5">
        <v>41973</v>
      </c>
      <c r="B656" s="41">
        <v>0.90253000000000005</v>
      </c>
      <c r="C656" s="41">
        <v>12.10585</v>
      </c>
      <c r="D656" s="41">
        <v>42.069589999999998</v>
      </c>
      <c r="E656" s="41">
        <v>44.922029999999999</v>
      </c>
      <c r="F656" s="41">
        <v>100</v>
      </c>
    </row>
    <row r="657" spans="1:6" x14ac:dyDescent="0.25">
      <c r="A657" s="5">
        <v>42004</v>
      </c>
      <c r="B657" s="41">
        <v>0.93633</v>
      </c>
      <c r="C657" s="41">
        <v>12.01582</v>
      </c>
      <c r="D657" s="41">
        <v>42.4803</v>
      </c>
      <c r="E657" s="41">
        <v>44.567540000000001</v>
      </c>
      <c r="F657" s="41">
        <v>100</v>
      </c>
    </row>
    <row r="658" spans="1:6" x14ac:dyDescent="0.25">
      <c r="A658" s="5">
        <v>42035</v>
      </c>
      <c r="B658" s="41">
        <v>0.93149000000000004</v>
      </c>
      <c r="C658" s="41">
        <v>11.92498</v>
      </c>
      <c r="D658" s="41">
        <v>42.999769999999998</v>
      </c>
      <c r="E658" s="41">
        <v>44.14376</v>
      </c>
      <c r="F658" s="41">
        <v>100</v>
      </c>
    </row>
    <row r="659" spans="1:6" x14ac:dyDescent="0.25">
      <c r="A659" s="5">
        <v>42063</v>
      </c>
      <c r="B659" s="41">
        <v>0.94925999999999999</v>
      </c>
      <c r="C659" s="41">
        <v>11.92079</v>
      </c>
      <c r="D659" s="41">
        <v>42.982970000000002</v>
      </c>
      <c r="E659" s="41">
        <v>44.146970000000003</v>
      </c>
      <c r="F659" s="41">
        <v>100</v>
      </c>
    </row>
    <row r="660" spans="1:6" x14ac:dyDescent="0.25">
      <c r="A660" s="5">
        <v>42094</v>
      </c>
      <c r="B660" s="41">
        <v>1.1463300000000001</v>
      </c>
      <c r="C660" s="41">
        <v>11.88879</v>
      </c>
      <c r="D660" s="41">
        <v>42.472450000000002</v>
      </c>
      <c r="E660" s="41">
        <v>44.492429999999999</v>
      </c>
      <c r="F660" s="41">
        <v>100</v>
      </c>
    </row>
    <row r="661" spans="1:6" x14ac:dyDescent="0.25">
      <c r="A661" s="5">
        <v>42124</v>
      </c>
      <c r="B661" s="41">
        <v>1.2723</v>
      </c>
      <c r="C661" s="41">
        <v>11.738759999999999</v>
      </c>
      <c r="D661" s="41">
        <v>42.667940000000002</v>
      </c>
      <c r="E661" s="41">
        <v>44.320999999999998</v>
      </c>
      <c r="F661" s="41">
        <v>100</v>
      </c>
    </row>
    <row r="662" spans="1:6" x14ac:dyDescent="0.25">
      <c r="A662" s="5">
        <v>42155</v>
      </c>
      <c r="B662" s="41">
        <v>1.28013</v>
      </c>
      <c r="C662" s="41">
        <v>11.69168</v>
      </c>
      <c r="D662" s="41">
        <v>42.511490000000002</v>
      </c>
      <c r="E662" s="41">
        <v>44.5167</v>
      </c>
      <c r="F662" s="41">
        <v>100</v>
      </c>
    </row>
    <row r="666" spans="1:6" x14ac:dyDescent="0.25">
      <c r="A666" s="41" t="s">
        <v>730</v>
      </c>
    </row>
    <row r="667" spans="1:6" x14ac:dyDescent="0.25">
      <c r="A667" s="41" t="s">
        <v>453</v>
      </c>
    </row>
    <row r="669" spans="1:6" x14ac:dyDescent="0.25">
      <c r="B669" s="41" t="s">
        <v>49</v>
      </c>
      <c r="C669" s="41" t="s">
        <v>57</v>
      </c>
      <c r="D669" s="41" t="s">
        <v>69</v>
      </c>
      <c r="E669" s="41" t="s">
        <v>82</v>
      </c>
      <c r="F669" s="41" t="s">
        <v>448</v>
      </c>
    </row>
    <row r="670" spans="1:6" x14ac:dyDescent="0.25">
      <c r="A670" s="5">
        <v>38352</v>
      </c>
      <c r="B670" s="41">
        <v>101430.367</v>
      </c>
      <c r="C670" s="41">
        <v>319586.65600000002</v>
      </c>
      <c r="D670" s="41">
        <v>747836.875</v>
      </c>
      <c r="E670" s="41">
        <v>795209.81299999997</v>
      </c>
      <c r="F670" s="41">
        <v>1964061</v>
      </c>
    </row>
    <row r="671" spans="1:6" x14ac:dyDescent="0.25">
      <c r="A671" s="5">
        <v>38383</v>
      </c>
      <c r="B671" s="41">
        <v>103852.469</v>
      </c>
      <c r="C671" s="41">
        <v>329813.59399999998</v>
      </c>
      <c r="D671" s="41">
        <v>746493.81299999997</v>
      </c>
      <c r="E671" s="41">
        <v>795450.75</v>
      </c>
      <c r="F671" s="41">
        <v>1975615.375</v>
      </c>
    </row>
    <row r="672" spans="1:6" x14ac:dyDescent="0.25">
      <c r="A672" s="5">
        <v>38411</v>
      </c>
      <c r="B672" s="41">
        <v>101234.773</v>
      </c>
      <c r="C672" s="41">
        <v>333880.40600000002</v>
      </c>
      <c r="D672" s="41">
        <v>752153.375</v>
      </c>
      <c r="E672" s="41">
        <v>767822.31299999997</v>
      </c>
      <c r="F672" s="41">
        <v>1955090.875</v>
      </c>
    </row>
    <row r="673" spans="1:6" x14ac:dyDescent="0.25">
      <c r="A673" s="5">
        <v>38442</v>
      </c>
      <c r="B673" s="41">
        <v>97355.898000000001</v>
      </c>
      <c r="C673" s="41">
        <v>334530.93800000002</v>
      </c>
      <c r="D673" s="41">
        <v>755606.625</v>
      </c>
      <c r="E673" s="41">
        <v>735741.81299999997</v>
      </c>
      <c r="F673" s="41">
        <v>1923235.125</v>
      </c>
    </row>
    <row r="674" spans="1:6" x14ac:dyDescent="0.25">
      <c r="A674" s="5">
        <v>38472</v>
      </c>
      <c r="B674" s="41">
        <v>92874.077999999994</v>
      </c>
      <c r="C674" s="41">
        <v>345882.25</v>
      </c>
      <c r="D674" s="41">
        <v>761730.625</v>
      </c>
      <c r="E674" s="41">
        <v>727475.875</v>
      </c>
      <c r="F674" s="41">
        <v>1927962.875</v>
      </c>
    </row>
    <row r="675" spans="1:6" x14ac:dyDescent="0.25">
      <c r="A675" s="5">
        <v>38503</v>
      </c>
      <c r="B675" s="41">
        <v>95107.922000000006</v>
      </c>
      <c r="C675" s="41">
        <v>334986.31300000002</v>
      </c>
      <c r="D675" s="41">
        <v>766217.375</v>
      </c>
      <c r="E675" s="41">
        <v>699563.56299999997</v>
      </c>
      <c r="F675" s="41">
        <v>1895875.125</v>
      </c>
    </row>
    <row r="676" spans="1:6" x14ac:dyDescent="0.25">
      <c r="A676" s="5">
        <v>38533</v>
      </c>
      <c r="B676" s="41">
        <v>96182.085999999996</v>
      </c>
      <c r="C676" s="41">
        <v>341236.25</v>
      </c>
      <c r="D676" s="41">
        <v>778892.625</v>
      </c>
      <c r="E676" s="41">
        <v>711866.25</v>
      </c>
      <c r="F676" s="41">
        <v>1928172.125</v>
      </c>
    </row>
    <row r="677" spans="1:6" x14ac:dyDescent="0.25">
      <c r="A677" s="5">
        <v>38564</v>
      </c>
      <c r="B677" s="41">
        <v>95203.797000000006</v>
      </c>
      <c r="C677" s="41">
        <v>336446.125</v>
      </c>
      <c r="D677" s="41">
        <v>773642.75</v>
      </c>
      <c r="E677" s="41">
        <v>705886.68799999997</v>
      </c>
      <c r="F677" s="41">
        <v>1911186.125</v>
      </c>
    </row>
    <row r="678" spans="1:6" x14ac:dyDescent="0.25">
      <c r="A678" s="5">
        <v>38595</v>
      </c>
      <c r="B678" s="41">
        <v>96525.937999999995</v>
      </c>
      <c r="C678" s="41">
        <v>352781.06300000002</v>
      </c>
      <c r="D678" s="41">
        <v>776255.25</v>
      </c>
      <c r="E678" s="41">
        <v>709615.18799999997</v>
      </c>
      <c r="F678" s="41">
        <v>1935177.375</v>
      </c>
    </row>
    <row r="679" spans="1:6" x14ac:dyDescent="0.25">
      <c r="A679" s="5">
        <v>38625</v>
      </c>
      <c r="B679" s="41">
        <v>93369.156000000003</v>
      </c>
      <c r="C679" s="41">
        <v>348665.21899999998</v>
      </c>
      <c r="D679" s="41">
        <v>764211.625</v>
      </c>
      <c r="E679" s="41">
        <v>694144.25</v>
      </c>
      <c r="F679" s="41">
        <v>1900390.25</v>
      </c>
    </row>
    <row r="680" spans="1:6" x14ac:dyDescent="0.25">
      <c r="A680" s="5">
        <v>38656</v>
      </c>
      <c r="B680" s="41">
        <v>94033.085999999996</v>
      </c>
      <c r="C680" s="41">
        <v>344593</v>
      </c>
      <c r="D680" s="41">
        <v>755370.375</v>
      </c>
      <c r="E680" s="41">
        <v>686083.56299999997</v>
      </c>
      <c r="F680" s="41">
        <v>1880080</v>
      </c>
    </row>
    <row r="681" spans="1:6" x14ac:dyDescent="0.25">
      <c r="A681" s="5">
        <v>38686</v>
      </c>
      <c r="B681" s="41">
        <v>97037.297000000006</v>
      </c>
      <c r="C681" s="41">
        <v>344192.28100000002</v>
      </c>
      <c r="D681" s="41">
        <v>768038.93799999997</v>
      </c>
      <c r="E681" s="41">
        <v>691814.18799999997</v>
      </c>
      <c r="F681" s="41">
        <v>1901082.125</v>
      </c>
    </row>
    <row r="682" spans="1:6" x14ac:dyDescent="0.25">
      <c r="A682" s="5">
        <v>38717</v>
      </c>
      <c r="B682" s="41">
        <v>100236.43</v>
      </c>
      <c r="C682" s="41">
        <v>344115.18800000002</v>
      </c>
      <c r="D682" s="41">
        <v>776875.56299999997</v>
      </c>
      <c r="E682" s="41">
        <v>657788.625</v>
      </c>
      <c r="F682" s="41">
        <v>1879023.25</v>
      </c>
    </row>
    <row r="683" spans="1:6" x14ac:dyDescent="0.25">
      <c r="A683" s="5">
        <v>38748</v>
      </c>
      <c r="B683" s="41">
        <v>101052.81299999999</v>
      </c>
      <c r="C683" s="41">
        <v>345990.93800000002</v>
      </c>
      <c r="D683" s="41">
        <v>771512.31299999997</v>
      </c>
      <c r="E683" s="41">
        <v>665989.375</v>
      </c>
      <c r="F683" s="41">
        <v>1884545.375</v>
      </c>
    </row>
    <row r="684" spans="1:6" x14ac:dyDescent="0.25">
      <c r="A684" s="5">
        <v>38776</v>
      </c>
      <c r="B684" s="41">
        <v>99230.577999999994</v>
      </c>
      <c r="C684" s="41">
        <v>342654.375</v>
      </c>
      <c r="D684" s="41">
        <v>779208.31299999997</v>
      </c>
      <c r="E684" s="41">
        <v>670739.93799999997</v>
      </c>
      <c r="F684" s="41">
        <v>1891833.25</v>
      </c>
    </row>
    <row r="685" spans="1:6" x14ac:dyDescent="0.25">
      <c r="A685" s="5">
        <v>38807</v>
      </c>
      <c r="B685" s="41">
        <v>93049.601999999999</v>
      </c>
      <c r="C685" s="41">
        <v>340901.90600000002</v>
      </c>
      <c r="D685" s="41">
        <v>778674.18799999997</v>
      </c>
      <c r="E685" s="41">
        <v>662039.125</v>
      </c>
      <c r="F685" s="41">
        <v>1874664.875</v>
      </c>
    </row>
    <row r="686" spans="1:6" x14ac:dyDescent="0.25">
      <c r="A686" s="5">
        <v>38837</v>
      </c>
      <c r="B686" s="41">
        <v>92411.585999999996</v>
      </c>
      <c r="C686" s="41">
        <v>333264.625</v>
      </c>
      <c r="D686" s="41">
        <v>774841.56299999997</v>
      </c>
      <c r="E686" s="41">
        <v>661377.375</v>
      </c>
      <c r="F686" s="41">
        <v>1861895.125</v>
      </c>
    </row>
    <row r="687" spans="1:6" x14ac:dyDescent="0.25">
      <c r="A687" s="5">
        <v>38868</v>
      </c>
      <c r="B687" s="41">
        <v>94995.047000000006</v>
      </c>
      <c r="C687" s="41">
        <v>337891.90600000002</v>
      </c>
      <c r="D687" s="41">
        <v>785922.375</v>
      </c>
      <c r="E687" s="41">
        <v>657607.25</v>
      </c>
      <c r="F687" s="41">
        <v>1876416.5</v>
      </c>
    </row>
    <row r="688" spans="1:6" x14ac:dyDescent="0.25">
      <c r="A688" s="5">
        <v>38898</v>
      </c>
      <c r="B688" s="41">
        <v>92871.733999999997</v>
      </c>
      <c r="C688" s="41">
        <v>370301.53100000002</v>
      </c>
      <c r="D688" s="41">
        <v>745259.81299999997</v>
      </c>
      <c r="E688" s="41">
        <v>659349.68799999997</v>
      </c>
      <c r="F688" s="41">
        <v>1867782.75</v>
      </c>
    </row>
    <row r="689" spans="1:6" x14ac:dyDescent="0.25">
      <c r="A689" s="5">
        <v>38929</v>
      </c>
      <c r="B689" s="41">
        <v>92211.32</v>
      </c>
      <c r="C689" s="41">
        <v>373057.68800000002</v>
      </c>
      <c r="D689" s="41">
        <v>745701.81299999997</v>
      </c>
      <c r="E689" s="41">
        <v>684632.125</v>
      </c>
      <c r="F689" s="41">
        <v>1895603</v>
      </c>
    </row>
    <row r="690" spans="1:6" x14ac:dyDescent="0.25">
      <c r="A690" s="5">
        <v>38960</v>
      </c>
      <c r="B690" s="41">
        <v>93552.82</v>
      </c>
      <c r="C690" s="41">
        <v>390924.71899999998</v>
      </c>
      <c r="D690" s="41">
        <v>764686.5</v>
      </c>
      <c r="E690" s="41">
        <v>700230.375</v>
      </c>
      <c r="F690" s="41">
        <v>1949394.375</v>
      </c>
    </row>
    <row r="691" spans="1:6" x14ac:dyDescent="0.25">
      <c r="A691" s="5">
        <v>38990</v>
      </c>
      <c r="B691" s="41">
        <v>94222.906000000003</v>
      </c>
      <c r="C691" s="41">
        <v>394205.65600000002</v>
      </c>
      <c r="D691" s="41">
        <v>778153.625</v>
      </c>
      <c r="E691" s="41">
        <v>713742.68799999997</v>
      </c>
      <c r="F691" s="41">
        <v>1980324.875</v>
      </c>
    </row>
    <row r="692" spans="1:6" x14ac:dyDescent="0.25">
      <c r="A692" s="5">
        <v>39021</v>
      </c>
      <c r="B692" s="41">
        <v>97739.827999999994</v>
      </c>
      <c r="C692" s="41">
        <v>402970.25</v>
      </c>
      <c r="D692" s="41">
        <v>803969.25</v>
      </c>
      <c r="E692" s="41">
        <v>710780.375</v>
      </c>
      <c r="F692" s="41">
        <v>2015459.75</v>
      </c>
    </row>
    <row r="693" spans="1:6" x14ac:dyDescent="0.25">
      <c r="A693" s="5">
        <v>39051</v>
      </c>
      <c r="B693" s="41">
        <v>99416.422000000006</v>
      </c>
      <c r="C693" s="41">
        <v>410704.28100000002</v>
      </c>
      <c r="D693" s="41">
        <v>815762.18799999997</v>
      </c>
      <c r="E693" s="41">
        <v>715559.93799999997</v>
      </c>
      <c r="F693" s="41">
        <v>2041443</v>
      </c>
    </row>
    <row r="694" spans="1:6" x14ac:dyDescent="0.25">
      <c r="A694" s="5">
        <v>39082</v>
      </c>
      <c r="B694" s="41">
        <v>98260.741999999998</v>
      </c>
      <c r="C694" s="41">
        <v>399220.625</v>
      </c>
      <c r="D694" s="41">
        <v>820192.75</v>
      </c>
      <c r="E694" s="41">
        <v>714688.18799999997</v>
      </c>
      <c r="F694" s="41">
        <v>2032362.75</v>
      </c>
    </row>
    <row r="695" spans="1:6" x14ac:dyDescent="0.25">
      <c r="A695" s="5">
        <v>39113</v>
      </c>
      <c r="B695" s="41">
        <v>94286.07</v>
      </c>
      <c r="C695" s="41">
        <v>391624.71899999998</v>
      </c>
      <c r="D695" s="41">
        <v>820214.75</v>
      </c>
      <c r="E695" s="41">
        <v>713942.5</v>
      </c>
      <c r="F695" s="41">
        <v>2020069.25</v>
      </c>
    </row>
    <row r="696" spans="1:6" x14ac:dyDescent="0.25">
      <c r="A696" s="5">
        <v>39141</v>
      </c>
      <c r="B696" s="41">
        <v>95968.672000000006</v>
      </c>
      <c r="C696" s="41">
        <v>431956.15600000002</v>
      </c>
      <c r="D696" s="41">
        <v>797640.5</v>
      </c>
      <c r="E696" s="41">
        <v>718726.56299999997</v>
      </c>
      <c r="F696" s="41">
        <v>2044292.25</v>
      </c>
    </row>
    <row r="697" spans="1:6" x14ac:dyDescent="0.25">
      <c r="A697" s="5">
        <v>39172</v>
      </c>
      <c r="B697" s="41">
        <v>94115.039000000004</v>
      </c>
      <c r="C697" s="41">
        <v>444628.93800000002</v>
      </c>
      <c r="D697" s="41">
        <v>778857</v>
      </c>
      <c r="E697" s="41">
        <v>729243.31299999997</v>
      </c>
      <c r="F697" s="41">
        <v>2046839.875</v>
      </c>
    </row>
    <row r="698" spans="1:6" x14ac:dyDescent="0.25">
      <c r="A698" s="5">
        <v>39202</v>
      </c>
      <c r="B698" s="41">
        <v>95069.366999999998</v>
      </c>
      <c r="C698" s="41">
        <v>445892.81300000002</v>
      </c>
      <c r="D698" s="41">
        <v>786831.56299999997</v>
      </c>
      <c r="E698" s="41">
        <v>737231.5</v>
      </c>
      <c r="F698" s="41">
        <v>2065025.25</v>
      </c>
    </row>
    <row r="699" spans="1:6" x14ac:dyDescent="0.25">
      <c r="A699" s="5">
        <v>39233</v>
      </c>
      <c r="B699" s="41">
        <v>94785.476999999999</v>
      </c>
      <c r="C699" s="41">
        <v>449997.625</v>
      </c>
      <c r="D699" s="41">
        <v>795760.625</v>
      </c>
      <c r="E699" s="41">
        <v>730476.81299999997</v>
      </c>
      <c r="F699" s="41">
        <v>2071020.375</v>
      </c>
    </row>
    <row r="700" spans="1:6" x14ac:dyDescent="0.25">
      <c r="A700" s="5">
        <v>39263</v>
      </c>
      <c r="B700" s="41">
        <v>96326.125</v>
      </c>
      <c r="C700" s="41">
        <v>446438.15600000002</v>
      </c>
      <c r="D700" s="41">
        <v>801632.06299999997</v>
      </c>
      <c r="E700" s="41">
        <v>733695.75</v>
      </c>
      <c r="F700" s="41">
        <v>2078092.125</v>
      </c>
    </row>
    <row r="701" spans="1:6" x14ac:dyDescent="0.25">
      <c r="A701" s="5">
        <v>39294</v>
      </c>
      <c r="B701" s="41">
        <v>98717.062999999995</v>
      </c>
      <c r="C701" s="41">
        <v>438978.90600000002</v>
      </c>
      <c r="D701" s="41">
        <v>778381.68799999997</v>
      </c>
      <c r="E701" s="41">
        <v>751022.25</v>
      </c>
      <c r="F701" s="41">
        <v>2067100</v>
      </c>
    </row>
    <row r="702" spans="1:6" x14ac:dyDescent="0.25">
      <c r="A702" s="5">
        <v>39325</v>
      </c>
      <c r="B702" s="41">
        <v>102075.758</v>
      </c>
      <c r="C702" s="41">
        <v>455016.15600000002</v>
      </c>
      <c r="D702" s="41">
        <v>773375.875</v>
      </c>
      <c r="E702" s="41">
        <v>772993.125</v>
      </c>
      <c r="F702" s="41">
        <v>2103464</v>
      </c>
    </row>
    <row r="703" spans="1:6" x14ac:dyDescent="0.25">
      <c r="A703" s="5">
        <v>39355</v>
      </c>
      <c r="B703" s="41">
        <v>105477.93799999999</v>
      </c>
      <c r="C703" s="41">
        <v>476033.31300000002</v>
      </c>
      <c r="D703" s="41">
        <v>795740.375</v>
      </c>
      <c r="E703" s="41">
        <v>786871.875</v>
      </c>
      <c r="F703" s="41">
        <v>2164123.5</v>
      </c>
    </row>
    <row r="704" spans="1:6" x14ac:dyDescent="0.25">
      <c r="A704" s="5">
        <v>39386</v>
      </c>
      <c r="B704" s="41">
        <v>110640.109</v>
      </c>
      <c r="C704" s="41">
        <v>474355.5</v>
      </c>
      <c r="D704" s="41">
        <v>858630.68799999997</v>
      </c>
      <c r="E704" s="41">
        <v>783699.625</v>
      </c>
      <c r="F704" s="41">
        <v>2227326</v>
      </c>
    </row>
    <row r="705" spans="1:6" x14ac:dyDescent="0.25">
      <c r="A705" s="5">
        <v>39416</v>
      </c>
      <c r="B705" s="41">
        <v>109511.836</v>
      </c>
      <c r="C705" s="41">
        <v>485029.59399999998</v>
      </c>
      <c r="D705" s="41">
        <v>873304.5</v>
      </c>
      <c r="E705" s="41">
        <v>787081.75</v>
      </c>
      <c r="F705" s="41">
        <v>2254927.5</v>
      </c>
    </row>
    <row r="706" spans="1:6" x14ac:dyDescent="0.25">
      <c r="A706" s="5">
        <v>39447</v>
      </c>
      <c r="B706" s="41">
        <v>107673.859</v>
      </c>
      <c r="C706" s="41">
        <v>511093.875</v>
      </c>
      <c r="D706" s="41">
        <v>888606.81299999997</v>
      </c>
      <c r="E706" s="41">
        <v>795754</v>
      </c>
      <c r="F706" s="41">
        <v>2303128.5</v>
      </c>
    </row>
    <row r="707" spans="1:6" x14ac:dyDescent="0.25">
      <c r="A707" s="5">
        <v>39478</v>
      </c>
      <c r="B707" s="41">
        <v>113581.18799999999</v>
      </c>
      <c r="C707" s="41">
        <v>506290.84399999998</v>
      </c>
      <c r="D707" s="41">
        <v>923948.75</v>
      </c>
      <c r="E707" s="41">
        <v>791364.5</v>
      </c>
      <c r="F707" s="41">
        <v>2335187.5</v>
      </c>
    </row>
    <row r="708" spans="1:6" x14ac:dyDescent="0.25">
      <c r="A708" s="5">
        <v>39507</v>
      </c>
      <c r="B708" s="41">
        <v>113484.164</v>
      </c>
      <c r="C708" s="41">
        <v>511242.21899999998</v>
      </c>
      <c r="D708" s="41">
        <v>940565.625</v>
      </c>
      <c r="E708" s="41">
        <v>786657.56299999997</v>
      </c>
      <c r="F708" s="41">
        <v>2351949.75</v>
      </c>
    </row>
    <row r="709" spans="1:6" x14ac:dyDescent="0.25">
      <c r="A709" s="5">
        <v>39538</v>
      </c>
      <c r="B709" s="41">
        <v>113470.289</v>
      </c>
      <c r="C709" s="41">
        <v>501634.59399999998</v>
      </c>
      <c r="D709" s="41">
        <v>926779.125</v>
      </c>
      <c r="E709" s="41">
        <v>791234.375</v>
      </c>
      <c r="F709" s="41">
        <v>2333118.5</v>
      </c>
    </row>
    <row r="710" spans="1:6" x14ac:dyDescent="0.25">
      <c r="A710" s="5">
        <v>39568</v>
      </c>
      <c r="B710" s="41">
        <v>118614.906</v>
      </c>
      <c r="C710" s="41">
        <v>509941.15600000002</v>
      </c>
      <c r="D710" s="41">
        <v>988289.93799999997</v>
      </c>
      <c r="E710" s="41">
        <v>808286.68799999997</v>
      </c>
      <c r="F710" s="41">
        <v>2425136</v>
      </c>
    </row>
    <row r="711" spans="1:6" x14ac:dyDescent="0.25">
      <c r="A711" s="5">
        <v>39599</v>
      </c>
      <c r="B711" s="41">
        <v>120986.406</v>
      </c>
      <c r="C711" s="41">
        <v>527557.5</v>
      </c>
      <c r="D711" s="41">
        <v>1017623.375</v>
      </c>
      <c r="E711" s="41">
        <v>804891.06299999997</v>
      </c>
      <c r="F711" s="41">
        <v>2471061.5</v>
      </c>
    </row>
    <row r="712" spans="1:6" x14ac:dyDescent="0.25">
      <c r="A712" s="5">
        <v>39629</v>
      </c>
      <c r="B712" s="41">
        <v>118774.758</v>
      </c>
      <c r="C712" s="41">
        <v>527278.5</v>
      </c>
      <c r="D712" s="41">
        <v>1023897.625</v>
      </c>
      <c r="E712" s="41">
        <v>832479.75</v>
      </c>
      <c r="F712" s="41">
        <v>2502434</v>
      </c>
    </row>
    <row r="713" spans="1:6" x14ac:dyDescent="0.25">
      <c r="A713" s="5">
        <v>39660</v>
      </c>
      <c r="B713" s="41">
        <v>117492.875</v>
      </c>
      <c r="C713" s="41">
        <v>502260.46899999998</v>
      </c>
      <c r="D713" s="41">
        <v>1039061.875</v>
      </c>
      <c r="E713" s="41">
        <v>816920.125</v>
      </c>
      <c r="F713" s="41">
        <v>2475735.25</v>
      </c>
    </row>
    <row r="714" spans="1:6" x14ac:dyDescent="0.25">
      <c r="A714" s="5">
        <v>39691</v>
      </c>
      <c r="B714" s="41">
        <v>119333.93</v>
      </c>
      <c r="C714" s="41">
        <v>469609.875</v>
      </c>
      <c r="D714" s="41">
        <v>1083895.375</v>
      </c>
      <c r="E714" s="41">
        <v>828184.125</v>
      </c>
      <c r="F714" s="41">
        <v>2501023.25</v>
      </c>
    </row>
    <row r="715" spans="1:6" x14ac:dyDescent="0.25">
      <c r="A715" s="5">
        <v>39721</v>
      </c>
      <c r="B715" s="41">
        <v>105519.406</v>
      </c>
      <c r="C715" s="41">
        <v>422939.09399999998</v>
      </c>
      <c r="D715" s="41">
        <v>981497.18799999997</v>
      </c>
      <c r="E715" s="41">
        <v>776280.93799999997</v>
      </c>
      <c r="F715" s="41">
        <v>2286236.5</v>
      </c>
    </row>
    <row r="716" spans="1:6" x14ac:dyDescent="0.25">
      <c r="A716" s="5">
        <v>39752</v>
      </c>
      <c r="B716" s="41">
        <v>100081.95299999999</v>
      </c>
      <c r="C716" s="41">
        <v>401786.90600000002</v>
      </c>
      <c r="D716" s="41">
        <v>915800.18799999997</v>
      </c>
      <c r="E716" s="41">
        <v>689770.43799999997</v>
      </c>
      <c r="F716" s="41">
        <v>2107439.5</v>
      </c>
    </row>
    <row r="717" spans="1:6" x14ac:dyDescent="0.25">
      <c r="A717" s="5">
        <v>39782</v>
      </c>
      <c r="B717" s="41">
        <v>104067.82</v>
      </c>
      <c r="C717" s="41">
        <v>418216.31300000002</v>
      </c>
      <c r="D717" s="41">
        <v>958581.125</v>
      </c>
      <c r="E717" s="41">
        <v>714497</v>
      </c>
      <c r="F717" s="41">
        <v>2195362.25</v>
      </c>
    </row>
    <row r="718" spans="1:6" x14ac:dyDescent="0.25">
      <c r="A718" s="5">
        <v>39813</v>
      </c>
      <c r="B718" s="41">
        <v>102242.766</v>
      </c>
      <c r="C718" s="41">
        <v>355492.125</v>
      </c>
      <c r="D718" s="41">
        <v>1080905.375</v>
      </c>
      <c r="E718" s="41">
        <v>765829.875</v>
      </c>
      <c r="F718" s="41">
        <v>2304470.25</v>
      </c>
    </row>
    <row r="719" spans="1:6" x14ac:dyDescent="0.25">
      <c r="A719" s="5">
        <v>39844</v>
      </c>
      <c r="B719" s="41">
        <v>100957.859</v>
      </c>
      <c r="C719" s="41">
        <v>330937.84399999998</v>
      </c>
      <c r="D719" s="41">
        <v>1081064.125</v>
      </c>
      <c r="E719" s="41">
        <v>803889.93799999997</v>
      </c>
      <c r="F719" s="41">
        <v>2316849.75</v>
      </c>
    </row>
    <row r="720" spans="1:6" x14ac:dyDescent="0.25">
      <c r="A720" s="5">
        <v>39872</v>
      </c>
      <c r="B720" s="41">
        <v>98491.226999999999</v>
      </c>
      <c r="C720" s="41">
        <v>336432.56300000002</v>
      </c>
      <c r="D720" s="41">
        <v>1079318.25</v>
      </c>
      <c r="E720" s="41">
        <v>813294.875</v>
      </c>
      <c r="F720" s="41">
        <v>2327531.75</v>
      </c>
    </row>
    <row r="721" spans="1:6" x14ac:dyDescent="0.25">
      <c r="A721" s="5">
        <v>39903</v>
      </c>
      <c r="B721" s="41">
        <v>16863.648000000001</v>
      </c>
      <c r="C721" s="41">
        <v>414782.68800000002</v>
      </c>
      <c r="D721" s="41">
        <v>1097514.375</v>
      </c>
      <c r="E721" s="41">
        <v>836487.43799999997</v>
      </c>
      <c r="F721" s="41">
        <v>2365648</v>
      </c>
    </row>
    <row r="722" spans="1:6" x14ac:dyDescent="0.25">
      <c r="A722" s="5">
        <v>39933</v>
      </c>
      <c r="B722" s="41">
        <v>16634.293000000001</v>
      </c>
      <c r="C722" s="41">
        <v>406477.81300000002</v>
      </c>
      <c r="D722" s="41">
        <v>1125663.5</v>
      </c>
      <c r="E722" s="41">
        <v>874209.875</v>
      </c>
      <c r="F722" s="41">
        <v>2422985.5</v>
      </c>
    </row>
    <row r="723" spans="1:6" x14ac:dyDescent="0.25">
      <c r="A723" s="5">
        <v>39964</v>
      </c>
      <c r="B723" s="41">
        <v>23405.738000000001</v>
      </c>
      <c r="C723" s="41">
        <v>428296.68800000002</v>
      </c>
      <c r="D723" s="41">
        <v>1178039.875</v>
      </c>
      <c r="E723" s="41">
        <v>941731.56299999997</v>
      </c>
      <c r="F723" s="41">
        <v>2571474</v>
      </c>
    </row>
    <row r="724" spans="1:6" x14ac:dyDescent="0.25">
      <c r="A724" s="5">
        <v>39994</v>
      </c>
      <c r="B724" s="41">
        <v>24172.451000000001</v>
      </c>
      <c r="C724" s="41">
        <v>440917.375</v>
      </c>
      <c r="D724" s="41">
        <v>1205876</v>
      </c>
      <c r="E724" s="41">
        <v>1000087.063</v>
      </c>
      <c r="F724" s="41">
        <v>2671053</v>
      </c>
    </row>
    <row r="725" spans="1:6" x14ac:dyDescent="0.25">
      <c r="A725" s="5">
        <v>40025</v>
      </c>
      <c r="B725" s="41">
        <v>24608.228999999999</v>
      </c>
      <c r="C725" s="41">
        <v>453506.59399999998</v>
      </c>
      <c r="D725" s="41">
        <v>1266137.625</v>
      </c>
      <c r="E725" s="41">
        <v>1049964.125</v>
      </c>
      <c r="F725" s="41">
        <v>2794216.75</v>
      </c>
    </row>
    <row r="726" spans="1:6" x14ac:dyDescent="0.25">
      <c r="A726" s="5">
        <v>40056</v>
      </c>
      <c r="B726" s="41">
        <v>26192.469000000001</v>
      </c>
      <c r="C726" s="41">
        <v>473189.375</v>
      </c>
      <c r="D726" s="41">
        <v>1284277.875</v>
      </c>
      <c r="E726" s="41">
        <v>1084708.5</v>
      </c>
      <c r="F726" s="41">
        <v>2868368.25</v>
      </c>
    </row>
    <row r="727" spans="1:6" x14ac:dyDescent="0.25">
      <c r="A727" s="5">
        <v>40086</v>
      </c>
      <c r="B727" s="41">
        <v>26486.285</v>
      </c>
      <c r="C727" s="41">
        <v>487947.18800000002</v>
      </c>
      <c r="D727" s="41">
        <v>1310675.5</v>
      </c>
      <c r="E727" s="41">
        <v>1122606.375</v>
      </c>
      <c r="F727" s="41">
        <v>2947715.5</v>
      </c>
    </row>
    <row r="728" spans="1:6" x14ac:dyDescent="0.25">
      <c r="A728" s="5">
        <v>40117</v>
      </c>
      <c r="B728" s="41">
        <v>25009.664000000001</v>
      </c>
      <c r="C728" s="41">
        <v>496584.90600000002</v>
      </c>
      <c r="D728" s="41">
        <v>1320613.25</v>
      </c>
      <c r="E728" s="41">
        <v>1145675.375</v>
      </c>
      <c r="F728" s="41">
        <v>2987883.25</v>
      </c>
    </row>
    <row r="729" spans="1:6" x14ac:dyDescent="0.25">
      <c r="A729" s="5">
        <v>40147</v>
      </c>
      <c r="B729" s="41">
        <v>26289.184000000001</v>
      </c>
      <c r="C729" s="41">
        <v>525501.68799999997</v>
      </c>
      <c r="D729" s="41">
        <v>1336420.75</v>
      </c>
      <c r="E729" s="41">
        <v>1173053.875</v>
      </c>
      <c r="F729" s="41">
        <v>3061265.5</v>
      </c>
    </row>
    <row r="730" spans="1:6" x14ac:dyDescent="0.25">
      <c r="A730" s="5">
        <v>40178</v>
      </c>
      <c r="B730" s="41">
        <v>25657.518</v>
      </c>
      <c r="C730" s="41">
        <v>518726.15600000002</v>
      </c>
      <c r="D730" s="41">
        <v>1312126.125</v>
      </c>
      <c r="E730" s="41">
        <v>1164220.75</v>
      </c>
      <c r="F730" s="41">
        <v>3020730.5</v>
      </c>
    </row>
    <row r="731" spans="1:6" x14ac:dyDescent="0.25">
      <c r="A731" s="5">
        <v>40209</v>
      </c>
      <c r="B731" s="41">
        <v>27798.317999999999</v>
      </c>
      <c r="C731" s="41">
        <v>551648.375</v>
      </c>
      <c r="D731" s="41">
        <v>1330796</v>
      </c>
      <c r="E731" s="41">
        <v>1176528.75</v>
      </c>
      <c r="F731" s="41">
        <v>3086771.25</v>
      </c>
    </row>
    <row r="732" spans="1:6" x14ac:dyDescent="0.25">
      <c r="A732" s="5">
        <v>40237</v>
      </c>
      <c r="B732" s="41">
        <v>27553.982</v>
      </c>
      <c r="C732" s="41">
        <v>544016.18799999997</v>
      </c>
      <c r="D732" s="41">
        <v>1311486.625</v>
      </c>
      <c r="E732" s="41">
        <v>1201582.25</v>
      </c>
      <c r="F732" s="41">
        <v>3084639</v>
      </c>
    </row>
    <row r="733" spans="1:6" x14ac:dyDescent="0.25">
      <c r="A733" s="5">
        <v>40268</v>
      </c>
      <c r="B733" s="41">
        <v>28871.361000000001</v>
      </c>
      <c r="C733" s="41">
        <v>547974.68799999997</v>
      </c>
      <c r="D733" s="41">
        <v>1328624.875</v>
      </c>
      <c r="E733" s="41">
        <v>1216217.375</v>
      </c>
      <c r="F733" s="41">
        <v>3121688.25</v>
      </c>
    </row>
    <row r="734" spans="1:6" x14ac:dyDescent="0.25">
      <c r="A734" s="5">
        <v>40298</v>
      </c>
      <c r="B734" s="41">
        <v>29279.775000000001</v>
      </c>
      <c r="C734" s="41">
        <v>557228.06299999997</v>
      </c>
      <c r="D734" s="41">
        <v>1350584.625</v>
      </c>
      <c r="E734" s="41">
        <v>1249165.125</v>
      </c>
      <c r="F734" s="41">
        <v>3186257.5</v>
      </c>
    </row>
    <row r="735" spans="1:6" x14ac:dyDescent="0.25">
      <c r="A735" s="5">
        <v>40329</v>
      </c>
      <c r="B735" s="41">
        <v>30133.893</v>
      </c>
      <c r="C735" s="41">
        <v>550015.68799999997</v>
      </c>
      <c r="D735" s="41">
        <v>1338065.125</v>
      </c>
      <c r="E735" s="41">
        <v>1239659.75</v>
      </c>
      <c r="F735" s="41">
        <v>3157874.5</v>
      </c>
    </row>
    <row r="736" spans="1:6" x14ac:dyDescent="0.25">
      <c r="A736" s="5">
        <v>40359</v>
      </c>
      <c r="B736" s="41">
        <v>30796.395</v>
      </c>
      <c r="C736" s="41">
        <v>555711.25</v>
      </c>
      <c r="D736" s="41">
        <v>1390436.875</v>
      </c>
      <c r="E736" s="41">
        <v>1252679.25</v>
      </c>
      <c r="F736" s="41">
        <v>3229623.75</v>
      </c>
    </row>
    <row r="737" spans="1:6" x14ac:dyDescent="0.25">
      <c r="A737" s="5">
        <v>40390</v>
      </c>
      <c r="B737" s="41">
        <v>39060.440999999999</v>
      </c>
      <c r="C737" s="41">
        <v>569151.81299999997</v>
      </c>
      <c r="D737" s="41">
        <v>1409156.375</v>
      </c>
      <c r="E737" s="41">
        <v>1279435.5</v>
      </c>
      <c r="F737" s="41">
        <v>3296804.25</v>
      </c>
    </row>
    <row r="738" spans="1:6" x14ac:dyDescent="0.25">
      <c r="A738" s="5">
        <v>40421</v>
      </c>
      <c r="B738" s="41">
        <v>41285.504000000001</v>
      </c>
      <c r="C738" s="41">
        <v>582626.06299999997</v>
      </c>
      <c r="D738" s="41">
        <v>1463799.25</v>
      </c>
      <c r="E738" s="41">
        <v>1314910</v>
      </c>
      <c r="F738" s="41">
        <v>3402620.75</v>
      </c>
    </row>
    <row r="739" spans="1:6" x14ac:dyDescent="0.25">
      <c r="A739" s="5">
        <v>40451</v>
      </c>
      <c r="B739" s="41">
        <v>45908.976999999999</v>
      </c>
      <c r="C739" s="41">
        <v>599852.375</v>
      </c>
      <c r="D739" s="41">
        <v>1486105.625</v>
      </c>
      <c r="E739" s="41">
        <v>1344151.125</v>
      </c>
      <c r="F739" s="41">
        <v>3476018</v>
      </c>
    </row>
    <row r="740" spans="1:6" x14ac:dyDescent="0.25">
      <c r="A740" s="5">
        <v>40482</v>
      </c>
      <c r="B740" s="41">
        <v>48806.351999999999</v>
      </c>
      <c r="C740" s="41">
        <v>607577.125</v>
      </c>
      <c r="D740" s="41">
        <v>1506457.875</v>
      </c>
      <c r="E740" s="41">
        <v>1356384.75</v>
      </c>
      <c r="F740" s="41">
        <v>3519226.25</v>
      </c>
    </row>
    <row r="741" spans="1:6" x14ac:dyDescent="0.25">
      <c r="A741" s="5">
        <v>40512</v>
      </c>
      <c r="B741" s="41">
        <v>47419.671999999999</v>
      </c>
      <c r="C741" s="41">
        <v>597741.25</v>
      </c>
      <c r="D741" s="41">
        <v>1492315.5</v>
      </c>
      <c r="E741" s="41">
        <v>1358220.5</v>
      </c>
      <c r="F741" s="41">
        <v>3495697</v>
      </c>
    </row>
    <row r="742" spans="1:6" x14ac:dyDescent="0.25">
      <c r="A742" s="5">
        <v>40543</v>
      </c>
      <c r="B742" s="41">
        <v>42337.086000000003</v>
      </c>
      <c r="C742" s="41">
        <v>607262.75</v>
      </c>
      <c r="D742" s="41">
        <v>1482690.625</v>
      </c>
      <c r="E742" s="41">
        <v>1347223.5</v>
      </c>
      <c r="F742" s="41">
        <v>3479514</v>
      </c>
    </row>
    <row r="743" spans="1:6" x14ac:dyDescent="0.25">
      <c r="A743" s="5">
        <v>40574</v>
      </c>
      <c r="B743" s="41">
        <v>46349.315999999999</v>
      </c>
      <c r="C743" s="41">
        <v>632665.43799999997</v>
      </c>
      <c r="D743" s="41">
        <v>1479271.375</v>
      </c>
      <c r="E743" s="41">
        <v>1377894.625</v>
      </c>
      <c r="F743" s="41">
        <v>3536180.75</v>
      </c>
    </row>
    <row r="744" spans="1:6" x14ac:dyDescent="0.25">
      <c r="A744" s="5">
        <v>40602</v>
      </c>
      <c r="B744" s="41">
        <v>49613.91</v>
      </c>
      <c r="C744" s="41">
        <v>638856.75</v>
      </c>
      <c r="D744" s="41">
        <v>1489835.375</v>
      </c>
      <c r="E744" s="41">
        <v>1390428.125</v>
      </c>
      <c r="F744" s="41">
        <v>3568734.25</v>
      </c>
    </row>
    <row r="745" spans="1:6" x14ac:dyDescent="0.25">
      <c r="A745" s="5">
        <v>40633</v>
      </c>
      <c r="B745" s="41">
        <v>51500.737999999998</v>
      </c>
      <c r="C745" s="41">
        <v>634797.68799999997</v>
      </c>
      <c r="D745" s="41">
        <v>1495351</v>
      </c>
      <c r="E745" s="41">
        <v>1396635.875</v>
      </c>
      <c r="F745" s="41">
        <v>3578285.5</v>
      </c>
    </row>
    <row r="746" spans="1:6" x14ac:dyDescent="0.25">
      <c r="A746" s="5">
        <v>40663</v>
      </c>
      <c r="B746" s="41">
        <v>51542.847999999998</v>
      </c>
      <c r="C746" s="41">
        <v>654932.875</v>
      </c>
      <c r="D746" s="41">
        <v>1527957.625</v>
      </c>
      <c r="E746" s="41">
        <v>1422479.625</v>
      </c>
      <c r="F746" s="41">
        <v>3656913</v>
      </c>
    </row>
    <row r="747" spans="1:6" x14ac:dyDescent="0.25">
      <c r="A747" s="5">
        <v>40694</v>
      </c>
      <c r="B747" s="41">
        <v>58772.781000000003</v>
      </c>
      <c r="C747" s="41">
        <v>672162.56299999997</v>
      </c>
      <c r="D747" s="41">
        <v>1568273.875</v>
      </c>
      <c r="E747" s="41">
        <v>1460465</v>
      </c>
      <c r="F747" s="41">
        <v>3759674.25</v>
      </c>
    </row>
    <row r="748" spans="1:6" x14ac:dyDescent="0.25">
      <c r="A748" s="5">
        <v>40724</v>
      </c>
      <c r="B748" s="41">
        <v>58859.438000000002</v>
      </c>
      <c r="C748" s="41">
        <v>663706.125</v>
      </c>
      <c r="D748" s="41">
        <v>1574492.25</v>
      </c>
      <c r="E748" s="41">
        <v>1426538.75</v>
      </c>
      <c r="F748" s="41">
        <v>3723596.75</v>
      </c>
    </row>
    <row r="749" spans="1:6" x14ac:dyDescent="0.25">
      <c r="A749" s="5">
        <v>40755</v>
      </c>
      <c r="B749" s="41">
        <v>61458.940999999999</v>
      </c>
      <c r="C749" s="41">
        <v>682958.5</v>
      </c>
      <c r="D749" s="41">
        <v>1618778.625</v>
      </c>
      <c r="E749" s="41">
        <v>1452978.125</v>
      </c>
      <c r="F749" s="41">
        <v>3816174.25</v>
      </c>
    </row>
    <row r="750" spans="1:6" x14ac:dyDescent="0.25">
      <c r="A750" s="5">
        <v>40786</v>
      </c>
      <c r="B750" s="41">
        <v>60463.144999999997</v>
      </c>
      <c r="C750" s="41">
        <v>675367.375</v>
      </c>
      <c r="D750" s="41">
        <v>1622576.375</v>
      </c>
      <c r="E750" s="41">
        <v>1463371.5</v>
      </c>
      <c r="F750" s="41">
        <v>3821778.25</v>
      </c>
    </row>
    <row r="751" spans="1:6" x14ac:dyDescent="0.25">
      <c r="A751" s="5">
        <v>40816</v>
      </c>
      <c r="B751" s="41">
        <v>60104.184000000001</v>
      </c>
      <c r="C751" s="41">
        <v>627103.5</v>
      </c>
      <c r="D751" s="41">
        <v>1683414.25</v>
      </c>
      <c r="E751" s="41">
        <v>1444844.75</v>
      </c>
      <c r="F751" s="41">
        <v>3815466.75</v>
      </c>
    </row>
    <row r="752" spans="1:6" x14ac:dyDescent="0.25">
      <c r="A752" s="5">
        <v>40847</v>
      </c>
      <c r="B752" s="41">
        <v>60460.73</v>
      </c>
      <c r="C752" s="41">
        <v>599826.68799999997</v>
      </c>
      <c r="D752" s="41">
        <v>1716558.875</v>
      </c>
      <c r="E752" s="41">
        <v>1487578.625</v>
      </c>
      <c r="F752" s="41">
        <v>3864425</v>
      </c>
    </row>
    <row r="753" spans="1:6" x14ac:dyDescent="0.25">
      <c r="A753" s="5">
        <v>40877</v>
      </c>
      <c r="B753" s="41">
        <v>61452.601999999999</v>
      </c>
      <c r="C753" s="41">
        <v>584090.875</v>
      </c>
      <c r="D753" s="41">
        <v>1708374</v>
      </c>
      <c r="E753" s="41">
        <v>1477808.5</v>
      </c>
      <c r="F753" s="41">
        <v>3831726</v>
      </c>
    </row>
    <row r="754" spans="1:6" x14ac:dyDescent="0.25">
      <c r="A754" s="5">
        <v>40908</v>
      </c>
      <c r="B754" s="41">
        <v>49723.355000000003</v>
      </c>
      <c r="C754" s="41">
        <v>491287.84399999998</v>
      </c>
      <c r="D754" s="41">
        <v>1795291</v>
      </c>
      <c r="E754" s="41">
        <v>1570771.625</v>
      </c>
      <c r="F754" s="41">
        <v>3907074</v>
      </c>
    </row>
    <row r="755" spans="1:6" x14ac:dyDescent="0.25">
      <c r="A755" s="5">
        <v>40939</v>
      </c>
      <c r="B755" s="41">
        <v>50400.843999999997</v>
      </c>
      <c r="C755" s="41">
        <v>492368.53100000002</v>
      </c>
      <c r="D755" s="41">
        <v>1837940.75</v>
      </c>
      <c r="E755" s="41">
        <v>1619138.75</v>
      </c>
      <c r="F755" s="41">
        <v>3999848.75</v>
      </c>
    </row>
    <row r="756" spans="1:6" x14ac:dyDescent="0.25">
      <c r="A756" s="5">
        <v>40968</v>
      </c>
      <c r="B756" s="41">
        <v>51731.699000000001</v>
      </c>
      <c r="C756" s="41">
        <v>495446</v>
      </c>
      <c r="D756" s="41">
        <v>1856623.375</v>
      </c>
      <c r="E756" s="41">
        <v>1655673.625</v>
      </c>
      <c r="F756" s="41">
        <v>4059474.5</v>
      </c>
    </row>
    <row r="757" spans="1:6" x14ac:dyDescent="0.25">
      <c r="A757" s="5">
        <v>40999</v>
      </c>
      <c r="B757" s="41">
        <v>53712.813000000002</v>
      </c>
      <c r="C757" s="41">
        <v>493321.09399999998</v>
      </c>
      <c r="D757" s="41">
        <v>1853939.5</v>
      </c>
      <c r="E757" s="41">
        <v>1669176.75</v>
      </c>
      <c r="F757" s="41">
        <v>4070150.25</v>
      </c>
    </row>
    <row r="758" spans="1:6" x14ac:dyDescent="0.25">
      <c r="A758" s="5">
        <v>41029</v>
      </c>
      <c r="B758" s="41">
        <v>54251.468999999997</v>
      </c>
      <c r="C758" s="41">
        <v>492811.78100000002</v>
      </c>
      <c r="D758" s="41">
        <v>1871456.625</v>
      </c>
      <c r="E758" s="41">
        <v>1694105.375</v>
      </c>
      <c r="F758" s="41">
        <v>4112625.25</v>
      </c>
    </row>
    <row r="759" spans="1:6" x14ac:dyDescent="0.25">
      <c r="A759" s="5">
        <v>41060</v>
      </c>
      <c r="B759" s="41">
        <v>52744.688000000002</v>
      </c>
      <c r="C759" s="41">
        <v>493001.43800000002</v>
      </c>
      <c r="D759" s="41">
        <v>1878122.5</v>
      </c>
      <c r="E759" s="41">
        <v>1750963.5</v>
      </c>
      <c r="F759" s="41">
        <v>4174832.25</v>
      </c>
    </row>
    <row r="760" spans="1:6" x14ac:dyDescent="0.25">
      <c r="A760" s="5">
        <v>41090</v>
      </c>
      <c r="B760" s="41">
        <v>52713.370999999999</v>
      </c>
      <c r="C760" s="41">
        <v>489944.93800000002</v>
      </c>
      <c r="D760" s="41">
        <v>1879591.875</v>
      </c>
      <c r="E760" s="41">
        <v>1786488.5</v>
      </c>
      <c r="F760" s="41">
        <v>4208738.5</v>
      </c>
    </row>
    <row r="761" spans="1:6" x14ac:dyDescent="0.25">
      <c r="A761" s="5">
        <v>41121</v>
      </c>
      <c r="B761" s="41">
        <v>54194.065999999999</v>
      </c>
      <c r="C761" s="41">
        <v>506046.25</v>
      </c>
      <c r="D761" s="41">
        <v>1913789.75</v>
      </c>
      <c r="E761" s="41">
        <v>1856320.5</v>
      </c>
      <c r="F761" s="41">
        <v>4330350.5</v>
      </c>
    </row>
    <row r="762" spans="1:6" x14ac:dyDescent="0.25">
      <c r="A762" s="5">
        <v>41152</v>
      </c>
      <c r="B762" s="41">
        <v>53910.792999999998</v>
      </c>
      <c r="C762" s="41">
        <v>516520.06300000002</v>
      </c>
      <c r="D762" s="41">
        <v>1907530.25</v>
      </c>
      <c r="E762" s="41">
        <v>1884458.25</v>
      </c>
      <c r="F762" s="41">
        <v>4362419.5</v>
      </c>
    </row>
    <row r="763" spans="1:6" x14ac:dyDescent="0.25">
      <c r="A763" s="5">
        <v>41182</v>
      </c>
      <c r="B763" s="41">
        <v>52345.245999999999</v>
      </c>
      <c r="C763" s="41">
        <v>528736.75</v>
      </c>
      <c r="D763" s="41">
        <v>1919300.75</v>
      </c>
      <c r="E763" s="41">
        <v>1934079.875</v>
      </c>
      <c r="F763" s="41">
        <v>4434462.5</v>
      </c>
    </row>
    <row r="764" spans="1:6" x14ac:dyDescent="0.25">
      <c r="A764" s="5">
        <v>41213</v>
      </c>
      <c r="B764" s="41">
        <v>54956.605000000003</v>
      </c>
      <c r="C764" s="41">
        <v>522597.84399999998</v>
      </c>
      <c r="D764" s="41">
        <v>1964381</v>
      </c>
      <c r="E764" s="41">
        <v>2002343.25</v>
      </c>
      <c r="F764" s="41">
        <v>4544279</v>
      </c>
    </row>
    <row r="765" spans="1:6" x14ac:dyDescent="0.25">
      <c r="A765" s="5">
        <v>41243</v>
      </c>
      <c r="B765" s="41">
        <v>54759.133000000002</v>
      </c>
      <c r="C765" s="41">
        <v>528810.5</v>
      </c>
      <c r="D765" s="41">
        <v>1978285.25</v>
      </c>
      <c r="E765" s="41">
        <v>2010014</v>
      </c>
      <c r="F765" s="41">
        <v>4571869</v>
      </c>
    </row>
    <row r="766" spans="1:6" x14ac:dyDescent="0.25">
      <c r="A766" s="5">
        <v>41274</v>
      </c>
      <c r="B766" s="41">
        <v>37614.438000000002</v>
      </c>
      <c r="C766" s="41">
        <v>510552.53100000002</v>
      </c>
      <c r="D766" s="41">
        <v>1974227.75</v>
      </c>
      <c r="E766" s="41">
        <v>2028641.375</v>
      </c>
      <c r="F766" s="41">
        <v>4551036</v>
      </c>
    </row>
    <row r="767" spans="1:6" x14ac:dyDescent="0.25">
      <c r="A767" s="5">
        <v>41305</v>
      </c>
      <c r="B767" s="41">
        <v>36944.968999999997</v>
      </c>
      <c r="C767" s="41">
        <v>508691.84399999998</v>
      </c>
      <c r="D767" s="41">
        <v>1968839</v>
      </c>
      <c r="E767" s="41">
        <v>2034524.125</v>
      </c>
      <c r="F767" s="41">
        <v>4549000</v>
      </c>
    </row>
    <row r="768" spans="1:6" x14ac:dyDescent="0.25">
      <c r="A768" s="5">
        <v>41333</v>
      </c>
      <c r="B768" s="41">
        <v>37483.667999999998</v>
      </c>
      <c r="C768" s="41">
        <v>507989.40600000002</v>
      </c>
      <c r="D768" s="41">
        <v>2018214</v>
      </c>
      <c r="E768" s="41">
        <v>2018976.25</v>
      </c>
      <c r="F768" s="41">
        <v>4582663.5</v>
      </c>
    </row>
    <row r="769" spans="1:6" x14ac:dyDescent="0.25">
      <c r="A769" s="5">
        <v>41364</v>
      </c>
      <c r="B769" s="41">
        <v>37118.652000000002</v>
      </c>
      <c r="C769" s="41">
        <v>514599.375</v>
      </c>
      <c r="D769" s="41">
        <v>2033061.375</v>
      </c>
      <c r="E769" s="41">
        <v>2021011.625</v>
      </c>
      <c r="F769" s="41">
        <v>4605791</v>
      </c>
    </row>
    <row r="770" spans="1:6" x14ac:dyDescent="0.25">
      <c r="A770" s="5">
        <v>41394</v>
      </c>
      <c r="B770" s="41">
        <v>37625.688000000002</v>
      </c>
      <c r="C770" s="41">
        <v>525673</v>
      </c>
      <c r="D770" s="41">
        <v>2060032.875</v>
      </c>
      <c r="E770" s="41">
        <v>2087790</v>
      </c>
      <c r="F770" s="41">
        <v>4711121.5</v>
      </c>
    </row>
    <row r="771" spans="1:6" x14ac:dyDescent="0.25">
      <c r="A771" s="5">
        <v>41425</v>
      </c>
      <c r="B771" s="41">
        <v>37240.156000000003</v>
      </c>
      <c r="C771" s="41">
        <v>534092.56299999997</v>
      </c>
      <c r="D771" s="41">
        <v>2001712.625</v>
      </c>
      <c r="E771" s="41">
        <v>2070313</v>
      </c>
      <c r="F771" s="41">
        <v>4643358</v>
      </c>
    </row>
    <row r="772" spans="1:6" x14ac:dyDescent="0.25">
      <c r="A772" s="5">
        <v>41455</v>
      </c>
      <c r="B772" s="41">
        <v>34111.300999999999</v>
      </c>
      <c r="C772" s="41">
        <v>525241.125</v>
      </c>
      <c r="D772" s="41">
        <v>1950179.25</v>
      </c>
      <c r="E772" s="41">
        <v>1978361.75</v>
      </c>
      <c r="F772" s="41">
        <v>4487893</v>
      </c>
    </row>
    <row r="773" spans="1:6" x14ac:dyDescent="0.25">
      <c r="A773" s="5">
        <v>41486</v>
      </c>
      <c r="B773" s="41">
        <v>34545.940999999999</v>
      </c>
      <c r="C773" s="41">
        <v>530919.43799999997</v>
      </c>
      <c r="D773" s="41">
        <v>1973892.375</v>
      </c>
      <c r="E773" s="41">
        <v>1963477.875</v>
      </c>
      <c r="F773" s="41">
        <v>4502835.5</v>
      </c>
    </row>
    <row r="774" spans="1:6" x14ac:dyDescent="0.25">
      <c r="A774" s="5">
        <v>41517</v>
      </c>
      <c r="B774" s="41">
        <v>34157.18</v>
      </c>
      <c r="C774" s="41">
        <v>537335.625</v>
      </c>
      <c r="D774" s="41">
        <v>1940183.625</v>
      </c>
      <c r="E774" s="41">
        <v>1974335</v>
      </c>
      <c r="F774" s="41">
        <v>4486011</v>
      </c>
    </row>
    <row r="775" spans="1:6" x14ac:dyDescent="0.25">
      <c r="A775" s="5">
        <v>41547</v>
      </c>
      <c r="B775" s="41">
        <v>34222.112999999998</v>
      </c>
      <c r="C775" s="41">
        <v>543206.18799999997</v>
      </c>
      <c r="D775" s="41">
        <v>1924745.875</v>
      </c>
      <c r="E775" s="41">
        <v>2076926.125</v>
      </c>
      <c r="F775" s="41">
        <v>4579100</v>
      </c>
    </row>
    <row r="776" spans="1:6" x14ac:dyDescent="0.25">
      <c r="A776" s="5">
        <v>41578</v>
      </c>
      <c r="B776" s="41">
        <v>34536.262000000002</v>
      </c>
      <c r="C776" s="41">
        <v>545125</v>
      </c>
      <c r="D776" s="41">
        <v>1971359.5</v>
      </c>
      <c r="E776" s="41">
        <v>2122933.25</v>
      </c>
      <c r="F776" s="41">
        <v>4673954</v>
      </c>
    </row>
    <row r="777" spans="1:6" x14ac:dyDescent="0.25">
      <c r="A777" s="5">
        <v>41608</v>
      </c>
      <c r="B777" s="41">
        <v>34191.315999999999</v>
      </c>
      <c r="C777" s="41">
        <v>538721.75</v>
      </c>
      <c r="D777" s="41">
        <v>1971387.75</v>
      </c>
      <c r="E777" s="41">
        <v>2135318</v>
      </c>
      <c r="F777" s="41">
        <v>4679619</v>
      </c>
    </row>
    <row r="778" spans="1:6" x14ac:dyDescent="0.25">
      <c r="A778" s="5">
        <v>41639</v>
      </c>
      <c r="B778" s="41">
        <v>40654.887000000002</v>
      </c>
      <c r="C778" s="41">
        <v>537276.43799999997</v>
      </c>
      <c r="D778" s="41">
        <v>1973621.625</v>
      </c>
      <c r="E778" s="41">
        <v>2120769.75</v>
      </c>
      <c r="F778" s="41">
        <v>4672322.5</v>
      </c>
    </row>
    <row r="779" spans="1:6" x14ac:dyDescent="0.25">
      <c r="A779" s="5">
        <v>41670</v>
      </c>
      <c r="B779" s="41">
        <v>41649.495999999999</v>
      </c>
      <c r="C779" s="41">
        <v>546726.93799999997</v>
      </c>
      <c r="D779" s="41">
        <v>2007901</v>
      </c>
      <c r="E779" s="41">
        <v>2156979.5</v>
      </c>
      <c r="F779" s="41">
        <v>4753257.5</v>
      </c>
    </row>
    <row r="780" spans="1:6" x14ac:dyDescent="0.25">
      <c r="A780" s="5">
        <v>41698</v>
      </c>
      <c r="B780" s="41">
        <v>41743.586000000003</v>
      </c>
      <c r="C780" s="41">
        <v>559073.875</v>
      </c>
      <c r="D780" s="41">
        <v>2025378.375</v>
      </c>
      <c r="E780" s="41">
        <v>2179893.5</v>
      </c>
      <c r="F780" s="41">
        <v>4806089</v>
      </c>
    </row>
    <row r="781" spans="1:6" x14ac:dyDescent="0.25">
      <c r="A781" s="5">
        <v>41729</v>
      </c>
      <c r="B781" s="41">
        <v>45888.25</v>
      </c>
      <c r="C781" s="41">
        <v>546080</v>
      </c>
      <c r="D781" s="41">
        <v>2033244.75</v>
      </c>
      <c r="E781" s="41">
        <v>2189048.5</v>
      </c>
      <c r="F781" s="41">
        <v>4814261.5</v>
      </c>
    </row>
    <row r="782" spans="1:6" x14ac:dyDescent="0.25">
      <c r="A782" s="5">
        <v>41759</v>
      </c>
      <c r="B782" s="41">
        <v>47136.663999999997</v>
      </c>
      <c r="C782" s="41">
        <v>561916.43799999997</v>
      </c>
      <c r="D782" s="41">
        <v>2068030</v>
      </c>
      <c r="E782" s="41">
        <v>2209469.25</v>
      </c>
      <c r="F782" s="41">
        <v>4886552.5</v>
      </c>
    </row>
    <row r="783" spans="1:6" x14ac:dyDescent="0.25">
      <c r="A783" s="5">
        <v>41790</v>
      </c>
      <c r="B783" s="41">
        <v>46898.828000000001</v>
      </c>
      <c r="C783" s="41">
        <v>589389.18799999997</v>
      </c>
      <c r="D783" s="41">
        <v>2115510.25</v>
      </c>
      <c r="E783" s="41">
        <v>2256662.5</v>
      </c>
      <c r="F783" s="41">
        <v>5008461</v>
      </c>
    </row>
    <row r="784" spans="1:6" x14ac:dyDescent="0.25">
      <c r="A784" s="5">
        <v>41820</v>
      </c>
      <c r="B784" s="41">
        <v>47390.366999999998</v>
      </c>
      <c r="C784" s="41">
        <v>598931.25</v>
      </c>
      <c r="D784" s="41">
        <v>2109970.75</v>
      </c>
      <c r="E784" s="41">
        <v>2275159.75</v>
      </c>
      <c r="F784" s="41">
        <v>5031452</v>
      </c>
    </row>
    <row r="785" spans="1:6" x14ac:dyDescent="0.25">
      <c r="A785" s="5">
        <v>41851</v>
      </c>
      <c r="B785" s="41">
        <v>46662.968999999997</v>
      </c>
      <c r="C785" s="41">
        <v>594398.93799999997</v>
      </c>
      <c r="D785" s="41">
        <v>2128019.5</v>
      </c>
      <c r="E785" s="41">
        <v>2263442.75</v>
      </c>
      <c r="F785" s="41">
        <v>5032524</v>
      </c>
    </row>
    <row r="786" spans="1:6" x14ac:dyDescent="0.25">
      <c r="A786" s="5">
        <v>41882</v>
      </c>
      <c r="B786" s="41">
        <v>47220.855000000003</v>
      </c>
      <c r="C786" s="41">
        <v>600197.375</v>
      </c>
      <c r="D786" s="41">
        <v>2133800</v>
      </c>
      <c r="E786" s="41">
        <v>2313917</v>
      </c>
      <c r="F786" s="41">
        <v>5095135</v>
      </c>
    </row>
    <row r="787" spans="1:6" x14ac:dyDescent="0.25">
      <c r="A787" s="5">
        <v>41912</v>
      </c>
      <c r="B787" s="41">
        <v>45285.328000000001</v>
      </c>
      <c r="C787" s="41">
        <v>600517.375</v>
      </c>
      <c r="D787" s="41">
        <v>2113992.25</v>
      </c>
      <c r="E787" s="41">
        <v>2276832.5</v>
      </c>
      <c r="F787" s="41">
        <v>5036627.5</v>
      </c>
    </row>
    <row r="788" spans="1:6" x14ac:dyDescent="0.25">
      <c r="A788" s="5">
        <v>41943</v>
      </c>
      <c r="B788" s="41">
        <v>45755.464999999997</v>
      </c>
      <c r="C788" s="41">
        <v>613732.375</v>
      </c>
      <c r="D788" s="41">
        <v>2132808.5</v>
      </c>
      <c r="E788" s="41">
        <v>2277419</v>
      </c>
      <c r="F788" s="41">
        <v>5069715.5</v>
      </c>
    </row>
    <row r="789" spans="1:6" x14ac:dyDescent="0.25">
      <c r="A789" s="5">
        <v>41973</v>
      </c>
      <c r="B789" s="41">
        <v>48228.309000000001</v>
      </c>
      <c r="C789" s="41">
        <v>618909.625</v>
      </c>
      <c r="D789" s="41">
        <v>2188070.5</v>
      </c>
      <c r="E789" s="41">
        <v>2295579.5</v>
      </c>
      <c r="F789" s="41">
        <v>5150788</v>
      </c>
    </row>
    <row r="790" spans="1:6" x14ac:dyDescent="0.25">
      <c r="A790" s="5">
        <v>42004</v>
      </c>
      <c r="B790" s="41">
        <v>48005.417999999998</v>
      </c>
      <c r="C790" s="41">
        <v>614570.5</v>
      </c>
      <c r="D790" s="41">
        <v>2216053.75</v>
      </c>
      <c r="E790" s="41">
        <v>2275010.75</v>
      </c>
      <c r="F790" s="41">
        <v>5153640</v>
      </c>
    </row>
    <row r="791" spans="1:6" x14ac:dyDescent="0.25">
      <c r="A791" s="5">
        <v>42035</v>
      </c>
      <c r="B791" s="41">
        <v>50152.815999999999</v>
      </c>
      <c r="C791" s="41">
        <v>629817</v>
      </c>
      <c r="D791" s="41">
        <v>2270940</v>
      </c>
      <c r="E791" s="41">
        <v>2332438.25</v>
      </c>
      <c r="F791" s="41">
        <v>5283348</v>
      </c>
    </row>
    <row r="792" spans="1:6" x14ac:dyDescent="0.25">
      <c r="A792" s="5">
        <v>42063</v>
      </c>
      <c r="B792" s="41">
        <v>59793.758000000002</v>
      </c>
      <c r="C792" s="41">
        <v>620131.375</v>
      </c>
      <c r="D792" s="41">
        <v>2215405.5</v>
      </c>
      <c r="E792" s="41">
        <v>2320770</v>
      </c>
      <c r="F792" s="41">
        <v>5216100.5</v>
      </c>
    </row>
    <row r="793" spans="1:6" x14ac:dyDescent="0.25">
      <c r="A793" s="5">
        <v>42094</v>
      </c>
      <c r="B793" s="41">
        <v>67162.108999999997</v>
      </c>
      <c r="C793" s="41">
        <v>619664.43799999997</v>
      </c>
      <c r="D793" s="41">
        <v>2252351</v>
      </c>
      <c r="E793" s="41">
        <v>2339612.25</v>
      </c>
      <c r="F793" s="41">
        <v>5278789.5</v>
      </c>
    </row>
    <row r="794" spans="1:6" x14ac:dyDescent="0.25">
      <c r="A794" s="5">
        <v>42124</v>
      </c>
      <c r="B794" s="41">
        <v>67156.843999999997</v>
      </c>
      <c r="C794" s="41">
        <v>613357.375</v>
      </c>
      <c r="D794" s="41">
        <v>2230195.5</v>
      </c>
      <c r="E794" s="41">
        <v>2335391.25</v>
      </c>
      <c r="F794" s="41">
        <v>5246101</v>
      </c>
    </row>
    <row r="795" spans="1:6" x14ac:dyDescent="0.25">
      <c r="A795" s="5">
        <v>42155</v>
      </c>
      <c r="B795" s="41">
        <v>65791.406000000003</v>
      </c>
      <c r="C795" s="41">
        <v>628938.25</v>
      </c>
      <c r="D795" s="41">
        <v>2283705</v>
      </c>
      <c r="E795" s="41">
        <v>2350796.75</v>
      </c>
      <c r="F795" s="41">
        <v>5329231.5</v>
      </c>
    </row>
    <row r="799" spans="1:6" x14ac:dyDescent="0.25">
      <c r="A799" s="41" t="s">
        <v>730</v>
      </c>
    </row>
    <row r="800" spans="1:6" x14ac:dyDescent="0.25">
      <c r="A800" s="41" t="s">
        <v>454</v>
      </c>
    </row>
    <row r="802" spans="1:6" x14ac:dyDescent="0.25">
      <c r="B802" s="41" t="s">
        <v>49</v>
      </c>
      <c r="C802" s="41" t="s">
        <v>57</v>
      </c>
      <c r="D802" s="41" t="s">
        <v>69</v>
      </c>
      <c r="E802" s="41" t="s">
        <v>82</v>
      </c>
      <c r="F802" s="41" t="s">
        <v>448</v>
      </c>
    </row>
    <row r="803" spans="1:6" x14ac:dyDescent="0.25">
      <c r="A803" s="5">
        <v>38352</v>
      </c>
      <c r="B803" s="41">
        <v>95315.5</v>
      </c>
      <c r="C803" s="41">
        <v>301019.40600000002</v>
      </c>
      <c r="D803" s="41">
        <v>683545.625</v>
      </c>
      <c r="E803" s="41">
        <v>719824.68799999997</v>
      </c>
      <c r="F803" s="41">
        <v>1799705.25</v>
      </c>
    </row>
    <row r="804" spans="1:6" x14ac:dyDescent="0.25">
      <c r="A804" s="5">
        <v>38383</v>
      </c>
      <c r="B804" s="41">
        <v>97415.5</v>
      </c>
      <c r="C804" s="41">
        <v>310453.18800000002</v>
      </c>
      <c r="D804" s="41">
        <v>678492.81299999997</v>
      </c>
      <c r="E804" s="41">
        <v>717452.625</v>
      </c>
      <c r="F804" s="41">
        <v>1803814.125</v>
      </c>
    </row>
    <row r="805" spans="1:6" x14ac:dyDescent="0.25">
      <c r="A805" s="5">
        <v>38411</v>
      </c>
      <c r="B805" s="41">
        <v>96098.202999999994</v>
      </c>
      <c r="C805" s="41">
        <v>318681</v>
      </c>
      <c r="D805" s="41">
        <v>690839.68799999997</v>
      </c>
      <c r="E805" s="41">
        <v>700955.68799999997</v>
      </c>
      <c r="F805" s="41">
        <v>1806574.625</v>
      </c>
    </row>
    <row r="806" spans="1:6" x14ac:dyDescent="0.25">
      <c r="A806" s="5">
        <v>38442</v>
      </c>
      <c r="B806" s="41">
        <v>93330.898000000001</v>
      </c>
      <c r="C806" s="41">
        <v>322537.59399999998</v>
      </c>
      <c r="D806" s="41">
        <v>702121.31299999997</v>
      </c>
      <c r="E806" s="41">
        <v>688103.125</v>
      </c>
      <c r="F806" s="41">
        <v>1806092.875</v>
      </c>
    </row>
    <row r="807" spans="1:6" x14ac:dyDescent="0.25">
      <c r="A807" s="5">
        <v>38472</v>
      </c>
      <c r="B807" s="41">
        <v>87918.702999999994</v>
      </c>
      <c r="C807" s="41">
        <v>329787.59399999998</v>
      </c>
      <c r="D807" s="41">
        <v>697730.625</v>
      </c>
      <c r="E807" s="41">
        <v>677599.625</v>
      </c>
      <c r="F807" s="41">
        <v>1793036.5</v>
      </c>
    </row>
    <row r="808" spans="1:6" x14ac:dyDescent="0.25">
      <c r="A808" s="5">
        <v>38503</v>
      </c>
      <c r="B808" s="41">
        <v>89168.702999999994</v>
      </c>
      <c r="C808" s="41">
        <v>316515.59399999998</v>
      </c>
      <c r="D808" s="41">
        <v>697118.81299999997</v>
      </c>
      <c r="E808" s="41">
        <v>639377.68799999997</v>
      </c>
      <c r="F808" s="41">
        <v>1742180.75</v>
      </c>
    </row>
    <row r="809" spans="1:6" x14ac:dyDescent="0.25">
      <c r="A809" s="5">
        <v>38533</v>
      </c>
      <c r="B809" s="41">
        <v>90150.101999999999</v>
      </c>
      <c r="C809" s="41">
        <v>321475.59399999998</v>
      </c>
      <c r="D809" s="41">
        <v>707899.31299999997</v>
      </c>
      <c r="E809" s="41">
        <v>648980</v>
      </c>
      <c r="F809" s="41">
        <v>1768505</v>
      </c>
    </row>
    <row r="810" spans="1:6" x14ac:dyDescent="0.25">
      <c r="A810" s="5">
        <v>38564</v>
      </c>
      <c r="B810" s="41">
        <v>90761.297000000006</v>
      </c>
      <c r="C810" s="41">
        <v>322692.09399999998</v>
      </c>
      <c r="D810" s="41">
        <v>714812.375</v>
      </c>
      <c r="E810" s="41">
        <v>651935.125</v>
      </c>
      <c r="F810" s="41">
        <v>1780200.875</v>
      </c>
    </row>
    <row r="811" spans="1:6" x14ac:dyDescent="0.25">
      <c r="A811" s="5">
        <v>38595</v>
      </c>
      <c r="B811" s="41">
        <v>91036.297000000006</v>
      </c>
      <c r="C811" s="41">
        <v>335254.18800000002</v>
      </c>
      <c r="D811" s="41">
        <v>708172.31299999997</v>
      </c>
      <c r="E811" s="41">
        <v>645235.625</v>
      </c>
      <c r="F811" s="41">
        <v>1779698.375</v>
      </c>
    </row>
    <row r="812" spans="1:6" x14ac:dyDescent="0.25">
      <c r="A812" s="5">
        <v>38625</v>
      </c>
      <c r="B812" s="41">
        <v>89570.398000000001</v>
      </c>
      <c r="C812" s="41">
        <v>336537.81300000002</v>
      </c>
      <c r="D812" s="41">
        <v>712815.18799999997</v>
      </c>
      <c r="E812" s="41">
        <v>647175.81299999997</v>
      </c>
      <c r="F812" s="41">
        <v>1786099.25</v>
      </c>
    </row>
    <row r="813" spans="1:6" x14ac:dyDescent="0.25">
      <c r="A813" s="5">
        <v>38656</v>
      </c>
      <c r="B813" s="41">
        <v>91120.297000000006</v>
      </c>
      <c r="C813" s="41">
        <v>336837.81300000002</v>
      </c>
      <c r="D813" s="41">
        <v>715436.68799999997</v>
      </c>
      <c r="E813" s="41">
        <v>650282</v>
      </c>
      <c r="F813" s="41">
        <v>1793676.75</v>
      </c>
    </row>
    <row r="814" spans="1:6" x14ac:dyDescent="0.25">
      <c r="A814" s="5">
        <v>38686</v>
      </c>
      <c r="B814" s="41">
        <v>93800.101999999999</v>
      </c>
      <c r="C814" s="41">
        <v>335662.81300000002</v>
      </c>
      <c r="D814" s="41">
        <v>726355.31299999997</v>
      </c>
      <c r="E814" s="41">
        <v>656118.375</v>
      </c>
      <c r="F814" s="41">
        <v>1811936.625</v>
      </c>
    </row>
    <row r="815" spans="1:6" x14ac:dyDescent="0.25">
      <c r="A815" s="5">
        <v>38717</v>
      </c>
      <c r="B815" s="41">
        <v>96692.398000000001</v>
      </c>
      <c r="C815" s="41">
        <v>333762.81300000002</v>
      </c>
      <c r="D815" s="41">
        <v>731627.125</v>
      </c>
      <c r="E815" s="41">
        <v>617065.31299999997</v>
      </c>
      <c r="F815" s="41">
        <v>1779147.625</v>
      </c>
    </row>
    <row r="816" spans="1:6" x14ac:dyDescent="0.25">
      <c r="A816" s="5">
        <v>38748</v>
      </c>
      <c r="B816" s="41">
        <v>98061</v>
      </c>
      <c r="C816" s="41">
        <v>337832.81300000002</v>
      </c>
      <c r="D816" s="41">
        <v>732369.31299999997</v>
      </c>
      <c r="E816" s="41">
        <v>628272.31299999997</v>
      </c>
      <c r="F816" s="41">
        <v>1796535.375</v>
      </c>
    </row>
    <row r="817" spans="1:6" x14ac:dyDescent="0.25">
      <c r="A817" s="5">
        <v>38776</v>
      </c>
      <c r="B817" s="41">
        <v>96505.797000000006</v>
      </c>
      <c r="C817" s="41">
        <v>335682.81300000002</v>
      </c>
      <c r="D817" s="41">
        <v>740638.875</v>
      </c>
      <c r="E817" s="41">
        <v>631952.18799999997</v>
      </c>
      <c r="F817" s="41">
        <v>1804779.75</v>
      </c>
    </row>
    <row r="818" spans="1:6" x14ac:dyDescent="0.25">
      <c r="A818" s="5">
        <v>38807</v>
      </c>
      <c r="B818" s="41">
        <v>91622.202999999994</v>
      </c>
      <c r="C818" s="41">
        <v>338332.81300000002</v>
      </c>
      <c r="D818" s="41">
        <v>754548.31299999997</v>
      </c>
      <c r="E818" s="41">
        <v>637226.125</v>
      </c>
      <c r="F818" s="41">
        <v>1821729.375</v>
      </c>
    </row>
    <row r="819" spans="1:6" x14ac:dyDescent="0.25">
      <c r="A819" s="5">
        <v>38837</v>
      </c>
      <c r="B819" s="41">
        <v>91601</v>
      </c>
      <c r="C819" s="41">
        <v>333299.18800000002</v>
      </c>
      <c r="D819" s="41">
        <v>756987.375</v>
      </c>
      <c r="E819" s="41">
        <v>643129.875</v>
      </c>
      <c r="F819" s="41">
        <v>1825017.5</v>
      </c>
    </row>
    <row r="820" spans="1:6" x14ac:dyDescent="0.25">
      <c r="A820" s="5">
        <v>38868</v>
      </c>
      <c r="B820" s="41">
        <v>94355</v>
      </c>
      <c r="C820" s="41">
        <v>338999.18800000002</v>
      </c>
      <c r="D820" s="41">
        <v>772454.125</v>
      </c>
      <c r="E820" s="41">
        <v>644091.31299999997</v>
      </c>
      <c r="F820" s="41">
        <v>1849899.625</v>
      </c>
    </row>
    <row r="821" spans="1:6" x14ac:dyDescent="0.25">
      <c r="A821" s="5">
        <v>38898</v>
      </c>
      <c r="B821" s="41">
        <v>92554.898000000001</v>
      </c>
      <c r="C821" s="41">
        <v>371747.31300000002</v>
      </c>
      <c r="D821" s="41">
        <v>735974.5</v>
      </c>
      <c r="E821" s="41">
        <v>649959.125</v>
      </c>
      <c r="F821" s="41">
        <v>1850235.75</v>
      </c>
    </row>
    <row r="822" spans="1:6" x14ac:dyDescent="0.25">
      <c r="A822" s="5">
        <v>38929</v>
      </c>
      <c r="B822" s="41">
        <v>91106</v>
      </c>
      <c r="C822" s="41">
        <v>371706.90600000002</v>
      </c>
      <c r="D822" s="41">
        <v>729151.375</v>
      </c>
      <c r="E822" s="41">
        <v>666277</v>
      </c>
      <c r="F822" s="41">
        <v>1858241.25</v>
      </c>
    </row>
    <row r="823" spans="1:6" x14ac:dyDescent="0.25">
      <c r="A823" s="5">
        <v>38960</v>
      </c>
      <c r="B823" s="41">
        <v>91325.797000000006</v>
      </c>
      <c r="C823" s="41">
        <v>385282.40600000002</v>
      </c>
      <c r="D823" s="41">
        <v>737404.18799999997</v>
      </c>
      <c r="E823" s="41">
        <v>671373.68799999997</v>
      </c>
      <c r="F823" s="41">
        <v>1885386.125</v>
      </c>
    </row>
    <row r="824" spans="1:6" x14ac:dyDescent="0.25">
      <c r="A824" s="5">
        <v>38990</v>
      </c>
      <c r="B824" s="41">
        <v>91551.797000000006</v>
      </c>
      <c r="C824" s="41">
        <v>386152.09399999998</v>
      </c>
      <c r="D824" s="41">
        <v>746076.5</v>
      </c>
      <c r="E824" s="41">
        <v>681125</v>
      </c>
      <c r="F824" s="41">
        <v>1904905.375</v>
      </c>
    </row>
    <row r="825" spans="1:6" x14ac:dyDescent="0.25">
      <c r="A825" s="5">
        <v>39021</v>
      </c>
      <c r="B825" s="41">
        <v>94694.797000000006</v>
      </c>
      <c r="C825" s="41">
        <v>393402.09399999998</v>
      </c>
      <c r="D825" s="41">
        <v>767663</v>
      </c>
      <c r="E825" s="41">
        <v>674843.31299999997</v>
      </c>
      <c r="F825" s="41">
        <v>1930603.25</v>
      </c>
    </row>
    <row r="826" spans="1:6" x14ac:dyDescent="0.25">
      <c r="A826" s="5">
        <v>39051</v>
      </c>
      <c r="B826" s="41">
        <v>95419.797000000006</v>
      </c>
      <c r="C826" s="41">
        <v>397687.18800000002</v>
      </c>
      <c r="D826" s="41">
        <v>771406.125</v>
      </c>
      <c r="E826" s="41">
        <v>671852.875</v>
      </c>
      <c r="F826" s="41">
        <v>1936366</v>
      </c>
    </row>
    <row r="827" spans="1:6" x14ac:dyDescent="0.25">
      <c r="A827" s="5">
        <v>39082</v>
      </c>
      <c r="B827" s="41">
        <v>96283.702999999994</v>
      </c>
      <c r="C827" s="41">
        <v>390492.59399999998</v>
      </c>
      <c r="D827" s="41">
        <v>791493.875</v>
      </c>
      <c r="E827" s="41">
        <v>682416.18799999997</v>
      </c>
      <c r="F827" s="41">
        <v>1960686.375</v>
      </c>
    </row>
    <row r="828" spans="1:6" x14ac:dyDescent="0.25">
      <c r="A828" s="5">
        <v>39113</v>
      </c>
      <c r="B828" s="41">
        <v>92900.398000000001</v>
      </c>
      <c r="C828" s="41">
        <v>385272.09399999998</v>
      </c>
      <c r="D828" s="41">
        <v>794896</v>
      </c>
      <c r="E828" s="41">
        <v>683579.375</v>
      </c>
      <c r="F828" s="41">
        <v>1956647.875</v>
      </c>
    </row>
    <row r="829" spans="1:6" x14ac:dyDescent="0.25">
      <c r="A829" s="5">
        <v>39141</v>
      </c>
      <c r="B829" s="41">
        <v>93481.101999999999</v>
      </c>
      <c r="C829" s="41">
        <v>419455.81300000002</v>
      </c>
      <c r="D829" s="41">
        <v>760923.18799999997</v>
      </c>
      <c r="E829" s="41">
        <v>675614.125</v>
      </c>
      <c r="F829" s="41">
        <v>1949474.25</v>
      </c>
    </row>
    <row r="830" spans="1:6" x14ac:dyDescent="0.25">
      <c r="A830" s="5">
        <v>39172</v>
      </c>
      <c r="B830" s="41">
        <v>92255</v>
      </c>
      <c r="C830" s="41">
        <v>434437.5</v>
      </c>
      <c r="D830" s="41">
        <v>751143.31299999997</v>
      </c>
      <c r="E830" s="41">
        <v>694531.125</v>
      </c>
      <c r="F830" s="41">
        <v>1972366.875</v>
      </c>
    </row>
    <row r="831" spans="1:6" x14ac:dyDescent="0.25">
      <c r="A831" s="5">
        <v>39202</v>
      </c>
      <c r="B831" s="41">
        <v>93025.101999999999</v>
      </c>
      <c r="C831" s="41">
        <v>434329.90600000002</v>
      </c>
      <c r="D831" s="41">
        <v>756720.68799999997</v>
      </c>
      <c r="E831" s="41">
        <v>699849.375</v>
      </c>
      <c r="F831" s="41">
        <v>1983925.125</v>
      </c>
    </row>
    <row r="832" spans="1:6" x14ac:dyDescent="0.25">
      <c r="A832" s="5">
        <v>39233</v>
      </c>
      <c r="B832" s="41">
        <v>93875.101999999999</v>
      </c>
      <c r="C832" s="41">
        <v>444095.5</v>
      </c>
      <c r="D832" s="41">
        <v>777170.68799999997</v>
      </c>
      <c r="E832" s="41">
        <v>705160</v>
      </c>
      <c r="F832" s="41">
        <v>2020301.25</v>
      </c>
    </row>
    <row r="833" spans="1:6" x14ac:dyDescent="0.25">
      <c r="A833" s="5">
        <v>39263</v>
      </c>
      <c r="B833" s="41">
        <v>96094.101999999999</v>
      </c>
      <c r="C833" s="41">
        <v>443929.90600000002</v>
      </c>
      <c r="D833" s="41">
        <v>790995.125</v>
      </c>
      <c r="E833" s="41">
        <v>717084</v>
      </c>
      <c r="F833" s="41">
        <v>2048103.125</v>
      </c>
    </row>
    <row r="834" spans="1:6" x14ac:dyDescent="0.25">
      <c r="A834" s="5">
        <v>39294</v>
      </c>
      <c r="B834" s="41">
        <v>97664.101999999999</v>
      </c>
      <c r="C834" s="41">
        <v>436764.09399999998</v>
      </c>
      <c r="D834" s="41">
        <v>766597.68799999997</v>
      </c>
      <c r="E834" s="41">
        <v>738943.625</v>
      </c>
      <c r="F834" s="41">
        <v>2039969.5</v>
      </c>
    </row>
    <row r="835" spans="1:6" x14ac:dyDescent="0.25">
      <c r="A835" s="5">
        <v>39325</v>
      </c>
      <c r="B835" s="41">
        <v>100289.5</v>
      </c>
      <c r="C835" s="41">
        <v>450392.40600000002</v>
      </c>
      <c r="D835" s="41">
        <v>758122.625</v>
      </c>
      <c r="E835" s="41">
        <v>753907.875</v>
      </c>
      <c r="F835" s="41">
        <v>2062712.375</v>
      </c>
    </row>
    <row r="836" spans="1:6" x14ac:dyDescent="0.25">
      <c r="A836" s="5">
        <v>39355</v>
      </c>
      <c r="B836" s="41">
        <v>103725</v>
      </c>
      <c r="C836" s="41">
        <v>470083.90600000002</v>
      </c>
      <c r="D836" s="41">
        <v>779861.375</v>
      </c>
      <c r="E836" s="41">
        <v>768330.5</v>
      </c>
      <c r="F836" s="41">
        <v>2122000.75</v>
      </c>
    </row>
    <row r="837" spans="1:6" x14ac:dyDescent="0.25">
      <c r="A837" s="5">
        <v>39386</v>
      </c>
      <c r="B837" s="41">
        <v>108076.898</v>
      </c>
      <c r="C837" s="41">
        <v>466589.90600000002</v>
      </c>
      <c r="D837" s="41">
        <v>835382.18799999997</v>
      </c>
      <c r="E837" s="41">
        <v>761270.375</v>
      </c>
      <c r="F837" s="41">
        <v>2171319.5</v>
      </c>
    </row>
    <row r="838" spans="1:6" x14ac:dyDescent="0.25">
      <c r="A838" s="5">
        <v>39416</v>
      </c>
      <c r="B838" s="41">
        <v>104570.898</v>
      </c>
      <c r="C838" s="41">
        <v>473905.31300000002</v>
      </c>
      <c r="D838" s="41">
        <v>846779.375</v>
      </c>
      <c r="E838" s="41">
        <v>762568.68799999997</v>
      </c>
      <c r="F838" s="41">
        <v>2187824.25</v>
      </c>
    </row>
    <row r="839" spans="1:6" x14ac:dyDescent="0.25">
      <c r="A839" s="5">
        <v>39447</v>
      </c>
      <c r="B839" s="41">
        <v>103761.20299999999</v>
      </c>
      <c r="C839" s="41">
        <v>499732.09399999998</v>
      </c>
      <c r="D839" s="41">
        <v>866863.18799999997</v>
      </c>
      <c r="E839" s="41">
        <v>777642.5</v>
      </c>
      <c r="F839" s="41">
        <v>2247999</v>
      </c>
    </row>
    <row r="840" spans="1:6" x14ac:dyDescent="0.25">
      <c r="A840" s="5">
        <v>39478</v>
      </c>
      <c r="B840" s="41">
        <v>108497.898</v>
      </c>
      <c r="C840" s="41">
        <v>487622</v>
      </c>
      <c r="D840" s="41">
        <v>896486.81299999997</v>
      </c>
      <c r="E840" s="41">
        <v>771352.5</v>
      </c>
      <c r="F840" s="41">
        <v>2263959.25</v>
      </c>
    </row>
    <row r="841" spans="1:6" x14ac:dyDescent="0.25">
      <c r="A841" s="5">
        <v>39507</v>
      </c>
      <c r="B841" s="41">
        <v>108132.79700000001</v>
      </c>
      <c r="C841" s="41">
        <v>492660.59399999998</v>
      </c>
      <c r="D841" s="41">
        <v>915240.125</v>
      </c>
      <c r="E841" s="41">
        <v>772851.375</v>
      </c>
      <c r="F841" s="41">
        <v>2288885</v>
      </c>
    </row>
    <row r="842" spans="1:6" x14ac:dyDescent="0.25">
      <c r="A842" s="5">
        <v>39538</v>
      </c>
      <c r="B842" s="41">
        <v>109119.602</v>
      </c>
      <c r="C842" s="41">
        <v>492282.5</v>
      </c>
      <c r="D842" s="41">
        <v>920280.5</v>
      </c>
      <c r="E842" s="41">
        <v>791113.18799999997</v>
      </c>
      <c r="F842" s="41">
        <v>2312795.75</v>
      </c>
    </row>
    <row r="843" spans="1:6" x14ac:dyDescent="0.25">
      <c r="A843" s="5">
        <v>39568</v>
      </c>
      <c r="B843" s="41">
        <v>115731.898</v>
      </c>
      <c r="C843" s="41">
        <v>499848.59399999998</v>
      </c>
      <c r="D843" s="41">
        <v>979236</v>
      </c>
      <c r="E843" s="41">
        <v>804857.375</v>
      </c>
      <c r="F843" s="41">
        <v>2399674</v>
      </c>
    </row>
    <row r="844" spans="1:6" x14ac:dyDescent="0.25">
      <c r="A844" s="5">
        <v>39599</v>
      </c>
      <c r="B844" s="41">
        <v>119881.898</v>
      </c>
      <c r="C844" s="41">
        <v>526254.625</v>
      </c>
      <c r="D844" s="41">
        <v>1024648.375</v>
      </c>
      <c r="E844" s="41">
        <v>807262.125</v>
      </c>
      <c r="F844" s="41">
        <v>2478047</v>
      </c>
    </row>
    <row r="845" spans="1:6" x14ac:dyDescent="0.25">
      <c r="A845" s="5">
        <v>39629</v>
      </c>
      <c r="B845" s="41">
        <v>117262.5</v>
      </c>
      <c r="C845" s="41">
        <v>529863.31299999997</v>
      </c>
      <c r="D845" s="41">
        <v>1041372.688</v>
      </c>
      <c r="E845" s="41">
        <v>839636.125</v>
      </c>
      <c r="F845" s="41">
        <v>2528134.5</v>
      </c>
    </row>
    <row r="846" spans="1:6" x14ac:dyDescent="0.25">
      <c r="A846" s="5">
        <v>39660</v>
      </c>
      <c r="B846" s="41">
        <v>116512.5</v>
      </c>
      <c r="C846" s="41">
        <v>508316.18800000002</v>
      </c>
      <c r="D846" s="41">
        <v>1075694.75</v>
      </c>
      <c r="E846" s="41">
        <v>835294</v>
      </c>
      <c r="F846" s="41">
        <v>2535817.5</v>
      </c>
    </row>
    <row r="847" spans="1:6" x14ac:dyDescent="0.25">
      <c r="A847" s="5">
        <v>39691</v>
      </c>
      <c r="B847" s="41">
        <v>117711</v>
      </c>
      <c r="C847" s="41">
        <v>473680.09399999998</v>
      </c>
      <c r="D847" s="41">
        <v>1119502.25</v>
      </c>
      <c r="E847" s="41">
        <v>844009.31299999997</v>
      </c>
      <c r="F847" s="41">
        <v>2554902.5</v>
      </c>
    </row>
    <row r="848" spans="1:6" x14ac:dyDescent="0.25">
      <c r="A848" s="5">
        <v>39721</v>
      </c>
      <c r="B848" s="41">
        <v>111861</v>
      </c>
      <c r="C848" s="41">
        <v>449082.59399999998</v>
      </c>
      <c r="D848" s="41">
        <v>1097416.25</v>
      </c>
      <c r="E848" s="41">
        <v>842434.18799999997</v>
      </c>
      <c r="F848" s="41">
        <v>2500794</v>
      </c>
    </row>
    <row r="849" spans="1:6" x14ac:dyDescent="0.25">
      <c r="A849" s="5">
        <v>39752</v>
      </c>
      <c r="B849" s="41">
        <v>109135</v>
      </c>
      <c r="C849" s="41">
        <v>442632.59399999998</v>
      </c>
      <c r="D849" s="41">
        <v>1091803.625</v>
      </c>
      <c r="E849" s="41">
        <v>845731.375</v>
      </c>
      <c r="F849" s="41">
        <v>2489302.5</v>
      </c>
    </row>
    <row r="850" spans="1:6" x14ac:dyDescent="0.25">
      <c r="A850" s="5">
        <v>39782</v>
      </c>
      <c r="B850" s="41">
        <v>107258.898</v>
      </c>
      <c r="C850" s="41">
        <v>443150.18800000002</v>
      </c>
      <c r="D850" s="41">
        <v>1097811.875</v>
      </c>
      <c r="E850" s="41">
        <v>859207.31299999997</v>
      </c>
      <c r="F850" s="41">
        <v>2507428.25</v>
      </c>
    </row>
    <row r="851" spans="1:6" x14ac:dyDescent="0.25">
      <c r="A851" s="5">
        <v>39813</v>
      </c>
      <c r="B851" s="41">
        <v>99496.398000000001</v>
      </c>
      <c r="C851" s="41">
        <v>354052.90600000002</v>
      </c>
      <c r="D851" s="41">
        <v>1147481.375</v>
      </c>
      <c r="E851" s="41">
        <v>895883.625</v>
      </c>
      <c r="F851" s="41">
        <v>2496914.25</v>
      </c>
    </row>
    <row r="852" spans="1:6" x14ac:dyDescent="0.25">
      <c r="A852" s="5">
        <v>39844</v>
      </c>
      <c r="B852" s="41">
        <v>103285.20299999999</v>
      </c>
      <c r="C852" s="41">
        <v>335883.40600000002</v>
      </c>
      <c r="D852" s="41">
        <v>1144962.375</v>
      </c>
      <c r="E852" s="41">
        <v>922469.31299999997</v>
      </c>
      <c r="F852" s="41">
        <v>2506600.25</v>
      </c>
    </row>
    <row r="853" spans="1:6" x14ac:dyDescent="0.25">
      <c r="A853" s="5">
        <v>39872</v>
      </c>
      <c r="B853" s="41">
        <v>103699.102</v>
      </c>
      <c r="C853" s="41">
        <v>344883.40600000002</v>
      </c>
      <c r="D853" s="41">
        <v>1168723.75</v>
      </c>
      <c r="E853" s="41">
        <v>946846.81299999997</v>
      </c>
      <c r="F853" s="41">
        <v>2564153</v>
      </c>
    </row>
    <row r="854" spans="1:6" x14ac:dyDescent="0.25">
      <c r="A854" s="5">
        <v>39903</v>
      </c>
      <c r="B854" s="41">
        <v>16439.800999999999</v>
      </c>
      <c r="C854" s="41">
        <v>425910.81300000002</v>
      </c>
      <c r="D854" s="41">
        <v>1191290.625</v>
      </c>
      <c r="E854" s="41">
        <v>967347.125</v>
      </c>
      <c r="F854" s="41">
        <v>2600988.25</v>
      </c>
    </row>
    <row r="855" spans="1:6" x14ac:dyDescent="0.25">
      <c r="A855" s="5">
        <v>39933</v>
      </c>
      <c r="B855" s="41">
        <v>16171.8</v>
      </c>
      <c r="C855" s="41">
        <v>410227.18800000002</v>
      </c>
      <c r="D855" s="41">
        <v>1187364.5</v>
      </c>
      <c r="E855" s="41">
        <v>970965.125</v>
      </c>
      <c r="F855" s="41">
        <v>2584728.5</v>
      </c>
    </row>
    <row r="856" spans="1:6" x14ac:dyDescent="0.25">
      <c r="A856" s="5">
        <v>39964</v>
      </c>
      <c r="B856" s="41">
        <v>22950.400000000001</v>
      </c>
      <c r="C856" s="41">
        <v>423057.18800000002</v>
      </c>
      <c r="D856" s="41">
        <v>1191612</v>
      </c>
      <c r="E856" s="41">
        <v>996973.18799999997</v>
      </c>
      <c r="F856" s="41">
        <v>2634592.75</v>
      </c>
    </row>
    <row r="857" spans="1:6" x14ac:dyDescent="0.25">
      <c r="A857" s="5">
        <v>39994</v>
      </c>
      <c r="B857" s="41">
        <v>23450.400000000001</v>
      </c>
      <c r="C857" s="41">
        <v>427956.90600000002</v>
      </c>
      <c r="D857" s="41">
        <v>1191698.875</v>
      </c>
      <c r="E857" s="41">
        <v>1020617.125</v>
      </c>
      <c r="F857" s="41">
        <v>2663723.25</v>
      </c>
    </row>
    <row r="858" spans="1:6" x14ac:dyDescent="0.25">
      <c r="A858" s="5">
        <v>40025</v>
      </c>
      <c r="B858" s="41">
        <v>23586.5</v>
      </c>
      <c r="C858" s="41">
        <v>429587.68800000002</v>
      </c>
      <c r="D858" s="41">
        <v>1210885.625</v>
      </c>
      <c r="E858" s="41">
        <v>1029946.688</v>
      </c>
      <c r="F858" s="41">
        <v>2694006.5</v>
      </c>
    </row>
    <row r="859" spans="1:6" x14ac:dyDescent="0.25">
      <c r="A859" s="5">
        <v>40056</v>
      </c>
      <c r="B859" s="41">
        <v>24886.5</v>
      </c>
      <c r="C859" s="41">
        <v>443387.68800000002</v>
      </c>
      <c r="D859" s="41">
        <v>1209928.875</v>
      </c>
      <c r="E859" s="41">
        <v>1041289.375</v>
      </c>
      <c r="F859" s="41">
        <v>2719492.5</v>
      </c>
    </row>
    <row r="860" spans="1:6" x14ac:dyDescent="0.25">
      <c r="A860" s="5">
        <v>40086</v>
      </c>
      <c r="B860" s="41">
        <v>24886.5</v>
      </c>
      <c r="C860" s="41">
        <v>454185.18800000002</v>
      </c>
      <c r="D860" s="41">
        <v>1218651.75</v>
      </c>
      <c r="E860" s="41">
        <v>1059368.375</v>
      </c>
      <c r="F860" s="41">
        <v>2757092</v>
      </c>
    </row>
    <row r="861" spans="1:6" x14ac:dyDescent="0.25">
      <c r="A861" s="5">
        <v>40117</v>
      </c>
      <c r="B861" s="41">
        <v>23635.800999999999</v>
      </c>
      <c r="C861" s="41">
        <v>460948.5</v>
      </c>
      <c r="D861" s="41">
        <v>1223876.875</v>
      </c>
      <c r="E861" s="41">
        <v>1077359.375</v>
      </c>
      <c r="F861" s="41">
        <v>2785820.5</v>
      </c>
    </row>
    <row r="862" spans="1:6" x14ac:dyDescent="0.25">
      <c r="A862" s="5">
        <v>40147</v>
      </c>
      <c r="B862" s="41">
        <v>24635.800999999999</v>
      </c>
      <c r="C862" s="41">
        <v>484223.90600000002</v>
      </c>
      <c r="D862" s="41">
        <v>1231701.875</v>
      </c>
      <c r="E862" s="41">
        <v>1091658.25</v>
      </c>
      <c r="F862" s="41">
        <v>2832219.75</v>
      </c>
    </row>
    <row r="863" spans="1:6" x14ac:dyDescent="0.25">
      <c r="A863" s="5">
        <v>40178</v>
      </c>
      <c r="B863" s="41">
        <v>24635.800999999999</v>
      </c>
      <c r="C863" s="41">
        <v>486232.68800000002</v>
      </c>
      <c r="D863" s="41">
        <v>1229276</v>
      </c>
      <c r="E863" s="41">
        <v>1093293.25</v>
      </c>
      <c r="F863" s="41">
        <v>2833437.75</v>
      </c>
    </row>
    <row r="864" spans="1:6" x14ac:dyDescent="0.25">
      <c r="A864" s="5">
        <v>40209</v>
      </c>
      <c r="B864" s="41">
        <v>26385.800999999999</v>
      </c>
      <c r="C864" s="41">
        <v>514561.18800000002</v>
      </c>
      <c r="D864" s="41">
        <v>1230162</v>
      </c>
      <c r="E864" s="41">
        <v>1083170.75</v>
      </c>
      <c r="F864" s="41">
        <v>2854279.75</v>
      </c>
    </row>
    <row r="865" spans="1:6" x14ac:dyDescent="0.25">
      <c r="A865" s="5">
        <v>40237</v>
      </c>
      <c r="B865" s="41">
        <v>26135.800999999999</v>
      </c>
      <c r="C865" s="41">
        <v>507554.81300000002</v>
      </c>
      <c r="D865" s="41">
        <v>1214210.875</v>
      </c>
      <c r="E865" s="41">
        <v>1107656</v>
      </c>
      <c r="F865" s="41">
        <v>2855557.5</v>
      </c>
    </row>
    <row r="866" spans="1:6" x14ac:dyDescent="0.25">
      <c r="A866" s="5">
        <v>40268</v>
      </c>
      <c r="B866" s="41">
        <v>27635.800999999999</v>
      </c>
      <c r="C866" s="41">
        <v>514550.40600000002</v>
      </c>
      <c r="D866" s="41">
        <v>1233953.25</v>
      </c>
      <c r="E866" s="41">
        <v>1123553.375</v>
      </c>
      <c r="F866" s="41">
        <v>2899692.75</v>
      </c>
    </row>
    <row r="867" spans="1:6" x14ac:dyDescent="0.25">
      <c r="A867" s="5">
        <v>40298</v>
      </c>
      <c r="B867" s="41">
        <v>27635.800999999999</v>
      </c>
      <c r="C867" s="41">
        <v>517350.40600000002</v>
      </c>
      <c r="D867" s="41">
        <v>1240327.125</v>
      </c>
      <c r="E867" s="41">
        <v>1136080.75</v>
      </c>
      <c r="F867" s="41">
        <v>2921394</v>
      </c>
    </row>
    <row r="868" spans="1:6" x14ac:dyDescent="0.25">
      <c r="A868" s="5">
        <v>40329</v>
      </c>
      <c r="B868" s="41">
        <v>28385.800999999999</v>
      </c>
      <c r="C868" s="41">
        <v>514350.40600000002</v>
      </c>
      <c r="D868" s="41">
        <v>1239123.375</v>
      </c>
      <c r="E868" s="41">
        <v>1146544.5</v>
      </c>
      <c r="F868" s="41">
        <v>2928404</v>
      </c>
    </row>
    <row r="869" spans="1:6" x14ac:dyDescent="0.25">
      <c r="A869" s="5">
        <v>40359</v>
      </c>
      <c r="B869" s="41">
        <v>28385.800999999999</v>
      </c>
      <c r="C869" s="41">
        <v>510549.09399999998</v>
      </c>
      <c r="D869" s="41">
        <v>1263318.75</v>
      </c>
      <c r="E869" s="41">
        <v>1143646</v>
      </c>
      <c r="F869" s="41">
        <v>2945899.75</v>
      </c>
    </row>
    <row r="870" spans="1:6" x14ac:dyDescent="0.25">
      <c r="A870" s="5">
        <v>40390</v>
      </c>
      <c r="B870" s="41">
        <v>35401.699000000001</v>
      </c>
      <c r="C870" s="41">
        <v>517785.18800000002</v>
      </c>
      <c r="D870" s="41">
        <v>1262259.625</v>
      </c>
      <c r="E870" s="41">
        <v>1149021.75</v>
      </c>
      <c r="F870" s="41">
        <v>2964468.25</v>
      </c>
    </row>
    <row r="871" spans="1:6" x14ac:dyDescent="0.25">
      <c r="A871" s="5">
        <v>40421</v>
      </c>
      <c r="B871" s="41">
        <v>36734.800999999999</v>
      </c>
      <c r="C871" s="41">
        <v>523041.40600000002</v>
      </c>
      <c r="D871" s="41">
        <v>1290301.5</v>
      </c>
      <c r="E871" s="41">
        <v>1161782.125</v>
      </c>
      <c r="F871" s="41">
        <v>3011859.75</v>
      </c>
    </row>
    <row r="872" spans="1:6" x14ac:dyDescent="0.25">
      <c r="A872" s="5">
        <v>40451</v>
      </c>
      <c r="B872" s="41">
        <v>41484.800999999999</v>
      </c>
      <c r="C872" s="41">
        <v>540494.81299999997</v>
      </c>
      <c r="D872" s="41">
        <v>1313155</v>
      </c>
      <c r="E872" s="41">
        <v>1187455.375</v>
      </c>
      <c r="F872" s="41">
        <v>3082590</v>
      </c>
    </row>
    <row r="873" spans="1:6" x14ac:dyDescent="0.25">
      <c r="A873" s="5">
        <v>40482</v>
      </c>
      <c r="B873" s="41">
        <v>44584.800999999999</v>
      </c>
      <c r="C873" s="41">
        <v>549470.31299999997</v>
      </c>
      <c r="D873" s="41">
        <v>1338634.5</v>
      </c>
      <c r="E873" s="41">
        <v>1199700.375</v>
      </c>
      <c r="F873" s="41">
        <v>3132390</v>
      </c>
    </row>
    <row r="874" spans="1:6" x14ac:dyDescent="0.25">
      <c r="A874" s="5">
        <v>40512</v>
      </c>
      <c r="B874" s="41">
        <v>43990.601999999999</v>
      </c>
      <c r="C874" s="41">
        <v>548254.125</v>
      </c>
      <c r="D874" s="41">
        <v>1346856</v>
      </c>
      <c r="E874" s="41">
        <v>1219135.25</v>
      </c>
      <c r="F874" s="41">
        <v>3158236</v>
      </c>
    </row>
    <row r="875" spans="1:6" x14ac:dyDescent="0.25">
      <c r="A875" s="5">
        <v>40543</v>
      </c>
      <c r="B875" s="41">
        <v>40132.101999999999</v>
      </c>
      <c r="C875" s="41">
        <v>563721.81299999997</v>
      </c>
      <c r="D875" s="41">
        <v>1356579.75</v>
      </c>
      <c r="E875" s="41">
        <v>1227610.25</v>
      </c>
      <c r="F875" s="41">
        <v>3188044</v>
      </c>
    </row>
    <row r="876" spans="1:6" x14ac:dyDescent="0.25">
      <c r="A876" s="5">
        <v>40574</v>
      </c>
      <c r="B876" s="41">
        <v>44382.101999999999</v>
      </c>
      <c r="C876" s="41">
        <v>592832.18799999997</v>
      </c>
      <c r="D876" s="41">
        <v>1356784</v>
      </c>
      <c r="E876" s="41">
        <v>1259280.25</v>
      </c>
      <c r="F876" s="41">
        <v>3253278.5</v>
      </c>
    </row>
    <row r="877" spans="1:6" x14ac:dyDescent="0.25">
      <c r="A877" s="5">
        <v>40602</v>
      </c>
      <c r="B877" s="41">
        <v>47632.101999999999</v>
      </c>
      <c r="C877" s="41">
        <v>598128</v>
      </c>
      <c r="D877" s="41">
        <v>1363465.125</v>
      </c>
      <c r="E877" s="41">
        <v>1266952.25</v>
      </c>
      <c r="F877" s="41">
        <v>3276177.5</v>
      </c>
    </row>
    <row r="878" spans="1:6" x14ac:dyDescent="0.25">
      <c r="A878" s="5">
        <v>40633</v>
      </c>
      <c r="B878" s="41">
        <v>49632.101999999999</v>
      </c>
      <c r="C878" s="41">
        <v>597978</v>
      </c>
      <c r="D878" s="41">
        <v>1378690.25</v>
      </c>
      <c r="E878" s="41">
        <v>1280088.75</v>
      </c>
      <c r="F878" s="41">
        <v>3306389</v>
      </c>
    </row>
    <row r="879" spans="1:6" x14ac:dyDescent="0.25">
      <c r="A879" s="5">
        <v>40663</v>
      </c>
      <c r="B879" s="41">
        <v>49132.101999999999</v>
      </c>
      <c r="C879" s="41">
        <v>610218</v>
      </c>
      <c r="D879" s="41">
        <v>1391626.25</v>
      </c>
      <c r="E879" s="41">
        <v>1286938.25</v>
      </c>
      <c r="F879" s="41">
        <v>3337914.5</v>
      </c>
    </row>
    <row r="880" spans="1:6" x14ac:dyDescent="0.25">
      <c r="A880" s="5">
        <v>40694</v>
      </c>
      <c r="B880" s="41">
        <v>55782.101999999999</v>
      </c>
      <c r="C880" s="41">
        <v>621218</v>
      </c>
      <c r="D880" s="41">
        <v>1417225.125</v>
      </c>
      <c r="E880" s="41">
        <v>1310337.75</v>
      </c>
      <c r="F880" s="41">
        <v>3404563</v>
      </c>
    </row>
    <row r="881" spans="1:6" x14ac:dyDescent="0.25">
      <c r="A881" s="5">
        <v>40724</v>
      </c>
      <c r="B881" s="41">
        <v>56282.101999999999</v>
      </c>
      <c r="C881" s="41">
        <v>619418</v>
      </c>
      <c r="D881" s="41">
        <v>1439204.875</v>
      </c>
      <c r="E881" s="41">
        <v>1296258.5</v>
      </c>
      <c r="F881" s="41">
        <v>3411163.5</v>
      </c>
    </row>
    <row r="882" spans="1:6" x14ac:dyDescent="0.25">
      <c r="A882" s="5">
        <v>40755</v>
      </c>
      <c r="B882" s="41">
        <v>57682.101999999999</v>
      </c>
      <c r="C882" s="41">
        <v>629593.625</v>
      </c>
      <c r="D882" s="41">
        <v>1454006.375</v>
      </c>
      <c r="E882" s="41">
        <v>1294888.25</v>
      </c>
      <c r="F882" s="41">
        <v>3436170.25</v>
      </c>
    </row>
    <row r="883" spans="1:6" x14ac:dyDescent="0.25">
      <c r="A883" s="5">
        <v>40786</v>
      </c>
      <c r="B883" s="41">
        <v>55582.101999999999</v>
      </c>
      <c r="C883" s="41">
        <v>622097.81299999997</v>
      </c>
      <c r="D883" s="41">
        <v>1462040.125</v>
      </c>
      <c r="E883" s="41">
        <v>1314001</v>
      </c>
      <c r="F883" s="41">
        <v>3453721</v>
      </c>
    </row>
    <row r="884" spans="1:6" x14ac:dyDescent="0.25">
      <c r="A884" s="5">
        <v>40816</v>
      </c>
      <c r="B884" s="41">
        <v>54282.101999999999</v>
      </c>
      <c r="C884" s="41">
        <v>575616.81299999997</v>
      </c>
      <c r="D884" s="41">
        <v>1528621.5</v>
      </c>
      <c r="E884" s="41">
        <v>1313826.625</v>
      </c>
      <c r="F884" s="41">
        <v>3472347</v>
      </c>
    </row>
    <row r="885" spans="1:6" x14ac:dyDescent="0.25">
      <c r="A885" s="5">
        <v>40847</v>
      </c>
      <c r="B885" s="41">
        <v>54532.101999999999</v>
      </c>
      <c r="C885" s="41">
        <v>543459.31299999997</v>
      </c>
      <c r="D885" s="41">
        <v>1538854.375</v>
      </c>
      <c r="E885" s="41">
        <v>1331395.375</v>
      </c>
      <c r="F885" s="41">
        <v>3468241.25</v>
      </c>
    </row>
    <row r="886" spans="1:6" x14ac:dyDescent="0.25">
      <c r="A886" s="5">
        <v>40877</v>
      </c>
      <c r="B886" s="41">
        <v>56532.101999999999</v>
      </c>
      <c r="C886" s="41">
        <v>539289.31299999997</v>
      </c>
      <c r="D886" s="41">
        <v>1572973.625</v>
      </c>
      <c r="E886" s="41">
        <v>1356066.75</v>
      </c>
      <c r="F886" s="41">
        <v>3524861.75</v>
      </c>
    </row>
    <row r="887" spans="1:6" x14ac:dyDescent="0.25">
      <c r="A887" s="5">
        <v>40908</v>
      </c>
      <c r="B887" s="41">
        <v>44682.101999999999</v>
      </c>
      <c r="C887" s="41">
        <v>442170.40600000002</v>
      </c>
      <c r="D887" s="41">
        <v>1622275</v>
      </c>
      <c r="E887" s="41">
        <v>1427977.125</v>
      </c>
      <c r="F887" s="41">
        <v>3537104.5</v>
      </c>
    </row>
    <row r="888" spans="1:6" x14ac:dyDescent="0.25">
      <c r="A888" s="5">
        <v>40939</v>
      </c>
      <c r="B888" s="41">
        <v>45182.101999999999</v>
      </c>
      <c r="C888" s="41">
        <v>438853.81300000002</v>
      </c>
      <c r="D888" s="41">
        <v>1632837.375</v>
      </c>
      <c r="E888" s="41">
        <v>1445799.75</v>
      </c>
      <c r="F888" s="41">
        <v>3562673</v>
      </c>
    </row>
    <row r="889" spans="1:6" x14ac:dyDescent="0.25">
      <c r="A889" s="5">
        <v>40968</v>
      </c>
      <c r="B889" s="41">
        <v>46782.101999999999</v>
      </c>
      <c r="C889" s="41">
        <v>441927.5</v>
      </c>
      <c r="D889" s="41">
        <v>1647171.25</v>
      </c>
      <c r="E889" s="41">
        <v>1467103.5</v>
      </c>
      <c r="F889" s="41">
        <v>3602984.25</v>
      </c>
    </row>
    <row r="890" spans="1:6" x14ac:dyDescent="0.25">
      <c r="A890" s="5">
        <v>40999</v>
      </c>
      <c r="B890" s="41">
        <v>49282.101999999999</v>
      </c>
      <c r="C890" s="41">
        <v>445477.5</v>
      </c>
      <c r="D890" s="41">
        <v>1664543.875</v>
      </c>
      <c r="E890" s="41">
        <v>1498809</v>
      </c>
      <c r="F890" s="41">
        <v>3658112.5</v>
      </c>
    </row>
    <row r="891" spans="1:6" x14ac:dyDescent="0.25">
      <c r="A891" s="5">
        <v>41029</v>
      </c>
      <c r="B891" s="41">
        <v>49282.101999999999</v>
      </c>
      <c r="C891" s="41">
        <v>440576.59399999998</v>
      </c>
      <c r="D891" s="41">
        <v>1665672.5</v>
      </c>
      <c r="E891" s="41">
        <v>1508046.25</v>
      </c>
      <c r="F891" s="41">
        <v>3663577.5</v>
      </c>
    </row>
    <row r="892" spans="1:6" x14ac:dyDescent="0.25">
      <c r="A892" s="5">
        <v>41060</v>
      </c>
      <c r="B892" s="41">
        <v>47282.101999999999</v>
      </c>
      <c r="C892" s="41">
        <v>437633.18800000002</v>
      </c>
      <c r="D892" s="41">
        <v>1667628.75</v>
      </c>
      <c r="E892" s="41">
        <v>1562726.25</v>
      </c>
      <c r="F892" s="41">
        <v>3715270.25</v>
      </c>
    </row>
    <row r="893" spans="1:6" x14ac:dyDescent="0.25">
      <c r="A893" s="5">
        <v>41090</v>
      </c>
      <c r="B893" s="41">
        <v>47282.101999999999</v>
      </c>
      <c r="C893" s="41">
        <v>432733.81300000002</v>
      </c>
      <c r="D893" s="41">
        <v>1661954.25</v>
      </c>
      <c r="E893" s="41">
        <v>1596362.875</v>
      </c>
      <c r="F893" s="41">
        <v>3738333</v>
      </c>
    </row>
    <row r="894" spans="1:6" x14ac:dyDescent="0.25">
      <c r="A894" s="5">
        <v>41121</v>
      </c>
      <c r="B894" s="41">
        <v>47882.101999999999</v>
      </c>
      <c r="C894" s="41">
        <v>437757.40600000002</v>
      </c>
      <c r="D894" s="41">
        <v>1655932.375</v>
      </c>
      <c r="E894" s="41">
        <v>1620921.875</v>
      </c>
      <c r="F894" s="41">
        <v>3762493.75</v>
      </c>
    </row>
    <row r="895" spans="1:6" x14ac:dyDescent="0.25">
      <c r="A895" s="5">
        <v>41152</v>
      </c>
      <c r="B895" s="41">
        <v>47882.101999999999</v>
      </c>
      <c r="C895" s="41">
        <v>448711.68800000002</v>
      </c>
      <c r="D895" s="41">
        <v>1653105.5</v>
      </c>
      <c r="E895" s="41">
        <v>1645538</v>
      </c>
      <c r="F895" s="41">
        <v>3795237.25</v>
      </c>
    </row>
    <row r="896" spans="1:6" x14ac:dyDescent="0.25">
      <c r="A896" s="5">
        <v>41182</v>
      </c>
      <c r="B896" s="41">
        <v>46382.101999999999</v>
      </c>
      <c r="C896" s="41">
        <v>463932.31300000002</v>
      </c>
      <c r="D896" s="41">
        <v>1660086.375</v>
      </c>
      <c r="E896" s="41">
        <v>1685587.75</v>
      </c>
      <c r="F896" s="41">
        <v>3855988.5</v>
      </c>
    </row>
    <row r="897" spans="1:6" x14ac:dyDescent="0.25">
      <c r="A897" s="5">
        <v>41213</v>
      </c>
      <c r="B897" s="41">
        <v>48932.101999999999</v>
      </c>
      <c r="C897" s="41">
        <v>457089.81300000002</v>
      </c>
      <c r="D897" s="41">
        <v>1688443</v>
      </c>
      <c r="E897" s="41">
        <v>1726349.125</v>
      </c>
      <c r="F897" s="41">
        <v>3920814</v>
      </c>
    </row>
    <row r="898" spans="1:6" x14ac:dyDescent="0.25">
      <c r="A898" s="5">
        <v>41243</v>
      </c>
      <c r="B898" s="41">
        <v>48932.101999999999</v>
      </c>
      <c r="C898" s="41">
        <v>464439.81300000002</v>
      </c>
      <c r="D898" s="41">
        <v>1713273.25</v>
      </c>
      <c r="E898" s="41">
        <v>1745457.25</v>
      </c>
      <c r="F898" s="41">
        <v>3972102.5</v>
      </c>
    </row>
    <row r="899" spans="1:6" x14ac:dyDescent="0.25">
      <c r="A899" s="5">
        <v>41274</v>
      </c>
      <c r="B899" s="41">
        <v>32709.708999999999</v>
      </c>
      <c r="C899" s="41">
        <v>450307.625</v>
      </c>
      <c r="D899" s="41">
        <v>1721055.25</v>
      </c>
      <c r="E899" s="41">
        <v>1768487.25</v>
      </c>
      <c r="F899" s="41">
        <v>3972560</v>
      </c>
    </row>
    <row r="900" spans="1:6" x14ac:dyDescent="0.25">
      <c r="A900" s="5">
        <v>41305</v>
      </c>
      <c r="B900" s="41">
        <v>32709.708999999999</v>
      </c>
      <c r="C900" s="41">
        <v>454877.40600000002</v>
      </c>
      <c r="D900" s="41">
        <v>1741809.75</v>
      </c>
      <c r="E900" s="41">
        <v>1795774.75</v>
      </c>
      <c r="F900" s="41">
        <v>4025171.75</v>
      </c>
    </row>
    <row r="901" spans="1:6" x14ac:dyDescent="0.25">
      <c r="A901" s="5">
        <v>41333</v>
      </c>
      <c r="B901" s="41">
        <v>33109.711000000003</v>
      </c>
      <c r="C901" s="41">
        <v>452431.15600000002</v>
      </c>
      <c r="D901" s="41">
        <v>1777720.625</v>
      </c>
      <c r="E901" s="41">
        <v>1780897.875</v>
      </c>
      <c r="F901" s="41">
        <v>4044159.5</v>
      </c>
    </row>
    <row r="902" spans="1:6" x14ac:dyDescent="0.25">
      <c r="A902" s="5">
        <v>41364</v>
      </c>
      <c r="B902" s="41">
        <v>32859.711000000003</v>
      </c>
      <c r="C902" s="41">
        <v>459871.15600000002</v>
      </c>
      <c r="D902" s="41">
        <v>1801479.375</v>
      </c>
      <c r="E902" s="41">
        <v>1791320.375</v>
      </c>
      <c r="F902" s="41">
        <v>4085530.75</v>
      </c>
    </row>
    <row r="903" spans="1:6" x14ac:dyDescent="0.25">
      <c r="A903" s="5">
        <v>41394</v>
      </c>
      <c r="B903" s="41">
        <v>32859.711000000003</v>
      </c>
      <c r="C903" s="41">
        <v>466121.15600000002</v>
      </c>
      <c r="D903" s="41">
        <v>1802671.375</v>
      </c>
      <c r="E903" s="41">
        <v>1824820</v>
      </c>
      <c r="F903" s="41">
        <v>4126472.25</v>
      </c>
    </row>
    <row r="904" spans="1:6" x14ac:dyDescent="0.25">
      <c r="A904" s="5">
        <v>41425</v>
      </c>
      <c r="B904" s="41">
        <v>33711.711000000003</v>
      </c>
      <c r="C904" s="41">
        <v>488940.56300000002</v>
      </c>
      <c r="D904" s="41">
        <v>1802447.875</v>
      </c>
      <c r="E904" s="41">
        <v>1864373.75</v>
      </c>
      <c r="F904" s="41">
        <v>4189474</v>
      </c>
    </row>
    <row r="905" spans="1:6" x14ac:dyDescent="0.25">
      <c r="A905" s="5">
        <v>41455</v>
      </c>
      <c r="B905" s="41">
        <v>31461.708999999999</v>
      </c>
      <c r="C905" s="41">
        <v>492690.56300000002</v>
      </c>
      <c r="D905" s="41">
        <v>1805962.125</v>
      </c>
      <c r="E905" s="41">
        <v>1846967.625</v>
      </c>
      <c r="F905" s="41">
        <v>4177082</v>
      </c>
    </row>
    <row r="906" spans="1:6" x14ac:dyDescent="0.25">
      <c r="A906" s="5">
        <v>41486</v>
      </c>
      <c r="B906" s="41">
        <v>32061.708999999999</v>
      </c>
      <c r="C906" s="41">
        <v>497560.81300000002</v>
      </c>
      <c r="D906" s="41">
        <v>1823202.625</v>
      </c>
      <c r="E906" s="41">
        <v>1826265.375</v>
      </c>
      <c r="F906" s="41">
        <v>4179090.5</v>
      </c>
    </row>
    <row r="907" spans="1:6" x14ac:dyDescent="0.25">
      <c r="A907" s="5">
        <v>41517</v>
      </c>
      <c r="B907" s="41">
        <v>32061.708999999999</v>
      </c>
      <c r="C907" s="41">
        <v>508420.31300000002</v>
      </c>
      <c r="D907" s="41">
        <v>1807886.375</v>
      </c>
      <c r="E907" s="41">
        <v>1860992.75</v>
      </c>
      <c r="F907" s="41">
        <v>4209361</v>
      </c>
    </row>
    <row r="908" spans="1:6" x14ac:dyDescent="0.25">
      <c r="A908" s="5">
        <v>41547</v>
      </c>
      <c r="B908" s="41">
        <v>32061.708999999999</v>
      </c>
      <c r="C908" s="41">
        <v>512422.59399999998</v>
      </c>
      <c r="D908" s="41">
        <v>1790931.5</v>
      </c>
      <c r="E908" s="41">
        <v>1947143.25</v>
      </c>
      <c r="F908" s="41">
        <v>4282559</v>
      </c>
    </row>
    <row r="909" spans="1:6" x14ac:dyDescent="0.25">
      <c r="A909" s="5">
        <v>41578</v>
      </c>
      <c r="B909" s="41">
        <v>32109.623</v>
      </c>
      <c r="C909" s="41">
        <v>509787.15600000002</v>
      </c>
      <c r="D909" s="41">
        <v>1818074</v>
      </c>
      <c r="E909" s="41">
        <v>1963605.5</v>
      </c>
      <c r="F909" s="41">
        <v>4323576.5</v>
      </c>
    </row>
    <row r="910" spans="1:6" x14ac:dyDescent="0.25">
      <c r="A910" s="5">
        <v>41608</v>
      </c>
      <c r="B910" s="41">
        <v>32109.623</v>
      </c>
      <c r="C910" s="41">
        <v>506287.06300000002</v>
      </c>
      <c r="D910" s="41">
        <v>1831962.875</v>
      </c>
      <c r="E910" s="41">
        <v>1992548.375</v>
      </c>
      <c r="F910" s="41">
        <v>4362908</v>
      </c>
    </row>
    <row r="911" spans="1:6" x14ac:dyDescent="0.25">
      <c r="A911" s="5">
        <v>41639</v>
      </c>
      <c r="B911" s="41">
        <v>38809.625</v>
      </c>
      <c r="C911" s="41">
        <v>508037.06300000002</v>
      </c>
      <c r="D911" s="41">
        <v>1843602.75</v>
      </c>
      <c r="E911" s="41">
        <v>1986247.875</v>
      </c>
      <c r="F911" s="41">
        <v>4376697.5</v>
      </c>
    </row>
    <row r="912" spans="1:6" x14ac:dyDescent="0.25">
      <c r="A912" s="5">
        <v>41670</v>
      </c>
      <c r="B912" s="41">
        <v>38909.625</v>
      </c>
      <c r="C912" s="41">
        <v>510755.81300000002</v>
      </c>
      <c r="D912" s="41">
        <v>1852522.875</v>
      </c>
      <c r="E912" s="41">
        <v>1994088.625</v>
      </c>
      <c r="F912" s="41">
        <v>4396277</v>
      </c>
    </row>
    <row r="913" spans="1:6" x14ac:dyDescent="0.25">
      <c r="A913" s="5">
        <v>41698</v>
      </c>
      <c r="B913" s="41">
        <v>38909.625</v>
      </c>
      <c r="C913" s="41">
        <v>520004.5</v>
      </c>
      <c r="D913" s="41">
        <v>1859486.75</v>
      </c>
      <c r="E913" s="41">
        <v>1995328.875</v>
      </c>
      <c r="F913" s="41">
        <v>4413729.5</v>
      </c>
    </row>
    <row r="914" spans="1:6" x14ac:dyDescent="0.25">
      <c r="A914" s="5">
        <v>41729</v>
      </c>
      <c r="B914" s="41">
        <v>43159.625</v>
      </c>
      <c r="C914" s="41">
        <v>510104.5</v>
      </c>
      <c r="D914" s="41">
        <v>1877787.75</v>
      </c>
      <c r="E914" s="41">
        <v>2012666.5</v>
      </c>
      <c r="F914" s="41">
        <v>4443718.5</v>
      </c>
    </row>
    <row r="915" spans="1:6" x14ac:dyDescent="0.25">
      <c r="A915" s="5">
        <v>41759</v>
      </c>
      <c r="B915" s="41">
        <v>43959.625</v>
      </c>
      <c r="C915" s="41">
        <v>522381.59399999998</v>
      </c>
      <c r="D915" s="41">
        <v>1897684.25</v>
      </c>
      <c r="E915" s="41">
        <v>2012244.375</v>
      </c>
      <c r="F915" s="41">
        <v>4476270</v>
      </c>
    </row>
    <row r="916" spans="1:6" x14ac:dyDescent="0.25">
      <c r="A916" s="5">
        <v>41790</v>
      </c>
      <c r="B916" s="41">
        <v>43209.625</v>
      </c>
      <c r="C916" s="41">
        <v>544131.625</v>
      </c>
      <c r="D916" s="41">
        <v>1924086.875</v>
      </c>
      <c r="E916" s="41">
        <v>2029783.5</v>
      </c>
      <c r="F916" s="41">
        <v>4541211.5</v>
      </c>
    </row>
    <row r="917" spans="1:6" x14ac:dyDescent="0.25">
      <c r="A917" s="5">
        <v>41820</v>
      </c>
      <c r="B917" s="41">
        <v>43909.625</v>
      </c>
      <c r="C917" s="41">
        <v>554605.31299999997</v>
      </c>
      <c r="D917" s="41">
        <v>1922453.75</v>
      </c>
      <c r="E917" s="41">
        <v>2048338.375</v>
      </c>
      <c r="F917" s="41">
        <v>4569307</v>
      </c>
    </row>
    <row r="918" spans="1:6" x14ac:dyDescent="0.25">
      <c r="A918" s="5">
        <v>41851</v>
      </c>
      <c r="B918" s="41">
        <v>43309.625</v>
      </c>
      <c r="C918" s="41">
        <v>552647.125</v>
      </c>
      <c r="D918" s="41">
        <v>1950815.25</v>
      </c>
      <c r="E918" s="41">
        <v>2050980.625</v>
      </c>
      <c r="F918" s="41">
        <v>4597752.5</v>
      </c>
    </row>
    <row r="919" spans="1:6" x14ac:dyDescent="0.25">
      <c r="A919" s="5">
        <v>41882</v>
      </c>
      <c r="B919" s="41">
        <v>43309.625</v>
      </c>
      <c r="C919" s="41">
        <v>551846.125</v>
      </c>
      <c r="D919" s="41">
        <v>1935241.875</v>
      </c>
      <c r="E919" s="41">
        <v>2077596.5</v>
      </c>
      <c r="F919" s="41">
        <v>4607994</v>
      </c>
    </row>
    <row r="920" spans="1:6" x14ac:dyDescent="0.25">
      <c r="A920" s="5">
        <v>41912</v>
      </c>
      <c r="B920" s="41">
        <v>41929.625</v>
      </c>
      <c r="C920" s="41">
        <v>560091.43799999997</v>
      </c>
      <c r="D920" s="41">
        <v>1949496</v>
      </c>
      <c r="E920" s="41">
        <v>2086850.125</v>
      </c>
      <c r="F920" s="41">
        <v>4638367</v>
      </c>
    </row>
    <row r="921" spans="1:6" x14ac:dyDescent="0.25">
      <c r="A921" s="5">
        <v>41943</v>
      </c>
      <c r="B921" s="41">
        <v>41929.625</v>
      </c>
      <c r="C921" s="41">
        <v>568808.375</v>
      </c>
      <c r="D921" s="41">
        <v>1952915.75</v>
      </c>
      <c r="E921" s="41">
        <v>2079048.375</v>
      </c>
      <c r="F921" s="41">
        <v>4642702</v>
      </c>
    </row>
    <row r="922" spans="1:6" x14ac:dyDescent="0.25">
      <c r="A922" s="5">
        <v>41973</v>
      </c>
      <c r="B922" s="41">
        <v>43929.625</v>
      </c>
      <c r="C922" s="41">
        <v>570608.375</v>
      </c>
      <c r="D922" s="41">
        <v>1997412.75</v>
      </c>
      <c r="E922" s="41">
        <v>2098046.5</v>
      </c>
      <c r="F922" s="41">
        <v>4709997</v>
      </c>
    </row>
    <row r="923" spans="1:6" x14ac:dyDescent="0.25">
      <c r="A923" s="5">
        <v>42004</v>
      </c>
      <c r="B923" s="41">
        <v>43629.625</v>
      </c>
      <c r="C923" s="41">
        <v>566001.375</v>
      </c>
      <c r="D923" s="41">
        <v>2023539.75</v>
      </c>
      <c r="E923" s="41">
        <v>2098367.25</v>
      </c>
      <c r="F923" s="41">
        <v>4731538</v>
      </c>
    </row>
    <row r="924" spans="1:6" x14ac:dyDescent="0.25">
      <c r="A924" s="5">
        <v>42035</v>
      </c>
      <c r="B924" s="41">
        <v>44029.625</v>
      </c>
      <c r="C924" s="41">
        <v>565016.875</v>
      </c>
      <c r="D924" s="41">
        <v>2021649</v>
      </c>
      <c r="E924" s="41">
        <v>2110225</v>
      </c>
      <c r="F924" s="41">
        <v>4740920.5</v>
      </c>
    </row>
    <row r="925" spans="1:6" x14ac:dyDescent="0.25">
      <c r="A925" s="5">
        <v>42063</v>
      </c>
      <c r="B925" s="41">
        <v>55029.625</v>
      </c>
      <c r="C925" s="41">
        <v>565627.06299999997</v>
      </c>
      <c r="D925" s="41">
        <v>2002736.125</v>
      </c>
      <c r="E925" s="41">
        <v>2106633.25</v>
      </c>
      <c r="F925" s="41">
        <v>4730026</v>
      </c>
    </row>
    <row r="926" spans="1:6" x14ac:dyDescent="0.25">
      <c r="A926" s="5">
        <v>42094</v>
      </c>
      <c r="B926" s="41">
        <v>62029.625</v>
      </c>
      <c r="C926" s="41">
        <v>565485.81299999997</v>
      </c>
      <c r="D926" s="41">
        <v>2039947.5</v>
      </c>
      <c r="E926" s="41">
        <v>2130777.25</v>
      </c>
      <c r="F926" s="41">
        <v>4798240</v>
      </c>
    </row>
    <row r="927" spans="1:6" x14ac:dyDescent="0.25">
      <c r="A927" s="5">
        <v>42124</v>
      </c>
      <c r="B927" s="41">
        <v>63009.625</v>
      </c>
      <c r="C927" s="41">
        <v>565058.625</v>
      </c>
      <c r="D927" s="41">
        <v>2038194.625</v>
      </c>
      <c r="E927" s="41">
        <v>2145576.25</v>
      </c>
      <c r="F927" s="41">
        <v>4811839</v>
      </c>
    </row>
    <row r="928" spans="1:6" x14ac:dyDescent="0.25">
      <c r="A928" s="5">
        <v>42155</v>
      </c>
      <c r="B928" s="41">
        <v>62359.625</v>
      </c>
      <c r="C928" s="41">
        <v>585353.18799999997</v>
      </c>
      <c r="D928" s="41">
        <v>2109598</v>
      </c>
      <c r="E928" s="41">
        <v>2183146.5</v>
      </c>
      <c r="F928" s="41">
        <v>4940457</v>
      </c>
    </row>
    <row r="932" spans="1:6" x14ac:dyDescent="0.25">
      <c r="A932" s="41" t="s">
        <v>730</v>
      </c>
    </row>
    <row r="933" spans="1:6" x14ac:dyDescent="0.25">
      <c r="A933" s="41" t="s">
        <v>455</v>
      </c>
    </row>
    <row r="935" spans="1:6" x14ac:dyDescent="0.25">
      <c r="B935" s="41" t="s">
        <v>49</v>
      </c>
      <c r="C935" s="41" t="s">
        <v>57</v>
      </c>
      <c r="D935" s="41" t="s">
        <v>69</v>
      </c>
      <c r="E935" s="41" t="s">
        <v>82</v>
      </c>
      <c r="F935" s="41" t="s">
        <v>448</v>
      </c>
    </row>
    <row r="936" spans="1:6" x14ac:dyDescent="0.25">
      <c r="A936" s="5">
        <v>38352</v>
      </c>
      <c r="B936" s="41" t="s">
        <v>731</v>
      </c>
      <c r="C936" s="41" t="s">
        <v>732</v>
      </c>
      <c r="D936" s="41" t="s">
        <v>733</v>
      </c>
      <c r="E936" s="41" t="s">
        <v>734</v>
      </c>
    </row>
    <row r="937" spans="1:6" x14ac:dyDescent="0.25">
      <c r="A937" s="5">
        <v>38383</v>
      </c>
      <c r="B937" s="41" t="s">
        <v>731</v>
      </c>
      <c r="C937" s="41" t="s">
        <v>732</v>
      </c>
      <c r="D937" s="41" t="s">
        <v>733</v>
      </c>
      <c r="E937" s="41" t="s">
        <v>734</v>
      </c>
    </row>
    <row r="938" spans="1:6" x14ac:dyDescent="0.25">
      <c r="A938" s="5">
        <v>38411</v>
      </c>
      <c r="B938" s="41" t="s">
        <v>731</v>
      </c>
      <c r="C938" s="41" t="s">
        <v>732</v>
      </c>
      <c r="D938" s="41" t="s">
        <v>733</v>
      </c>
      <c r="E938" s="41" t="s">
        <v>734</v>
      </c>
    </row>
    <row r="939" spans="1:6" x14ac:dyDescent="0.25">
      <c r="A939" s="5">
        <v>38442</v>
      </c>
      <c r="B939" s="41" t="s">
        <v>731</v>
      </c>
      <c r="C939" s="41" t="s">
        <v>732</v>
      </c>
      <c r="D939" s="41" t="s">
        <v>733</v>
      </c>
      <c r="E939" s="41" t="s">
        <v>734</v>
      </c>
    </row>
    <row r="940" spans="1:6" x14ac:dyDescent="0.25">
      <c r="A940" s="5">
        <v>38472</v>
      </c>
      <c r="B940" s="41" t="s">
        <v>731</v>
      </c>
      <c r="C940" s="41" t="s">
        <v>732</v>
      </c>
      <c r="D940" s="41" t="s">
        <v>733</v>
      </c>
      <c r="E940" s="41" t="s">
        <v>734</v>
      </c>
    </row>
    <row r="941" spans="1:6" x14ac:dyDescent="0.25">
      <c r="A941" s="5">
        <v>38503</v>
      </c>
      <c r="B941" s="41" t="s">
        <v>731</v>
      </c>
      <c r="C941" s="41" t="s">
        <v>732</v>
      </c>
      <c r="D941" s="41" t="s">
        <v>733</v>
      </c>
      <c r="E941" s="41" t="s">
        <v>734</v>
      </c>
    </row>
    <row r="942" spans="1:6" x14ac:dyDescent="0.25">
      <c r="A942" s="5">
        <v>38533</v>
      </c>
      <c r="B942" s="41" t="s">
        <v>731</v>
      </c>
      <c r="C942" s="41" t="s">
        <v>732</v>
      </c>
      <c r="D942" s="41" t="s">
        <v>733</v>
      </c>
      <c r="E942" s="41" t="s">
        <v>734</v>
      </c>
    </row>
    <row r="943" spans="1:6" x14ac:dyDescent="0.25">
      <c r="A943" s="5">
        <v>38564</v>
      </c>
      <c r="B943" s="41" t="s">
        <v>731</v>
      </c>
      <c r="C943" s="41" t="s">
        <v>732</v>
      </c>
      <c r="D943" s="41" t="s">
        <v>733</v>
      </c>
      <c r="E943" s="41" t="s">
        <v>734</v>
      </c>
    </row>
    <row r="944" spans="1:6" x14ac:dyDescent="0.25">
      <c r="A944" s="5">
        <v>38595</v>
      </c>
      <c r="B944" s="41" t="s">
        <v>731</v>
      </c>
      <c r="C944" s="41" t="s">
        <v>732</v>
      </c>
      <c r="D944" s="41" t="s">
        <v>733</v>
      </c>
      <c r="E944" s="41" t="s">
        <v>734</v>
      </c>
    </row>
    <row r="945" spans="1:5" x14ac:dyDescent="0.25">
      <c r="A945" s="5">
        <v>38625</v>
      </c>
      <c r="B945" s="41" t="s">
        <v>731</v>
      </c>
      <c r="C945" s="41" t="s">
        <v>732</v>
      </c>
      <c r="D945" s="41" t="s">
        <v>733</v>
      </c>
      <c r="E945" s="41" t="s">
        <v>734</v>
      </c>
    </row>
    <row r="946" spans="1:5" x14ac:dyDescent="0.25">
      <c r="A946" s="5">
        <v>38656</v>
      </c>
      <c r="B946" s="41" t="s">
        <v>731</v>
      </c>
      <c r="C946" s="41" t="s">
        <v>732</v>
      </c>
      <c r="D946" s="41" t="s">
        <v>733</v>
      </c>
      <c r="E946" s="41" t="s">
        <v>734</v>
      </c>
    </row>
    <row r="947" spans="1:5" x14ac:dyDescent="0.25">
      <c r="A947" s="5">
        <v>38686</v>
      </c>
      <c r="B947" s="41" t="s">
        <v>731</v>
      </c>
      <c r="C947" s="41" t="s">
        <v>732</v>
      </c>
      <c r="D947" s="41" t="s">
        <v>733</v>
      </c>
      <c r="E947" s="41" t="s">
        <v>734</v>
      </c>
    </row>
    <row r="948" spans="1:5" x14ac:dyDescent="0.25">
      <c r="A948" s="5">
        <v>38717</v>
      </c>
      <c r="B948" s="41" t="s">
        <v>731</v>
      </c>
      <c r="C948" s="41" t="s">
        <v>732</v>
      </c>
      <c r="D948" s="41" t="s">
        <v>733</v>
      </c>
      <c r="E948" s="41" t="s">
        <v>734</v>
      </c>
    </row>
    <row r="949" spans="1:5" x14ac:dyDescent="0.25">
      <c r="A949" s="5">
        <v>38748</v>
      </c>
      <c r="B949" s="41" t="s">
        <v>731</v>
      </c>
      <c r="C949" s="41" t="s">
        <v>732</v>
      </c>
      <c r="D949" s="41" t="s">
        <v>733</v>
      </c>
      <c r="E949" s="41" t="s">
        <v>734</v>
      </c>
    </row>
    <row r="950" spans="1:5" x14ac:dyDescent="0.25">
      <c r="A950" s="5">
        <v>38776</v>
      </c>
      <c r="B950" s="41" t="s">
        <v>731</v>
      </c>
      <c r="C950" s="41" t="s">
        <v>732</v>
      </c>
      <c r="D950" s="41" t="s">
        <v>733</v>
      </c>
      <c r="E950" s="41" t="s">
        <v>734</v>
      </c>
    </row>
    <row r="951" spans="1:5" x14ac:dyDescent="0.25">
      <c r="A951" s="5">
        <v>38807</v>
      </c>
      <c r="B951" s="41" t="s">
        <v>731</v>
      </c>
      <c r="C951" s="41" t="s">
        <v>732</v>
      </c>
      <c r="D951" s="41" t="s">
        <v>733</v>
      </c>
      <c r="E951" s="41" t="s">
        <v>734</v>
      </c>
    </row>
    <row r="952" spans="1:5" x14ac:dyDescent="0.25">
      <c r="A952" s="5">
        <v>38837</v>
      </c>
      <c r="B952" s="41" t="s">
        <v>731</v>
      </c>
      <c r="C952" s="41" t="s">
        <v>732</v>
      </c>
      <c r="D952" s="41" t="s">
        <v>733</v>
      </c>
      <c r="E952" s="41" t="s">
        <v>734</v>
      </c>
    </row>
    <row r="953" spans="1:5" x14ac:dyDescent="0.25">
      <c r="A953" s="5">
        <v>38868</v>
      </c>
      <c r="B953" s="41" t="s">
        <v>731</v>
      </c>
      <c r="C953" s="41" t="s">
        <v>732</v>
      </c>
      <c r="D953" s="41" t="s">
        <v>733</v>
      </c>
      <c r="E953" s="41" t="s">
        <v>734</v>
      </c>
    </row>
    <row r="954" spans="1:5" x14ac:dyDescent="0.25">
      <c r="A954" s="5">
        <v>38898</v>
      </c>
      <c r="B954" s="41" t="s">
        <v>731</v>
      </c>
      <c r="C954" s="41" t="s">
        <v>732</v>
      </c>
      <c r="D954" s="41" t="s">
        <v>733</v>
      </c>
      <c r="E954" s="41" t="s">
        <v>734</v>
      </c>
    </row>
    <row r="955" spans="1:5" x14ac:dyDescent="0.25">
      <c r="A955" s="5">
        <v>38929</v>
      </c>
      <c r="B955" s="41" t="s">
        <v>731</v>
      </c>
      <c r="C955" s="41" t="s">
        <v>732</v>
      </c>
      <c r="D955" s="41" t="s">
        <v>733</v>
      </c>
      <c r="E955" s="41" t="s">
        <v>734</v>
      </c>
    </row>
    <row r="956" spans="1:5" x14ac:dyDescent="0.25">
      <c r="A956" s="5">
        <v>38960</v>
      </c>
      <c r="B956" s="41" t="s">
        <v>731</v>
      </c>
      <c r="C956" s="41" t="s">
        <v>732</v>
      </c>
      <c r="D956" s="41" t="s">
        <v>733</v>
      </c>
      <c r="E956" s="41" t="s">
        <v>734</v>
      </c>
    </row>
    <row r="957" spans="1:5" x14ac:dyDescent="0.25">
      <c r="A957" s="5">
        <v>38990</v>
      </c>
      <c r="B957" s="41" t="s">
        <v>731</v>
      </c>
      <c r="C957" s="41" t="s">
        <v>732</v>
      </c>
      <c r="D957" s="41" t="s">
        <v>733</v>
      </c>
      <c r="E957" s="41" t="s">
        <v>734</v>
      </c>
    </row>
    <row r="958" spans="1:5" x14ac:dyDescent="0.25">
      <c r="A958" s="5">
        <v>39021</v>
      </c>
      <c r="B958" s="41" t="s">
        <v>731</v>
      </c>
      <c r="C958" s="41" t="s">
        <v>732</v>
      </c>
      <c r="D958" s="41" t="s">
        <v>733</v>
      </c>
      <c r="E958" s="41" t="s">
        <v>734</v>
      </c>
    </row>
    <row r="959" spans="1:5" x14ac:dyDescent="0.25">
      <c r="A959" s="5">
        <v>39051</v>
      </c>
      <c r="B959" s="41" t="s">
        <v>731</v>
      </c>
      <c r="C959" s="41" t="s">
        <v>732</v>
      </c>
      <c r="D959" s="41" t="s">
        <v>733</v>
      </c>
      <c r="E959" s="41" t="s">
        <v>734</v>
      </c>
    </row>
    <row r="960" spans="1:5" x14ac:dyDescent="0.25">
      <c r="A960" s="5">
        <v>39082</v>
      </c>
      <c r="B960" s="41" t="s">
        <v>731</v>
      </c>
      <c r="C960" s="41" t="s">
        <v>732</v>
      </c>
      <c r="D960" s="41" t="s">
        <v>733</v>
      </c>
      <c r="E960" s="41" t="s">
        <v>734</v>
      </c>
    </row>
    <row r="961" spans="1:5" x14ac:dyDescent="0.25">
      <c r="A961" s="5">
        <v>39113</v>
      </c>
      <c r="B961" s="41" t="s">
        <v>731</v>
      </c>
      <c r="C961" s="41" t="s">
        <v>732</v>
      </c>
      <c r="D961" s="41" t="s">
        <v>733</v>
      </c>
      <c r="E961" s="41" t="s">
        <v>734</v>
      </c>
    </row>
    <row r="962" spans="1:5" x14ac:dyDescent="0.25">
      <c r="A962" s="5">
        <v>39141</v>
      </c>
      <c r="B962" s="41" t="s">
        <v>731</v>
      </c>
      <c r="C962" s="41" t="s">
        <v>732</v>
      </c>
      <c r="D962" s="41" t="s">
        <v>733</v>
      </c>
      <c r="E962" s="41" t="s">
        <v>734</v>
      </c>
    </row>
    <row r="963" spans="1:5" x14ac:dyDescent="0.25">
      <c r="A963" s="5">
        <v>39172</v>
      </c>
      <c r="B963" s="41" t="s">
        <v>731</v>
      </c>
      <c r="C963" s="41" t="s">
        <v>732</v>
      </c>
      <c r="D963" s="41" t="s">
        <v>733</v>
      </c>
      <c r="E963" s="41" t="s">
        <v>734</v>
      </c>
    </row>
    <row r="964" spans="1:5" x14ac:dyDescent="0.25">
      <c r="A964" s="5">
        <v>39202</v>
      </c>
      <c r="B964" s="41" t="s">
        <v>731</v>
      </c>
      <c r="C964" s="41" t="s">
        <v>735</v>
      </c>
      <c r="D964" s="41" t="s">
        <v>733</v>
      </c>
      <c r="E964" s="41" t="s">
        <v>734</v>
      </c>
    </row>
    <row r="965" spans="1:5" x14ac:dyDescent="0.25">
      <c r="A965" s="5">
        <v>39233</v>
      </c>
      <c r="B965" s="41" t="s">
        <v>731</v>
      </c>
      <c r="C965" s="41" t="s">
        <v>735</v>
      </c>
      <c r="D965" s="41" t="s">
        <v>733</v>
      </c>
      <c r="E965" s="41" t="s">
        <v>734</v>
      </c>
    </row>
    <row r="966" spans="1:5" x14ac:dyDescent="0.25">
      <c r="A966" s="5">
        <v>39263</v>
      </c>
      <c r="B966" s="41" t="s">
        <v>731</v>
      </c>
      <c r="C966" s="41" t="s">
        <v>735</v>
      </c>
      <c r="D966" s="41" t="s">
        <v>733</v>
      </c>
      <c r="E966" s="41" t="s">
        <v>734</v>
      </c>
    </row>
    <row r="967" spans="1:5" x14ac:dyDescent="0.25">
      <c r="A967" s="5">
        <v>39294</v>
      </c>
      <c r="B967" s="41" t="s">
        <v>731</v>
      </c>
      <c r="C967" s="41" t="s">
        <v>735</v>
      </c>
      <c r="D967" s="41" t="s">
        <v>733</v>
      </c>
      <c r="E967" s="41" t="s">
        <v>734</v>
      </c>
    </row>
    <row r="968" spans="1:5" x14ac:dyDescent="0.25">
      <c r="A968" s="5">
        <v>39325</v>
      </c>
      <c r="B968" s="41" t="s">
        <v>731</v>
      </c>
      <c r="C968" s="41" t="s">
        <v>735</v>
      </c>
      <c r="D968" s="41" t="s">
        <v>733</v>
      </c>
      <c r="E968" s="41" t="s">
        <v>734</v>
      </c>
    </row>
    <row r="969" spans="1:5" x14ac:dyDescent="0.25">
      <c r="A969" s="5">
        <v>39355</v>
      </c>
      <c r="B969" s="41" t="s">
        <v>731</v>
      </c>
      <c r="C969" s="41" t="s">
        <v>735</v>
      </c>
      <c r="D969" s="41" t="s">
        <v>733</v>
      </c>
      <c r="E969" s="41" t="s">
        <v>734</v>
      </c>
    </row>
    <row r="970" spans="1:5" x14ac:dyDescent="0.25">
      <c r="A970" s="5">
        <v>39386</v>
      </c>
      <c r="B970" s="41" t="s">
        <v>731</v>
      </c>
      <c r="C970" s="41" t="s">
        <v>735</v>
      </c>
      <c r="D970" s="41" t="s">
        <v>733</v>
      </c>
      <c r="E970" s="41" t="s">
        <v>734</v>
      </c>
    </row>
    <row r="971" spans="1:5" x14ac:dyDescent="0.25">
      <c r="A971" s="5">
        <v>39416</v>
      </c>
      <c r="B971" s="41" t="s">
        <v>731</v>
      </c>
      <c r="C971" s="41" t="s">
        <v>732</v>
      </c>
      <c r="D971" s="41" t="s">
        <v>733</v>
      </c>
      <c r="E971" s="41" t="s">
        <v>734</v>
      </c>
    </row>
    <row r="972" spans="1:5" x14ac:dyDescent="0.25">
      <c r="A972" s="5">
        <v>39447</v>
      </c>
      <c r="B972" s="41" t="s">
        <v>731</v>
      </c>
      <c r="C972" s="41" t="s">
        <v>732</v>
      </c>
      <c r="D972" s="41" t="s">
        <v>733</v>
      </c>
      <c r="E972" s="41" t="s">
        <v>734</v>
      </c>
    </row>
    <row r="973" spans="1:5" x14ac:dyDescent="0.25">
      <c r="A973" s="5">
        <v>39478</v>
      </c>
      <c r="B973" s="41" t="s">
        <v>731</v>
      </c>
      <c r="C973" s="41" t="s">
        <v>732</v>
      </c>
      <c r="D973" s="41" t="s">
        <v>733</v>
      </c>
      <c r="E973" s="41" t="s">
        <v>734</v>
      </c>
    </row>
    <row r="974" spans="1:5" x14ac:dyDescent="0.25">
      <c r="A974" s="5">
        <v>39507</v>
      </c>
      <c r="B974" s="41" t="s">
        <v>731</v>
      </c>
      <c r="C974" s="41" t="s">
        <v>732</v>
      </c>
      <c r="D974" s="41" t="s">
        <v>733</v>
      </c>
      <c r="E974" s="41" t="s">
        <v>734</v>
      </c>
    </row>
    <row r="975" spans="1:5" x14ac:dyDescent="0.25">
      <c r="A975" s="5">
        <v>39538</v>
      </c>
      <c r="B975" s="41" t="s">
        <v>731</v>
      </c>
      <c r="C975" s="41" t="s">
        <v>732</v>
      </c>
      <c r="D975" s="41" t="s">
        <v>733</v>
      </c>
      <c r="E975" s="41" t="s">
        <v>734</v>
      </c>
    </row>
    <row r="976" spans="1:5" x14ac:dyDescent="0.25">
      <c r="A976" s="5">
        <v>39568</v>
      </c>
      <c r="B976" s="41" t="s">
        <v>731</v>
      </c>
      <c r="C976" s="41" t="s">
        <v>732</v>
      </c>
      <c r="D976" s="41" t="s">
        <v>733</v>
      </c>
      <c r="E976" s="41" t="s">
        <v>734</v>
      </c>
    </row>
    <row r="977" spans="1:5" x14ac:dyDescent="0.25">
      <c r="A977" s="5">
        <v>39599</v>
      </c>
      <c r="B977" s="41" t="s">
        <v>731</v>
      </c>
      <c r="C977" s="41" t="s">
        <v>732</v>
      </c>
      <c r="D977" s="41" t="s">
        <v>733</v>
      </c>
      <c r="E977" s="41" t="s">
        <v>734</v>
      </c>
    </row>
    <row r="978" spans="1:5" x14ac:dyDescent="0.25">
      <c r="A978" s="5">
        <v>39629</v>
      </c>
      <c r="B978" s="41" t="s">
        <v>731</v>
      </c>
      <c r="C978" s="41" t="s">
        <v>732</v>
      </c>
      <c r="D978" s="41" t="s">
        <v>733</v>
      </c>
      <c r="E978" s="41" t="s">
        <v>734</v>
      </c>
    </row>
    <row r="979" spans="1:5" x14ac:dyDescent="0.25">
      <c r="A979" s="5">
        <v>39660</v>
      </c>
      <c r="B979" s="41" t="s">
        <v>731</v>
      </c>
      <c r="C979" s="41" t="s">
        <v>732</v>
      </c>
      <c r="D979" s="41" t="s">
        <v>733</v>
      </c>
      <c r="E979" s="41" t="s">
        <v>734</v>
      </c>
    </row>
    <row r="980" spans="1:5" x14ac:dyDescent="0.25">
      <c r="A980" s="5">
        <v>39691</v>
      </c>
      <c r="B980" s="41" t="s">
        <v>731</v>
      </c>
      <c r="C980" s="41" t="s">
        <v>732</v>
      </c>
      <c r="D980" s="41" t="s">
        <v>733</v>
      </c>
      <c r="E980" s="41" t="s">
        <v>734</v>
      </c>
    </row>
    <row r="981" spans="1:5" x14ac:dyDescent="0.25">
      <c r="A981" s="5">
        <v>39721</v>
      </c>
      <c r="B981" s="41" t="s">
        <v>731</v>
      </c>
      <c r="C981" s="41" t="s">
        <v>732</v>
      </c>
      <c r="D981" s="41" t="s">
        <v>733</v>
      </c>
      <c r="E981" s="41" t="s">
        <v>734</v>
      </c>
    </row>
    <row r="982" spans="1:5" x14ac:dyDescent="0.25">
      <c r="A982" s="5">
        <v>39752</v>
      </c>
      <c r="B982" s="41" t="s">
        <v>731</v>
      </c>
      <c r="C982" s="41" t="s">
        <v>732</v>
      </c>
      <c r="D982" s="41" t="s">
        <v>733</v>
      </c>
      <c r="E982" s="41" t="s">
        <v>734</v>
      </c>
    </row>
    <row r="983" spans="1:5" x14ac:dyDescent="0.25">
      <c r="A983" s="5">
        <v>39782</v>
      </c>
      <c r="B983" s="41" t="s">
        <v>731</v>
      </c>
      <c r="C983" s="41" t="s">
        <v>732</v>
      </c>
      <c r="D983" s="41" t="s">
        <v>733</v>
      </c>
      <c r="E983" s="41" t="s">
        <v>734</v>
      </c>
    </row>
    <row r="984" spans="1:5" x14ac:dyDescent="0.25">
      <c r="A984" s="5">
        <v>39813</v>
      </c>
      <c r="B984" s="41" t="s">
        <v>731</v>
      </c>
      <c r="C984" s="41" t="s">
        <v>732</v>
      </c>
      <c r="D984" s="41" t="s">
        <v>733</v>
      </c>
      <c r="E984" s="41" t="s">
        <v>734</v>
      </c>
    </row>
    <row r="985" spans="1:5" x14ac:dyDescent="0.25">
      <c r="A985" s="5">
        <v>39844</v>
      </c>
      <c r="B985" s="41" t="s">
        <v>731</v>
      </c>
      <c r="C985" s="41" t="s">
        <v>732</v>
      </c>
      <c r="D985" s="41" t="s">
        <v>733</v>
      </c>
      <c r="E985" s="41" t="s">
        <v>734</v>
      </c>
    </row>
    <row r="986" spans="1:5" x14ac:dyDescent="0.25">
      <c r="A986" s="5">
        <v>39872</v>
      </c>
      <c r="B986" s="41" t="s">
        <v>731</v>
      </c>
      <c r="C986" s="41" t="s">
        <v>732</v>
      </c>
      <c r="D986" s="41" t="s">
        <v>733</v>
      </c>
      <c r="E986" s="41" t="s">
        <v>734</v>
      </c>
    </row>
    <row r="987" spans="1:5" x14ac:dyDescent="0.25">
      <c r="A987" s="5">
        <v>39903</v>
      </c>
      <c r="B987" s="41" t="s">
        <v>731</v>
      </c>
      <c r="C987" s="41" t="s">
        <v>735</v>
      </c>
      <c r="D987" s="41" t="s">
        <v>733</v>
      </c>
      <c r="E987" s="41" t="s">
        <v>734</v>
      </c>
    </row>
    <row r="988" spans="1:5" x14ac:dyDescent="0.25">
      <c r="A988" s="5">
        <v>39933</v>
      </c>
      <c r="B988" s="41" t="s">
        <v>731</v>
      </c>
      <c r="C988" s="41" t="s">
        <v>735</v>
      </c>
      <c r="D988" s="41" t="s">
        <v>733</v>
      </c>
      <c r="E988" s="41" t="s">
        <v>734</v>
      </c>
    </row>
    <row r="989" spans="1:5" x14ac:dyDescent="0.25">
      <c r="A989" s="5">
        <v>39964</v>
      </c>
      <c r="B989" s="41" t="s">
        <v>731</v>
      </c>
      <c r="C989" s="41" t="s">
        <v>735</v>
      </c>
      <c r="D989" s="41" t="s">
        <v>733</v>
      </c>
      <c r="E989" s="41" t="s">
        <v>734</v>
      </c>
    </row>
    <row r="990" spans="1:5" x14ac:dyDescent="0.25">
      <c r="A990" s="5">
        <v>39994</v>
      </c>
      <c r="B990" s="41" t="s">
        <v>731</v>
      </c>
      <c r="C990" s="41" t="s">
        <v>735</v>
      </c>
      <c r="D990" s="41" t="s">
        <v>733</v>
      </c>
      <c r="E990" s="41" t="s">
        <v>734</v>
      </c>
    </row>
    <row r="991" spans="1:5" x14ac:dyDescent="0.25">
      <c r="A991" s="5">
        <v>40025</v>
      </c>
      <c r="B991" s="41" t="s">
        <v>731</v>
      </c>
      <c r="C991" s="41" t="s">
        <v>735</v>
      </c>
      <c r="D991" s="41" t="s">
        <v>733</v>
      </c>
      <c r="E991" s="41" t="s">
        <v>734</v>
      </c>
    </row>
    <row r="992" spans="1:5" x14ac:dyDescent="0.25">
      <c r="A992" s="5">
        <v>40056</v>
      </c>
      <c r="B992" s="41" t="s">
        <v>731</v>
      </c>
      <c r="C992" s="41" t="s">
        <v>735</v>
      </c>
      <c r="D992" s="41" t="s">
        <v>733</v>
      </c>
      <c r="E992" s="41" t="s">
        <v>734</v>
      </c>
    </row>
    <row r="993" spans="1:5" x14ac:dyDescent="0.25">
      <c r="A993" s="5">
        <v>40086</v>
      </c>
      <c r="B993" s="41" t="s">
        <v>731</v>
      </c>
      <c r="C993" s="41" t="s">
        <v>735</v>
      </c>
      <c r="D993" s="41" t="s">
        <v>733</v>
      </c>
      <c r="E993" s="41" t="s">
        <v>734</v>
      </c>
    </row>
    <row r="994" spans="1:5" x14ac:dyDescent="0.25">
      <c r="A994" s="5">
        <v>40117</v>
      </c>
      <c r="B994" s="41" t="s">
        <v>731</v>
      </c>
      <c r="C994" s="41" t="s">
        <v>732</v>
      </c>
      <c r="D994" s="41" t="s">
        <v>733</v>
      </c>
      <c r="E994" s="41" t="s">
        <v>734</v>
      </c>
    </row>
    <row r="995" spans="1:5" x14ac:dyDescent="0.25">
      <c r="A995" s="5">
        <v>40147</v>
      </c>
      <c r="B995" s="41" t="s">
        <v>731</v>
      </c>
      <c r="C995" s="41" t="s">
        <v>732</v>
      </c>
      <c r="D995" s="41" t="s">
        <v>733</v>
      </c>
      <c r="E995" s="41" t="s">
        <v>734</v>
      </c>
    </row>
    <row r="996" spans="1:5" x14ac:dyDescent="0.25">
      <c r="A996" s="5">
        <v>40178</v>
      </c>
      <c r="B996" s="41" t="s">
        <v>731</v>
      </c>
      <c r="C996" s="41" t="s">
        <v>732</v>
      </c>
      <c r="D996" s="41" t="s">
        <v>733</v>
      </c>
      <c r="E996" s="41" t="s">
        <v>734</v>
      </c>
    </row>
    <row r="997" spans="1:5" x14ac:dyDescent="0.25">
      <c r="A997" s="5">
        <v>40209</v>
      </c>
      <c r="B997" s="41" t="s">
        <v>731</v>
      </c>
      <c r="C997" s="41" t="s">
        <v>732</v>
      </c>
      <c r="D997" s="41" t="s">
        <v>733</v>
      </c>
      <c r="E997" s="41" t="s">
        <v>734</v>
      </c>
    </row>
    <row r="998" spans="1:5" x14ac:dyDescent="0.25">
      <c r="A998" s="5">
        <v>40237</v>
      </c>
      <c r="B998" s="41" t="s">
        <v>731</v>
      </c>
      <c r="C998" s="41" t="s">
        <v>732</v>
      </c>
      <c r="D998" s="41" t="s">
        <v>733</v>
      </c>
      <c r="E998" s="41" t="s">
        <v>734</v>
      </c>
    </row>
    <row r="999" spans="1:5" x14ac:dyDescent="0.25">
      <c r="A999" s="5">
        <v>40268</v>
      </c>
      <c r="B999" s="41" t="s">
        <v>731</v>
      </c>
      <c r="C999" s="41" t="s">
        <v>732</v>
      </c>
      <c r="D999" s="41" t="s">
        <v>733</v>
      </c>
      <c r="E999" s="41" t="s">
        <v>734</v>
      </c>
    </row>
    <row r="1000" spans="1:5" x14ac:dyDescent="0.25">
      <c r="A1000" s="5">
        <v>40298</v>
      </c>
      <c r="B1000" s="41" t="s">
        <v>731</v>
      </c>
      <c r="C1000" s="41" t="s">
        <v>732</v>
      </c>
      <c r="D1000" s="41" t="s">
        <v>733</v>
      </c>
      <c r="E1000" s="41" t="s">
        <v>734</v>
      </c>
    </row>
    <row r="1001" spans="1:5" x14ac:dyDescent="0.25">
      <c r="A1001" s="5">
        <v>40329</v>
      </c>
      <c r="B1001" s="41" t="s">
        <v>731</v>
      </c>
      <c r="C1001" s="41" t="s">
        <v>732</v>
      </c>
      <c r="D1001" s="41" t="s">
        <v>733</v>
      </c>
      <c r="E1001" s="41" t="s">
        <v>734</v>
      </c>
    </row>
    <row r="1002" spans="1:5" x14ac:dyDescent="0.25">
      <c r="A1002" s="5">
        <v>40359</v>
      </c>
      <c r="B1002" s="41" t="s">
        <v>731</v>
      </c>
      <c r="C1002" s="41" t="s">
        <v>732</v>
      </c>
      <c r="D1002" s="41" t="s">
        <v>733</v>
      </c>
      <c r="E1002" s="41" t="s">
        <v>734</v>
      </c>
    </row>
    <row r="1003" spans="1:5" x14ac:dyDescent="0.25">
      <c r="A1003" s="5">
        <v>40390</v>
      </c>
      <c r="B1003" s="41" t="s">
        <v>731</v>
      </c>
      <c r="C1003" s="41" t="s">
        <v>732</v>
      </c>
      <c r="D1003" s="41" t="s">
        <v>733</v>
      </c>
      <c r="E1003" s="41" t="s">
        <v>734</v>
      </c>
    </row>
    <row r="1004" spans="1:5" x14ac:dyDescent="0.25">
      <c r="A1004" s="5">
        <v>40421</v>
      </c>
      <c r="B1004" s="41" t="s">
        <v>731</v>
      </c>
      <c r="C1004" s="41" t="s">
        <v>732</v>
      </c>
      <c r="D1004" s="41" t="s">
        <v>733</v>
      </c>
      <c r="E1004" s="41" t="s">
        <v>734</v>
      </c>
    </row>
    <row r="1005" spans="1:5" x14ac:dyDescent="0.25">
      <c r="A1005" s="5">
        <v>40451</v>
      </c>
      <c r="B1005" s="41" t="s">
        <v>731</v>
      </c>
      <c r="C1005" s="41" t="s">
        <v>732</v>
      </c>
      <c r="D1005" s="41" t="s">
        <v>733</v>
      </c>
      <c r="E1005" s="41" t="s">
        <v>734</v>
      </c>
    </row>
    <row r="1006" spans="1:5" x14ac:dyDescent="0.25">
      <c r="A1006" s="5">
        <v>40482</v>
      </c>
      <c r="B1006" s="41" t="s">
        <v>731</v>
      </c>
      <c r="C1006" s="41" t="s">
        <v>732</v>
      </c>
      <c r="D1006" s="41" t="s">
        <v>733</v>
      </c>
      <c r="E1006" s="41" t="s">
        <v>734</v>
      </c>
    </row>
    <row r="1007" spans="1:5" x14ac:dyDescent="0.25">
      <c r="A1007" s="5">
        <v>40512</v>
      </c>
      <c r="B1007" s="41" t="s">
        <v>731</v>
      </c>
      <c r="C1007" s="41" t="s">
        <v>732</v>
      </c>
      <c r="D1007" s="41" t="s">
        <v>733</v>
      </c>
      <c r="E1007" s="41" t="s">
        <v>734</v>
      </c>
    </row>
    <row r="1008" spans="1:5" x14ac:dyDescent="0.25">
      <c r="A1008" s="5">
        <v>40543</v>
      </c>
      <c r="B1008" s="41" t="s">
        <v>731</v>
      </c>
      <c r="C1008" s="41" t="s">
        <v>732</v>
      </c>
      <c r="D1008" s="41" t="s">
        <v>733</v>
      </c>
      <c r="E1008" s="41" t="s">
        <v>734</v>
      </c>
    </row>
    <row r="1009" spans="1:5" x14ac:dyDescent="0.25">
      <c r="A1009" s="5">
        <v>40574</v>
      </c>
      <c r="B1009" s="41" t="s">
        <v>731</v>
      </c>
      <c r="C1009" s="41" t="s">
        <v>732</v>
      </c>
      <c r="D1009" s="41" t="s">
        <v>733</v>
      </c>
      <c r="E1009" s="41" t="s">
        <v>734</v>
      </c>
    </row>
    <row r="1010" spans="1:5" x14ac:dyDescent="0.25">
      <c r="A1010" s="5">
        <v>40602</v>
      </c>
      <c r="B1010" s="41" t="s">
        <v>731</v>
      </c>
      <c r="C1010" s="41" t="s">
        <v>732</v>
      </c>
      <c r="D1010" s="41" t="s">
        <v>733</v>
      </c>
      <c r="E1010" s="41" t="s">
        <v>734</v>
      </c>
    </row>
    <row r="1011" spans="1:5" x14ac:dyDescent="0.25">
      <c r="A1011" s="5">
        <v>40633</v>
      </c>
      <c r="B1011" s="41" t="s">
        <v>731</v>
      </c>
      <c r="C1011" s="41" t="s">
        <v>732</v>
      </c>
      <c r="D1011" s="41" t="s">
        <v>733</v>
      </c>
      <c r="E1011" s="41" t="s">
        <v>734</v>
      </c>
    </row>
    <row r="1012" spans="1:5" x14ac:dyDescent="0.25">
      <c r="A1012" s="5">
        <v>40663</v>
      </c>
      <c r="B1012" s="41" t="s">
        <v>731</v>
      </c>
      <c r="C1012" s="41" t="s">
        <v>732</v>
      </c>
      <c r="D1012" s="41" t="s">
        <v>733</v>
      </c>
      <c r="E1012" s="41" t="s">
        <v>734</v>
      </c>
    </row>
    <row r="1013" spans="1:5" x14ac:dyDescent="0.25">
      <c r="A1013" s="5">
        <v>40694</v>
      </c>
      <c r="B1013" s="41" t="s">
        <v>731</v>
      </c>
      <c r="C1013" s="41" t="s">
        <v>732</v>
      </c>
      <c r="D1013" s="41" t="s">
        <v>733</v>
      </c>
      <c r="E1013" s="41" t="s">
        <v>734</v>
      </c>
    </row>
    <row r="1014" spans="1:5" x14ac:dyDescent="0.25">
      <c r="A1014" s="5">
        <v>40724</v>
      </c>
      <c r="B1014" s="41" t="s">
        <v>731</v>
      </c>
      <c r="C1014" s="41" t="s">
        <v>732</v>
      </c>
      <c r="D1014" s="41" t="s">
        <v>733</v>
      </c>
      <c r="E1014" s="41" t="s">
        <v>734</v>
      </c>
    </row>
    <row r="1015" spans="1:5" x14ac:dyDescent="0.25">
      <c r="A1015" s="5">
        <v>40755</v>
      </c>
      <c r="B1015" s="41" t="s">
        <v>731</v>
      </c>
      <c r="C1015" s="41" t="s">
        <v>732</v>
      </c>
      <c r="D1015" s="41" t="s">
        <v>733</v>
      </c>
      <c r="E1015" s="41" t="s">
        <v>734</v>
      </c>
    </row>
    <row r="1016" spans="1:5" x14ac:dyDescent="0.25">
      <c r="A1016" s="5">
        <v>40786</v>
      </c>
      <c r="B1016" s="41" t="s">
        <v>731</v>
      </c>
      <c r="C1016" s="41" t="s">
        <v>732</v>
      </c>
      <c r="D1016" s="41" t="s">
        <v>733</v>
      </c>
      <c r="E1016" s="41" t="s">
        <v>734</v>
      </c>
    </row>
    <row r="1017" spans="1:5" x14ac:dyDescent="0.25">
      <c r="A1017" s="5">
        <v>40816</v>
      </c>
      <c r="B1017" s="41" t="s">
        <v>731</v>
      </c>
      <c r="C1017" s="41" t="s">
        <v>732</v>
      </c>
      <c r="D1017" s="41" t="s">
        <v>733</v>
      </c>
      <c r="E1017" s="41" t="s">
        <v>734</v>
      </c>
    </row>
    <row r="1018" spans="1:5" x14ac:dyDescent="0.25">
      <c r="A1018" s="5">
        <v>40847</v>
      </c>
      <c r="B1018" s="41" t="s">
        <v>731</v>
      </c>
      <c r="C1018" s="41" t="s">
        <v>732</v>
      </c>
      <c r="D1018" s="41" t="s">
        <v>733</v>
      </c>
      <c r="E1018" s="41" t="s">
        <v>734</v>
      </c>
    </row>
    <row r="1019" spans="1:5" x14ac:dyDescent="0.25">
      <c r="A1019" s="5">
        <v>40877</v>
      </c>
      <c r="B1019" s="41" t="s">
        <v>731</v>
      </c>
      <c r="C1019" s="41" t="s">
        <v>732</v>
      </c>
      <c r="D1019" s="41" t="s">
        <v>733</v>
      </c>
      <c r="E1019" s="41" t="s">
        <v>734</v>
      </c>
    </row>
    <row r="1020" spans="1:5" x14ac:dyDescent="0.25">
      <c r="A1020" s="5">
        <v>40908</v>
      </c>
      <c r="B1020" s="41" t="s">
        <v>731</v>
      </c>
      <c r="C1020" s="41" t="s">
        <v>735</v>
      </c>
      <c r="D1020" s="41" t="s">
        <v>733</v>
      </c>
      <c r="E1020" s="41" t="s">
        <v>734</v>
      </c>
    </row>
    <row r="1021" spans="1:5" x14ac:dyDescent="0.25">
      <c r="A1021" s="5">
        <v>40939</v>
      </c>
      <c r="B1021" s="41" t="s">
        <v>731</v>
      </c>
      <c r="C1021" s="41" t="s">
        <v>735</v>
      </c>
      <c r="D1021" s="41" t="s">
        <v>733</v>
      </c>
      <c r="E1021" s="41" t="s">
        <v>734</v>
      </c>
    </row>
    <row r="1022" spans="1:5" x14ac:dyDescent="0.25">
      <c r="A1022" s="5">
        <v>40968</v>
      </c>
      <c r="B1022" s="41" t="s">
        <v>731</v>
      </c>
      <c r="C1022" s="41" t="s">
        <v>735</v>
      </c>
      <c r="D1022" s="41" t="s">
        <v>733</v>
      </c>
      <c r="E1022" s="41" t="s">
        <v>734</v>
      </c>
    </row>
    <row r="1023" spans="1:5" x14ac:dyDescent="0.25">
      <c r="A1023" s="5">
        <v>40999</v>
      </c>
      <c r="B1023" s="41" t="s">
        <v>731</v>
      </c>
      <c r="C1023" s="41" t="s">
        <v>735</v>
      </c>
      <c r="D1023" s="41" t="s">
        <v>733</v>
      </c>
      <c r="E1023" s="41" t="s">
        <v>734</v>
      </c>
    </row>
    <row r="1024" spans="1:5" x14ac:dyDescent="0.25">
      <c r="A1024" s="5">
        <v>41029</v>
      </c>
      <c r="B1024" s="41" t="s">
        <v>731</v>
      </c>
      <c r="C1024" s="41" t="s">
        <v>732</v>
      </c>
      <c r="D1024" s="41" t="s">
        <v>733</v>
      </c>
      <c r="E1024" s="41" t="s">
        <v>734</v>
      </c>
    </row>
    <row r="1025" spans="1:5" x14ac:dyDescent="0.25">
      <c r="A1025" s="5">
        <v>41060</v>
      </c>
      <c r="B1025" s="41" t="s">
        <v>731</v>
      </c>
      <c r="C1025" s="41" t="s">
        <v>732</v>
      </c>
      <c r="D1025" s="41" t="s">
        <v>733</v>
      </c>
      <c r="E1025" s="41" t="s">
        <v>734</v>
      </c>
    </row>
    <row r="1026" spans="1:5" x14ac:dyDescent="0.25">
      <c r="A1026" s="5">
        <v>41090</v>
      </c>
      <c r="B1026" s="41" t="s">
        <v>731</v>
      </c>
      <c r="C1026" s="41" t="s">
        <v>732</v>
      </c>
      <c r="D1026" s="41" t="s">
        <v>733</v>
      </c>
      <c r="E1026" s="41" t="s">
        <v>734</v>
      </c>
    </row>
    <row r="1027" spans="1:5" x14ac:dyDescent="0.25">
      <c r="A1027" s="5">
        <v>41121</v>
      </c>
      <c r="B1027" s="41" t="s">
        <v>731</v>
      </c>
      <c r="C1027" s="41" t="s">
        <v>732</v>
      </c>
      <c r="D1027" s="41" t="s">
        <v>733</v>
      </c>
      <c r="E1027" s="41" t="s">
        <v>734</v>
      </c>
    </row>
    <row r="1028" spans="1:5" x14ac:dyDescent="0.25">
      <c r="A1028" s="5">
        <v>41152</v>
      </c>
      <c r="B1028" s="41" t="s">
        <v>731</v>
      </c>
      <c r="C1028" s="41" t="s">
        <v>732</v>
      </c>
      <c r="D1028" s="41" t="s">
        <v>733</v>
      </c>
      <c r="E1028" s="41" t="s">
        <v>734</v>
      </c>
    </row>
    <row r="1029" spans="1:5" x14ac:dyDescent="0.25">
      <c r="A1029" s="5">
        <v>41182</v>
      </c>
      <c r="B1029" s="41" t="s">
        <v>731</v>
      </c>
      <c r="C1029" s="41" t="s">
        <v>732</v>
      </c>
      <c r="D1029" s="41" t="s">
        <v>733</v>
      </c>
      <c r="E1029" s="41" t="s">
        <v>734</v>
      </c>
    </row>
    <row r="1030" spans="1:5" x14ac:dyDescent="0.25">
      <c r="A1030" s="5">
        <v>41213</v>
      </c>
      <c r="B1030" s="41" t="s">
        <v>731</v>
      </c>
      <c r="C1030" s="41" t="s">
        <v>732</v>
      </c>
      <c r="D1030" s="41" t="s">
        <v>733</v>
      </c>
      <c r="E1030" s="41" t="s">
        <v>734</v>
      </c>
    </row>
    <row r="1031" spans="1:5" x14ac:dyDescent="0.25">
      <c r="A1031" s="5">
        <v>41243</v>
      </c>
      <c r="B1031" s="41" t="s">
        <v>731</v>
      </c>
      <c r="C1031" s="41" t="s">
        <v>732</v>
      </c>
      <c r="D1031" s="41" t="s">
        <v>733</v>
      </c>
      <c r="E1031" s="41" t="s">
        <v>734</v>
      </c>
    </row>
    <row r="1032" spans="1:5" x14ac:dyDescent="0.25">
      <c r="A1032" s="5">
        <v>41274</v>
      </c>
      <c r="B1032" s="41" t="s">
        <v>731</v>
      </c>
      <c r="C1032" s="41" t="s">
        <v>732</v>
      </c>
      <c r="D1032" s="41" t="s">
        <v>733</v>
      </c>
      <c r="E1032" s="41" t="s">
        <v>734</v>
      </c>
    </row>
    <row r="1033" spans="1:5" x14ac:dyDescent="0.25">
      <c r="A1033" s="5">
        <v>41305</v>
      </c>
      <c r="B1033" s="41" t="s">
        <v>731</v>
      </c>
      <c r="C1033" s="41" t="s">
        <v>732</v>
      </c>
      <c r="D1033" s="41" t="s">
        <v>733</v>
      </c>
      <c r="E1033" s="41" t="s">
        <v>734</v>
      </c>
    </row>
    <row r="1034" spans="1:5" x14ac:dyDescent="0.25">
      <c r="A1034" s="5">
        <v>41333</v>
      </c>
      <c r="B1034" s="41" t="s">
        <v>731</v>
      </c>
      <c r="C1034" s="41" t="s">
        <v>732</v>
      </c>
      <c r="D1034" s="41" t="s">
        <v>733</v>
      </c>
      <c r="E1034" s="41" t="s">
        <v>734</v>
      </c>
    </row>
    <row r="1035" spans="1:5" x14ac:dyDescent="0.25">
      <c r="A1035" s="5">
        <v>41364</v>
      </c>
      <c r="B1035" s="41" t="s">
        <v>731</v>
      </c>
      <c r="C1035" s="41" t="s">
        <v>732</v>
      </c>
      <c r="D1035" s="41" t="s">
        <v>733</v>
      </c>
      <c r="E1035" s="41" t="s">
        <v>734</v>
      </c>
    </row>
    <row r="1036" spans="1:5" x14ac:dyDescent="0.25">
      <c r="A1036" s="5">
        <v>41394</v>
      </c>
      <c r="B1036" s="41" t="s">
        <v>731</v>
      </c>
      <c r="C1036" s="41" t="s">
        <v>732</v>
      </c>
      <c r="D1036" s="41" t="s">
        <v>733</v>
      </c>
      <c r="E1036" s="41" t="s">
        <v>734</v>
      </c>
    </row>
    <row r="1037" spans="1:5" x14ac:dyDescent="0.25">
      <c r="A1037" s="5">
        <v>41425</v>
      </c>
      <c r="B1037" s="41" t="s">
        <v>731</v>
      </c>
      <c r="C1037" s="41" t="s">
        <v>732</v>
      </c>
      <c r="D1037" s="41" t="s">
        <v>733</v>
      </c>
      <c r="E1037" s="41" t="s">
        <v>734</v>
      </c>
    </row>
    <row r="1038" spans="1:5" x14ac:dyDescent="0.25">
      <c r="A1038" s="5">
        <v>41455</v>
      </c>
      <c r="B1038" s="41" t="s">
        <v>731</v>
      </c>
      <c r="C1038" s="41" t="s">
        <v>732</v>
      </c>
      <c r="D1038" s="41" t="s">
        <v>733</v>
      </c>
      <c r="E1038" s="41" t="s">
        <v>734</v>
      </c>
    </row>
    <row r="1039" spans="1:5" x14ac:dyDescent="0.25">
      <c r="A1039" s="5">
        <v>41486</v>
      </c>
      <c r="B1039" s="41" t="s">
        <v>731</v>
      </c>
      <c r="C1039" s="41" t="s">
        <v>732</v>
      </c>
      <c r="D1039" s="41" t="s">
        <v>733</v>
      </c>
      <c r="E1039" s="41" t="s">
        <v>734</v>
      </c>
    </row>
    <row r="1040" spans="1:5" x14ac:dyDescent="0.25">
      <c r="A1040" s="5">
        <v>41517</v>
      </c>
      <c r="B1040" s="41" t="s">
        <v>731</v>
      </c>
      <c r="C1040" s="41" t="s">
        <v>732</v>
      </c>
      <c r="D1040" s="41" t="s">
        <v>733</v>
      </c>
      <c r="E1040" s="41" t="s">
        <v>734</v>
      </c>
    </row>
    <row r="1041" spans="1:5" x14ac:dyDescent="0.25">
      <c r="A1041" s="5">
        <v>41547</v>
      </c>
      <c r="B1041" s="41" t="s">
        <v>731</v>
      </c>
      <c r="C1041" s="41" t="s">
        <v>732</v>
      </c>
      <c r="D1041" s="41" t="s">
        <v>733</v>
      </c>
      <c r="E1041" s="41" t="s">
        <v>734</v>
      </c>
    </row>
    <row r="1042" spans="1:5" x14ac:dyDescent="0.25">
      <c r="A1042" s="5">
        <v>41578</v>
      </c>
      <c r="B1042" s="41" t="s">
        <v>731</v>
      </c>
      <c r="C1042" s="41" t="s">
        <v>732</v>
      </c>
      <c r="D1042" s="41" t="s">
        <v>733</v>
      </c>
      <c r="E1042" s="41" t="s">
        <v>734</v>
      </c>
    </row>
    <row r="1043" spans="1:5" x14ac:dyDescent="0.25">
      <c r="A1043" s="5">
        <v>41608</v>
      </c>
      <c r="B1043" s="41" t="s">
        <v>731</v>
      </c>
      <c r="C1043" s="41" t="s">
        <v>732</v>
      </c>
      <c r="D1043" s="41" t="s">
        <v>733</v>
      </c>
      <c r="E1043" s="41" t="s">
        <v>734</v>
      </c>
    </row>
    <row r="1044" spans="1:5" x14ac:dyDescent="0.25">
      <c r="A1044" s="5">
        <v>41639</v>
      </c>
      <c r="B1044" s="41" t="s">
        <v>731</v>
      </c>
      <c r="C1044" s="41" t="s">
        <v>732</v>
      </c>
      <c r="D1044" s="41" t="s">
        <v>733</v>
      </c>
      <c r="E1044" s="41" t="s">
        <v>734</v>
      </c>
    </row>
    <row r="1045" spans="1:5" x14ac:dyDescent="0.25">
      <c r="A1045" s="5">
        <v>41670</v>
      </c>
      <c r="B1045" s="41" t="s">
        <v>731</v>
      </c>
      <c r="C1045" s="41" t="s">
        <v>732</v>
      </c>
      <c r="D1045" s="41" t="s">
        <v>733</v>
      </c>
      <c r="E1045" s="41" t="s">
        <v>734</v>
      </c>
    </row>
    <row r="1046" spans="1:5" x14ac:dyDescent="0.25">
      <c r="A1046" s="5">
        <v>41698</v>
      </c>
      <c r="B1046" s="41" t="s">
        <v>731</v>
      </c>
      <c r="C1046" s="41" t="s">
        <v>732</v>
      </c>
      <c r="D1046" s="41" t="s">
        <v>733</v>
      </c>
      <c r="E1046" s="41" t="s">
        <v>734</v>
      </c>
    </row>
    <row r="1047" spans="1:5" x14ac:dyDescent="0.25">
      <c r="A1047" s="5">
        <v>41729</v>
      </c>
      <c r="B1047" s="41" t="s">
        <v>731</v>
      </c>
      <c r="C1047" s="41" t="s">
        <v>732</v>
      </c>
      <c r="D1047" s="41" t="s">
        <v>733</v>
      </c>
      <c r="E1047" s="41" t="s">
        <v>734</v>
      </c>
    </row>
    <row r="1048" spans="1:5" x14ac:dyDescent="0.25">
      <c r="A1048" s="5">
        <v>41759</v>
      </c>
      <c r="B1048" s="41" t="s">
        <v>731</v>
      </c>
      <c r="C1048" s="41" t="s">
        <v>732</v>
      </c>
      <c r="D1048" s="41" t="s">
        <v>733</v>
      </c>
      <c r="E1048" s="41" t="s">
        <v>734</v>
      </c>
    </row>
    <row r="1049" spans="1:5" x14ac:dyDescent="0.25">
      <c r="A1049" s="5">
        <v>41790</v>
      </c>
      <c r="B1049" s="41" t="s">
        <v>731</v>
      </c>
      <c r="C1049" s="41" t="s">
        <v>732</v>
      </c>
      <c r="D1049" s="41" t="s">
        <v>733</v>
      </c>
      <c r="E1049" s="41" t="s">
        <v>734</v>
      </c>
    </row>
    <row r="1050" spans="1:5" x14ac:dyDescent="0.25">
      <c r="A1050" s="5">
        <v>41820</v>
      </c>
      <c r="B1050" s="41" t="s">
        <v>731</v>
      </c>
      <c r="C1050" s="41" t="s">
        <v>732</v>
      </c>
      <c r="D1050" s="41" t="s">
        <v>733</v>
      </c>
      <c r="E1050" s="41" t="s">
        <v>734</v>
      </c>
    </row>
    <row r="1051" spans="1:5" x14ac:dyDescent="0.25">
      <c r="A1051" s="5">
        <v>41851</v>
      </c>
      <c r="B1051" s="41" t="s">
        <v>731</v>
      </c>
      <c r="C1051" s="41" t="s">
        <v>732</v>
      </c>
      <c r="D1051" s="41" t="s">
        <v>733</v>
      </c>
      <c r="E1051" s="41" t="s">
        <v>734</v>
      </c>
    </row>
    <row r="1052" spans="1:5" x14ac:dyDescent="0.25">
      <c r="A1052" s="5">
        <v>41882</v>
      </c>
      <c r="B1052" s="41" t="s">
        <v>731</v>
      </c>
      <c r="C1052" s="41" t="s">
        <v>732</v>
      </c>
      <c r="D1052" s="41" t="s">
        <v>733</v>
      </c>
      <c r="E1052" s="41" t="s">
        <v>734</v>
      </c>
    </row>
    <row r="1053" spans="1:5" x14ac:dyDescent="0.25">
      <c r="A1053" s="5">
        <v>41912</v>
      </c>
      <c r="B1053" s="41" t="s">
        <v>731</v>
      </c>
      <c r="C1053" s="41" t="s">
        <v>732</v>
      </c>
      <c r="D1053" s="41" t="s">
        <v>733</v>
      </c>
      <c r="E1053" s="41" t="s">
        <v>734</v>
      </c>
    </row>
    <row r="1054" spans="1:5" x14ac:dyDescent="0.25">
      <c r="A1054" s="5">
        <v>41943</v>
      </c>
      <c r="B1054" s="41" t="s">
        <v>731</v>
      </c>
      <c r="C1054" s="41" t="s">
        <v>732</v>
      </c>
      <c r="D1054" s="41" t="s">
        <v>733</v>
      </c>
      <c r="E1054" s="41" t="s">
        <v>734</v>
      </c>
    </row>
    <row r="1055" spans="1:5" x14ac:dyDescent="0.25">
      <c r="A1055" s="5">
        <v>41973</v>
      </c>
      <c r="B1055" s="41" t="s">
        <v>731</v>
      </c>
      <c r="C1055" s="41" t="s">
        <v>732</v>
      </c>
      <c r="D1055" s="41" t="s">
        <v>733</v>
      </c>
      <c r="E1055" s="41" t="s">
        <v>734</v>
      </c>
    </row>
    <row r="1056" spans="1:5" x14ac:dyDescent="0.25">
      <c r="A1056" s="5">
        <v>42004</v>
      </c>
      <c r="B1056" s="41" t="s">
        <v>731</v>
      </c>
      <c r="C1056" s="41" t="s">
        <v>732</v>
      </c>
      <c r="D1056" s="41" t="s">
        <v>733</v>
      </c>
      <c r="E1056" s="41" t="s">
        <v>734</v>
      </c>
    </row>
    <row r="1057" spans="1:6" x14ac:dyDescent="0.25">
      <c r="A1057" s="5">
        <v>42035</v>
      </c>
      <c r="B1057" s="41" t="s">
        <v>731</v>
      </c>
      <c r="C1057" s="41" t="s">
        <v>732</v>
      </c>
      <c r="D1057" s="41" t="s">
        <v>733</v>
      </c>
      <c r="E1057" s="41" t="s">
        <v>734</v>
      </c>
    </row>
    <row r="1058" spans="1:6" x14ac:dyDescent="0.25">
      <c r="A1058" s="5">
        <v>42063</v>
      </c>
      <c r="B1058" s="41" t="s">
        <v>731</v>
      </c>
      <c r="C1058" s="41" t="s">
        <v>732</v>
      </c>
      <c r="D1058" s="41" t="s">
        <v>733</v>
      </c>
      <c r="E1058" s="41" t="s">
        <v>734</v>
      </c>
    </row>
    <row r="1059" spans="1:6" x14ac:dyDescent="0.25">
      <c r="A1059" s="5">
        <v>42094</v>
      </c>
      <c r="B1059" s="41" t="s">
        <v>731</v>
      </c>
      <c r="C1059" s="41" t="s">
        <v>732</v>
      </c>
      <c r="D1059" s="41" t="s">
        <v>733</v>
      </c>
      <c r="E1059" s="41" t="s">
        <v>734</v>
      </c>
    </row>
    <row r="1060" spans="1:6" x14ac:dyDescent="0.25">
      <c r="A1060" s="5">
        <v>42124</v>
      </c>
      <c r="B1060" s="41" t="s">
        <v>731</v>
      </c>
      <c r="C1060" s="41" t="s">
        <v>732</v>
      </c>
      <c r="D1060" s="41" t="s">
        <v>733</v>
      </c>
      <c r="E1060" s="41" t="s">
        <v>734</v>
      </c>
    </row>
    <row r="1061" spans="1:6" x14ac:dyDescent="0.25">
      <c r="A1061" s="5">
        <v>42155</v>
      </c>
      <c r="B1061" s="41" t="s">
        <v>731</v>
      </c>
      <c r="C1061" s="41" t="s">
        <v>732</v>
      </c>
      <c r="D1061" s="41" t="s">
        <v>733</v>
      </c>
      <c r="E1061" s="41" t="s">
        <v>734</v>
      </c>
    </row>
    <row r="1065" spans="1:6" x14ac:dyDescent="0.25">
      <c r="A1065" s="41" t="s">
        <v>730</v>
      </c>
    </row>
    <row r="1066" spans="1:6" x14ac:dyDescent="0.25">
      <c r="A1066" s="41" t="s">
        <v>460</v>
      </c>
    </row>
    <row r="1068" spans="1:6" x14ac:dyDescent="0.25">
      <c r="B1068" s="41" t="s">
        <v>49</v>
      </c>
      <c r="C1068" s="41" t="s">
        <v>57</v>
      </c>
      <c r="D1068" s="41" t="s">
        <v>69</v>
      </c>
      <c r="E1068" s="41" t="s">
        <v>82</v>
      </c>
      <c r="F1068" s="41" t="s">
        <v>448</v>
      </c>
    </row>
    <row r="1069" spans="1:6" x14ac:dyDescent="0.25">
      <c r="A1069" s="5">
        <v>38352</v>
      </c>
      <c r="B1069" s="41">
        <v>121</v>
      </c>
      <c r="C1069" s="41">
        <v>416</v>
      </c>
      <c r="D1069" s="41">
        <v>1203</v>
      </c>
      <c r="E1069" s="41">
        <v>1307</v>
      </c>
      <c r="F1069" s="41">
        <v>3047</v>
      </c>
    </row>
    <row r="1070" spans="1:6" x14ac:dyDescent="0.25">
      <c r="A1070" s="5">
        <v>38383</v>
      </c>
      <c r="B1070" s="41">
        <v>121</v>
      </c>
      <c r="C1070" s="41">
        <v>427</v>
      </c>
      <c r="D1070" s="41">
        <v>1197</v>
      </c>
      <c r="E1070" s="41">
        <v>1317</v>
      </c>
      <c r="F1070" s="41">
        <v>3062</v>
      </c>
    </row>
    <row r="1071" spans="1:6" x14ac:dyDescent="0.25">
      <c r="A1071" s="5">
        <v>38411</v>
      </c>
      <c r="B1071" s="41">
        <v>120</v>
      </c>
      <c r="C1071" s="41">
        <v>433</v>
      </c>
      <c r="D1071" s="41">
        <v>1202</v>
      </c>
      <c r="E1071" s="41">
        <v>1314</v>
      </c>
      <c r="F1071" s="41">
        <v>3069</v>
      </c>
    </row>
    <row r="1072" spans="1:6" x14ac:dyDescent="0.25">
      <c r="A1072" s="5">
        <v>38442</v>
      </c>
      <c r="B1072" s="41">
        <v>116</v>
      </c>
      <c r="C1072" s="41">
        <v>436</v>
      </c>
      <c r="D1072" s="41">
        <v>1218</v>
      </c>
      <c r="E1072" s="41">
        <v>1311</v>
      </c>
      <c r="F1072" s="41">
        <v>3081</v>
      </c>
    </row>
    <row r="1073" spans="1:6" x14ac:dyDescent="0.25">
      <c r="A1073" s="5">
        <v>38472</v>
      </c>
      <c r="B1073" s="41">
        <v>109</v>
      </c>
      <c r="C1073" s="41">
        <v>447</v>
      </c>
      <c r="D1073" s="41">
        <v>1214</v>
      </c>
      <c r="E1073" s="41">
        <v>1294</v>
      </c>
      <c r="F1073" s="41">
        <v>3064</v>
      </c>
    </row>
    <row r="1074" spans="1:6" x14ac:dyDescent="0.25">
      <c r="A1074" s="5">
        <v>38503</v>
      </c>
      <c r="B1074" s="41">
        <v>112</v>
      </c>
      <c r="C1074" s="41">
        <v>423</v>
      </c>
      <c r="D1074" s="41">
        <v>1217</v>
      </c>
      <c r="E1074" s="41">
        <v>1278</v>
      </c>
      <c r="F1074" s="41">
        <v>3030</v>
      </c>
    </row>
    <row r="1075" spans="1:6" x14ac:dyDescent="0.25">
      <c r="A1075" s="5">
        <v>38533</v>
      </c>
      <c r="B1075" s="41">
        <v>113</v>
      </c>
      <c r="C1075" s="41">
        <v>426</v>
      </c>
      <c r="D1075" s="41">
        <v>1232</v>
      </c>
      <c r="E1075" s="41">
        <v>1296</v>
      </c>
      <c r="F1075" s="41">
        <v>3067</v>
      </c>
    </row>
    <row r="1076" spans="1:6" x14ac:dyDescent="0.25">
      <c r="A1076" s="5">
        <v>38564</v>
      </c>
      <c r="B1076" s="41">
        <v>115</v>
      </c>
      <c r="C1076" s="41">
        <v>426</v>
      </c>
      <c r="D1076" s="41">
        <v>1243</v>
      </c>
      <c r="E1076" s="41">
        <v>1299</v>
      </c>
      <c r="F1076" s="41">
        <v>3083</v>
      </c>
    </row>
    <row r="1077" spans="1:6" x14ac:dyDescent="0.25">
      <c r="A1077" s="5">
        <v>38595</v>
      </c>
      <c r="B1077" s="41">
        <v>116</v>
      </c>
      <c r="C1077" s="41">
        <v>444</v>
      </c>
      <c r="D1077" s="41">
        <v>1243</v>
      </c>
      <c r="E1077" s="41">
        <v>1288</v>
      </c>
      <c r="F1077" s="41">
        <v>3091</v>
      </c>
    </row>
    <row r="1078" spans="1:6" x14ac:dyDescent="0.25">
      <c r="A1078" s="5">
        <v>38625</v>
      </c>
      <c r="B1078" s="41">
        <v>114</v>
      </c>
      <c r="C1078" s="41">
        <v>446</v>
      </c>
      <c r="D1078" s="41">
        <v>1252</v>
      </c>
      <c r="E1078" s="41">
        <v>1289</v>
      </c>
      <c r="F1078" s="41">
        <v>3101</v>
      </c>
    </row>
    <row r="1079" spans="1:6" x14ac:dyDescent="0.25">
      <c r="A1079" s="5">
        <v>38656</v>
      </c>
      <c r="B1079" s="41">
        <v>115</v>
      </c>
      <c r="C1079" s="41">
        <v>440</v>
      </c>
      <c r="D1079" s="41">
        <v>1261</v>
      </c>
      <c r="E1079" s="41">
        <v>1295</v>
      </c>
      <c r="F1079" s="41">
        <v>3111</v>
      </c>
    </row>
    <row r="1080" spans="1:6" x14ac:dyDescent="0.25">
      <c r="A1080" s="5">
        <v>38686</v>
      </c>
      <c r="B1080" s="41">
        <v>118</v>
      </c>
      <c r="C1080" s="41">
        <v>442</v>
      </c>
      <c r="D1080" s="41">
        <v>1269</v>
      </c>
      <c r="E1080" s="41">
        <v>1309</v>
      </c>
      <c r="F1080" s="41">
        <v>3138</v>
      </c>
    </row>
    <row r="1081" spans="1:6" x14ac:dyDescent="0.25">
      <c r="A1081" s="5">
        <v>38717</v>
      </c>
      <c r="B1081" s="41">
        <v>121</v>
      </c>
      <c r="C1081" s="41">
        <v>437</v>
      </c>
      <c r="D1081" s="41">
        <v>1286</v>
      </c>
      <c r="E1081" s="41">
        <v>1269</v>
      </c>
      <c r="F1081" s="41">
        <v>3113</v>
      </c>
    </row>
    <row r="1082" spans="1:6" x14ac:dyDescent="0.25">
      <c r="A1082" s="5">
        <v>38748</v>
      </c>
      <c r="B1082" s="41">
        <v>124</v>
      </c>
      <c r="C1082" s="41">
        <v>442</v>
      </c>
      <c r="D1082" s="41">
        <v>1283</v>
      </c>
      <c r="E1082" s="41">
        <v>1272</v>
      </c>
      <c r="F1082" s="41">
        <v>3121</v>
      </c>
    </row>
    <row r="1083" spans="1:6" x14ac:dyDescent="0.25">
      <c r="A1083" s="5">
        <v>38776</v>
      </c>
      <c r="B1083" s="41">
        <v>122</v>
      </c>
      <c r="C1083" s="41">
        <v>439</v>
      </c>
      <c r="D1083" s="41">
        <v>1285</v>
      </c>
      <c r="E1083" s="41">
        <v>1284</v>
      </c>
      <c r="F1083" s="41">
        <v>3130</v>
      </c>
    </row>
    <row r="1084" spans="1:6" x14ac:dyDescent="0.25">
      <c r="A1084" s="5">
        <v>38807</v>
      </c>
      <c r="B1084" s="41">
        <v>119</v>
      </c>
      <c r="C1084" s="41">
        <v>442</v>
      </c>
      <c r="D1084" s="41">
        <v>1309</v>
      </c>
      <c r="E1084" s="41">
        <v>1286</v>
      </c>
      <c r="F1084" s="41">
        <v>3156</v>
      </c>
    </row>
    <row r="1085" spans="1:6" x14ac:dyDescent="0.25">
      <c r="A1085" s="5">
        <v>38837</v>
      </c>
      <c r="B1085" s="41">
        <v>118</v>
      </c>
      <c r="C1085" s="41">
        <v>438</v>
      </c>
      <c r="D1085" s="41">
        <v>1313</v>
      </c>
      <c r="E1085" s="41">
        <v>1288</v>
      </c>
      <c r="F1085" s="41">
        <v>3157</v>
      </c>
    </row>
    <row r="1086" spans="1:6" x14ac:dyDescent="0.25">
      <c r="A1086" s="5">
        <v>38868</v>
      </c>
      <c r="B1086" s="41">
        <v>120</v>
      </c>
      <c r="C1086" s="41">
        <v>441</v>
      </c>
      <c r="D1086" s="41">
        <v>1333</v>
      </c>
      <c r="E1086" s="41">
        <v>1295</v>
      </c>
      <c r="F1086" s="41">
        <v>3189</v>
      </c>
    </row>
    <row r="1087" spans="1:6" x14ac:dyDescent="0.25">
      <c r="A1087" s="5">
        <v>38898</v>
      </c>
      <c r="B1087" s="41">
        <v>120</v>
      </c>
      <c r="C1087" s="41">
        <v>466</v>
      </c>
      <c r="D1087" s="41">
        <v>1304</v>
      </c>
      <c r="E1087" s="41">
        <v>1307</v>
      </c>
      <c r="F1087" s="41">
        <v>3197</v>
      </c>
    </row>
    <row r="1088" spans="1:6" x14ac:dyDescent="0.25">
      <c r="A1088" s="5">
        <v>38929</v>
      </c>
      <c r="B1088" s="41">
        <v>118</v>
      </c>
      <c r="C1088" s="41">
        <v>464</v>
      </c>
      <c r="D1088" s="41">
        <v>1293</v>
      </c>
      <c r="E1088" s="41">
        <v>1323</v>
      </c>
      <c r="F1088" s="41">
        <v>3198</v>
      </c>
    </row>
    <row r="1089" spans="1:6" x14ac:dyDescent="0.25">
      <c r="A1089" s="5">
        <v>38960</v>
      </c>
      <c r="B1089" s="41">
        <v>118</v>
      </c>
      <c r="C1089" s="41">
        <v>473</v>
      </c>
      <c r="D1089" s="41">
        <v>1304</v>
      </c>
      <c r="E1089" s="41">
        <v>1336</v>
      </c>
      <c r="F1089" s="41">
        <v>3231</v>
      </c>
    </row>
    <row r="1090" spans="1:6" x14ac:dyDescent="0.25">
      <c r="A1090" s="5">
        <v>38990</v>
      </c>
      <c r="B1090" s="41">
        <v>119</v>
      </c>
      <c r="C1090" s="41">
        <v>473</v>
      </c>
      <c r="D1090" s="41">
        <v>1317</v>
      </c>
      <c r="E1090" s="41">
        <v>1347</v>
      </c>
      <c r="F1090" s="41">
        <v>3256</v>
      </c>
    </row>
    <row r="1091" spans="1:6" x14ac:dyDescent="0.25">
      <c r="A1091" s="5">
        <v>39021</v>
      </c>
      <c r="B1091" s="41">
        <v>122</v>
      </c>
      <c r="C1091" s="41">
        <v>478</v>
      </c>
      <c r="D1091" s="41">
        <v>1354</v>
      </c>
      <c r="E1091" s="41">
        <v>1332</v>
      </c>
      <c r="F1091" s="41">
        <v>3286</v>
      </c>
    </row>
    <row r="1092" spans="1:6" x14ac:dyDescent="0.25">
      <c r="A1092" s="5">
        <v>39051</v>
      </c>
      <c r="B1092" s="41">
        <v>122</v>
      </c>
      <c r="C1092" s="41">
        <v>487</v>
      </c>
      <c r="D1092" s="41">
        <v>1364</v>
      </c>
      <c r="E1092" s="41">
        <v>1312</v>
      </c>
      <c r="F1092" s="41">
        <v>3285</v>
      </c>
    </row>
    <row r="1093" spans="1:6" x14ac:dyDescent="0.25">
      <c r="A1093" s="5">
        <v>39082</v>
      </c>
      <c r="B1093" s="41">
        <v>123</v>
      </c>
      <c r="C1093" s="41">
        <v>476</v>
      </c>
      <c r="D1093" s="41">
        <v>1389</v>
      </c>
      <c r="E1093" s="41">
        <v>1329</v>
      </c>
      <c r="F1093" s="41">
        <v>3317</v>
      </c>
    </row>
    <row r="1094" spans="1:6" x14ac:dyDescent="0.25">
      <c r="A1094" s="5">
        <v>39113</v>
      </c>
      <c r="B1094" s="41">
        <v>120</v>
      </c>
      <c r="C1094" s="41">
        <v>464</v>
      </c>
      <c r="D1094" s="41">
        <v>1384</v>
      </c>
      <c r="E1094" s="41">
        <v>1330</v>
      </c>
      <c r="F1094" s="41">
        <v>3298</v>
      </c>
    </row>
    <row r="1095" spans="1:6" x14ac:dyDescent="0.25">
      <c r="A1095" s="5">
        <v>39141</v>
      </c>
      <c r="B1095" s="41">
        <v>120</v>
      </c>
      <c r="C1095" s="41">
        <v>516</v>
      </c>
      <c r="D1095" s="41">
        <v>1324</v>
      </c>
      <c r="E1095" s="41">
        <v>1315</v>
      </c>
      <c r="F1095" s="41">
        <v>3275</v>
      </c>
    </row>
    <row r="1096" spans="1:6" x14ac:dyDescent="0.25">
      <c r="A1096" s="5">
        <v>39172</v>
      </c>
      <c r="B1096" s="41">
        <v>120</v>
      </c>
      <c r="C1096" s="41">
        <v>534</v>
      </c>
      <c r="D1096" s="41">
        <v>1311</v>
      </c>
      <c r="E1096" s="41">
        <v>1342</v>
      </c>
      <c r="F1096" s="41">
        <v>3307</v>
      </c>
    </row>
    <row r="1097" spans="1:6" x14ac:dyDescent="0.25">
      <c r="A1097" s="5">
        <v>39202</v>
      </c>
      <c r="B1097" s="41">
        <v>121</v>
      </c>
      <c r="C1097" s="41">
        <v>531</v>
      </c>
      <c r="D1097" s="41">
        <v>1314</v>
      </c>
      <c r="E1097" s="41">
        <v>1347</v>
      </c>
      <c r="F1097" s="41">
        <v>3313</v>
      </c>
    </row>
    <row r="1098" spans="1:6" x14ac:dyDescent="0.25">
      <c r="A1098" s="5">
        <v>39233</v>
      </c>
      <c r="B1098" s="41">
        <v>123</v>
      </c>
      <c r="C1098" s="41">
        <v>541</v>
      </c>
      <c r="D1098" s="41">
        <v>1338</v>
      </c>
      <c r="E1098" s="41">
        <v>1356</v>
      </c>
      <c r="F1098" s="41">
        <v>3358</v>
      </c>
    </row>
    <row r="1099" spans="1:6" x14ac:dyDescent="0.25">
      <c r="A1099" s="5">
        <v>39263</v>
      </c>
      <c r="B1099" s="41">
        <v>126</v>
      </c>
      <c r="C1099" s="41">
        <v>537</v>
      </c>
      <c r="D1099" s="41">
        <v>1354</v>
      </c>
      <c r="E1099" s="41">
        <v>1388</v>
      </c>
      <c r="F1099" s="41">
        <v>3405</v>
      </c>
    </row>
    <row r="1100" spans="1:6" x14ac:dyDescent="0.25">
      <c r="A1100" s="5">
        <v>39294</v>
      </c>
      <c r="B1100" s="41">
        <v>127</v>
      </c>
      <c r="C1100" s="41">
        <v>528</v>
      </c>
      <c r="D1100" s="41">
        <v>1329</v>
      </c>
      <c r="E1100" s="41">
        <v>1404</v>
      </c>
      <c r="F1100" s="41">
        <v>3388</v>
      </c>
    </row>
    <row r="1101" spans="1:6" x14ac:dyDescent="0.25">
      <c r="A1101" s="5">
        <v>39325</v>
      </c>
      <c r="B1101" s="41">
        <v>127</v>
      </c>
      <c r="C1101" s="41">
        <v>530</v>
      </c>
      <c r="D1101" s="41">
        <v>1313</v>
      </c>
      <c r="E1101" s="41">
        <v>1428</v>
      </c>
      <c r="F1101" s="41">
        <v>3398</v>
      </c>
    </row>
    <row r="1102" spans="1:6" x14ac:dyDescent="0.25">
      <c r="A1102" s="5">
        <v>39355</v>
      </c>
      <c r="B1102" s="41">
        <v>127</v>
      </c>
      <c r="C1102" s="41">
        <v>541</v>
      </c>
      <c r="D1102" s="41">
        <v>1334</v>
      </c>
      <c r="E1102" s="41">
        <v>1450</v>
      </c>
      <c r="F1102" s="41">
        <v>3452</v>
      </c>
    </row>
    <row r="1103" spans="1:6" x14ac:dyDescent="0.25">
      <c r="A1103" s="5">
        <v>39386</v>
      </c>
      <c r="B1103" s="41">
        <v>130</v>
      </c>
      <c r="C1103" s="41">
        <v>526</v>
      </c>
      <c r="D1103" s="41">
        <v>1385</v>
      </c>
      <c r="E1103" s="41">
        <v>1449</v>
      </c>
      <c r="F1103" s="41">
        <v>3490</v>
      </c>
    </row>
    <row r="1104" spans="1:6" x14ac:dyDescent="0.25">
      <c r="A1104" s="5">
        <v>39416</v>
      </c>
      <c r="B1104" s="41">
        <v>124</v>
      </c>
      <c r="C1104" s="41">
        <v>531</v>
      </c>
      <c r="D1104" s="41">
        <v>1391</v>
      </c>
      <c r="E1104" s="41">
        <v>1456</v>
      </c>
      <c r="F1104" s="41">
        <v>3502</v>
      </c>
    </row>
    <row r="1105" spans="1:6" x14ac:dyDescent="0.25">
      <c r="A1105" s="5">
        <v>39447</v>
      </c>
      <c r="B1105" s="41">
        <v>115</v>
      </c>
      <c r="C1105" s="41">
        <v>544</v>
      </c>
      <c r="D1105" s="41">
        <v>1407</v>
      </c>
      <c r="E1105" s="41">
        <v>1471</v>
      </c>
      <c r="F1105" s="41">
        <v>3537</v>
      </c>
    </row>
    <row r="1106" spans="1:6" x14ac:dyDescent="0.25">
      <c r="A1106" s="5">
        <v>39478</v>
      </c>
      <c r="B1106" s="41">
        <v>112</v>
      </c>
      <c r="C1106" s="41">
        <v>527</v>
      </c>
      <c r="D1106" s="41">
        <v>1428</v>
      </c>
      <c r="E1106" s="41">
        <v>1466</v>
      </c>
      <c r="F1106" s="41">
        <v>3533</v>
      </c>
    </row>
    <row r="1107" spans="1:6" x14ac:dyDescent="0.25">
      <c r="A1107" s="5">
        <v>39507</v>
      </c>
      <c r="B1107" s="41">
        <v>111</v>
      </c>
      <c r="C1107" s="41">
        <v>520</v>
      </c>
      <c r="D1107" s="41">
        <v>1433</v>
      </c>
      <c r="E1107" s="41">
        <v>1469</v>
      </c>
      <c r="F1107" s="41">
        <v>3533</v>
      </c>
    </row>
    <row r="1108" spans="1:6" x14ac:dyDescent="0.25">
      <c r="A1108" s="5">
        <v>39538</v>
      </c>
      <c r="B1108" s="41">
        <v>114</v>
      </c>
      <c r="C1108" s="41">
        <v>514</v>
      </c>
      <c r="D1108" s="41">
        <v>1429</v>
      </c>
      <c r="E1108" s="41">
        <v>1511</v>
      </c>
      <c r="F1108" s="41">
        <v>3568</v>
      </c>
    </row>
    <row r="1109" spans="1:6" x14ac:dyDescent="0.25">
      <c r="A1109" s="5">
        <v>39568</v>
      </c>
      <c r="B1109" s="41">
        <v>112</v>
      </c>
      <c r="C1109" s="41">
        <v>509</v>
      </c>
      <c r="D1109" s="41">
        <v>1468</v>
      </c>
      <c r="E1109" s="41">
        <v>1533</v>
      </c>
      <c r="F1109" s="41">
        <v>3622</v>
      </c>
    </row>
    <row r="1110" spans="1:6" x14ac:dyDescent="0.25">
      <c r="A1110" s="5">
        <v>39599</v>
      </c>
      <c r="B1110" s="41">
        <v>116</v>
      </c>
      <c r="C1110" s="41">
        <v>512</v>
      </c>
      <c r="D1110" s="41">
        <v>1515</v>
      </c>
      <c r="E1110" s="41">
        <v>1534</v>
      </c>
      <c r="F1110" s="41">
        <v>3677</v>
      </c>
    </row>
    <row r="1111" spans="1:6" x14ac:dyDescent="0.25">
      <c r="A1111" s="5">
        <v>39629</v>
      </c>
      <c r="B1111" s="41">
        <v>105</v>
      </c>
      <c r="C1111" s="41">
        <v>516</v>
      </c>
      <c r="D1111" s="41">
        <v>1541</v>
      </c>
      <c r="E1111" s="41">
        <v>1569</v>
      </c>
      <c r="F1111" s="41">
        <v>3731</v>
      </c>
    </row>
    <row r="1112" spans="1:6" x14ac:dyDescent="0.25">
      <c r="A1112" s="5">
        <v>39660</v>
      </c>
      <c r="B1112" s="41">
        <v>104</v>
      </c>
      <c r="C1112" s="41">
        <v>474</v>
      </c>
      <c r="D1112" s="41">
        <v>1583</v>
      </c>
      <c r="E1112" s="41">
        <v>1569</v>
      </c>
      <c r="F1112" s="41">
        <v>3730</v>
      </c>
    </row>
    <row r="1113" spans="1:6" x14ac:dyDescent="0.25">
      <c r="A1113" s="5">
        <v>39691</v>
      </c>
      <c r="B1113" s="41">
        <v>105</v>
      </c>
      <c r="C1113" s="41">
        <v>459</v>
      </c>
      <c r="D1113" s="41">
        <v>1603</v>
      </c>
      <c r="E1113" s="41">
        <v>1578</v>
      </c>
      <c r="F1113" s="41">
        <v>3745</v>
      </c>
    </row>
    <row r="1114" spans="1:6" x14ac:dyDescent="0.25">
      <c r="A1114" s="5">
        <v>39721</v>
      </c>
      <c r="B1114" s="41">
        <v>100</v>
      </c>
      <c r="C1114" s="41">
        <v>434</v>
      </c>
      <c r="D1114" s="41">
        <v>1595</v>
      </c>
      <c r="E1114" s="41">
        <v>1575</v>
      </c>
      <c r="F1114" s="41">
        <v>3704</v>
      </c>
    </row>
    <row r="1115" spans="1:6" x14ac:dyDescent="0.25">
      <c r="A1115" s="5">
        <v>39752</v>
      </c>
      <c r="B1115" s="41">
        <v>94</v>
      </c>
      <c r="C1115" s="41">
        <v>421</v>
      </c>
      <c r="D1115" s="41">
        <v>1581</v>
      </c>
      <c r="E1115" s="41">
        <v>1583</v>
      </c>
      <c r="F1115" s="41">
        <v>3679</v>
      </c>
    </row>
    <row r="1116" spans="1:6" x14ac:dyDescent="0.25">
      <c r="A1116" s="5">
        <v>39782</v>
      </c>
      <c r="B1116" s="41">
        <v>91</v>
      </c>
      <c r="C1116" s="41">
        <v>415</v>
      </c>
      <c r="D1116" s="41">
        <v>1582</v>
      </c>
      <c r="E1116" s="41">
        <v>1601</v>
      </c>
      <c r="F1116" s="41">
        <v>3689</v>
      </c>
    </row>
    <row r="1117" spans="1:6" x14ac:dyDescent="0.25">
      <c r="A1117" s="5">
        <v>39813</v>
      </c>
      <c r="B1117" s="41">
        <v>82</v>
      </c>
      <c r="C1117" s="41">
        <v>364</v>
      </c>
      <c r="D1117" s="41">
        <v>1594</v>
      </c>
      <c r="E1117" s="41">
        <v>1660</v>
      </c>
      <c r="F1117" s="41">
        <v>3700</v>
      </c>
    </row>
    <row r="1118" spans="1:6" x14ac:dyDescent="0.25">
      <c r="A1118" s="5">
        <v>39844</v>
      </c>
      <c r="B1118" s="41">
        <v>87</v>
      </c>
      <c r="C1118" s="41">
        <v>351</v>
      </c>
      <c r="D1118" s="41">
        <v>1583</v>
      </c>
      <c r="E1118" s="41">
        <v>1691</v>
      </c>
      <c r="F1118" s="41">
        <v>3712</v>
      </c>
    </row>
    <row r="1119" spans="1:6" x14ac:dyDescent="0.25">
      <c r="A1119" s="5">
        <v>39872</v>
      </c>
      <c r="B1119" s="41">
        <v>88</v>
      </c>
      <c r="C1119" s="41">
        <v>347</v>
      </c>
      <c r="D1119" s="41">
        <v>1595</v>
      </c>
      <c r="E1119" s="41">
        <v>1721</v>
      </c>
      <c r="F1119" s="41">
        <v>3751</v>
      </c>
    </row>
    <row r="1120" spans="1:6" x14ac:dyDescent="0.25">
      <c r="A1120" s="5">
        <v>39903</v>
      </c>
      <c r="B1120" s="41">
        <v>30</v>
      </c>
      <c r="C1120" s="41">
        <v>385</v>
      </c>
      <c r="D1120" s="41">
        <v>1606</v>
      </c>
      <c r="E1120" s="41">
        <v>1769</v>
      </c>
      <c r="F1120" s="41">
        <v>3790</v>
      </c>
    </row>
    <row r="1121" spans="1:6" x14ac:dyDescent="0.25">
      <c r="A1121" s="5">
        <v>39933</v>
      </c>
      <c r="B1121" s="41">
        <v>29</v>
      </c>
      <c r="C1121" s="41">
        <v>377</v>
      </c>
      <c r="D1121" s="41">
        <v>1586</v>
      </c>
      <c r="E1121" s="41">
        <v>1759</v>
      </c>
      <c r="F1121" s="41">
        <v>3751</v>
      </c>
    </row>
    <row r="1122" spans="1:6" x14ac:dyDescent="0.25">
      <c r="A1122" s="5">
        <v>39964</v>
      </c>
      <c r="B1122" s="41">
        <v>36</v>
      </c>
      <c r="C1122" s="41">
        <v>384</v>
      </c>
      <c r="D1122" s="41">
        <v>1578</v>
      </c>
      <c r="E1122" s="41">
        <v>1790</v>
      </c>
      <c r="F1122" s="41">
        <v>3788</v>
      </c>
    </row>
    <row r="1123" spans="1:6" x14ac:dyDescent="0.25">
      <c r="A1123" s="5">
        <v>39994</v>
      </c>
      <c r="B1123" s="41">
        <v>36</v>
      </c>
      <c r="C1123" s="41">
        <v>388</v>
      </c>
      <c r="D1123" s="41">
        <v>1574</v>
      </c>
      <c r="E1123" s="41">
        <v>1820</v>
      </c>
      <c r="F1123" s="41">
        <v>3818</v>
      </c>
    </row>
    <row r="1124" spans="1:6" x14ac:dyDescent="0.25">
      <c r="A1124" s="5">
        <v>40025</v>
      </c>
      <c r="B1124" s="41">
        <v>37</v>
      </c>
      <c r="C1124" s="41">
        <v>386</v>
      </c>
      <c r="D1124" s="41">
        <v>1592</v>
      </c>
      <c r="E1124" s="41">
        <v>1836</v>
      </c>
      <c r="F1124" s="41">
        <v>3851</v>
      </c>
    </row>
    <row r="1125" spans="1:6" x14ac:dyDescent="0.25">
      <c r="A1125" s="5">
        <v>40056</v>
      </c>
      <c r="B1125" s="41">
        <v>37</v>
      </c>
      <c r="C1125" s="41">
        <v>402</v>
      </c>
      <c r="D1125" s="41">
        <v>1585</v>
      </c>
      <c r="E1125" s="41">
        <v>1858</v>
      </c>
      <c r="F1125" s="41">
        <v>3882</v>
      </c>
    </row>
    <row r="1126" spans="1:6" x14ac:dyDescent="0.25">
      <c r="A1126" s="5">
        <v>40086</v>
      </c>
      <c r="B1126" s="41">
        <v>37</v>
      </c>
      <c r="C1126" s="41">
        <v>411</v>
      </c>
      <c r="D1126" s="41">
        <v>1589</v>
      </c>
      <c r="E1126" s="41">
        <v>1891</v>
      </c>
      <c r="F1126" s="41">
        <v>3928</v>
      </c>
    </row>
    <row r="1127" spans="1:6" x14ac:dyDescent="0.25">
      <c r="A1127" s="5">
        <v>40117</v>
      </c>
      <c r="B1127" s="41">
        <v>35</v>
      </c>
      <c r="C1127" s="41">
        <v>417</v>
      </c>
      <c r="D1127" s="41">
        <v>1586</v>
      </c>
      <c r="E1127" s="41">
        <v>1912</v>
      </c>
      <c r="F1127" s="41">
        <v>3950</v>
      </c>
    </row>
    <row r="1128" spans="1:6" x14ac:dyDescent="0.25">
      <c r="A1128" s="5">
        <v>40147</v>
      </c>
      <c r="B1128" s="41">
        <v>36</v>
      </c>
      <c r="C1128" s="41">
        <v>441</v>
      </c>
      <c r="D1128" s="41">
        <v>1600</v>
      </c>
      <c r="E1128" s="41">
        <v>1943</v>
      </c>
      <c r="F1128" s="41">
        <v>4020</v>
      </c>
    </row>
    <row r="1129" spans="1:6" x14ac:dyDescent="0.25">
      <c r="A1129" s="5">
        <v>40178</v>
      </c>
      <c r="B1129" s="41">
        <v>36</v>
      </c>
      <c r="C1129" s="41">
        <v>441</v>
      </c>
      <c r="D1129" s="41">
        <v>1599</v>
      </c>
      <c r="E1129" s="41">
        <v>1950</v>
      </c>
      <c r="F1129" s="41">
        <v>4026</v>
      </c>
    </row>
    <row r="1130" spans="1:6" x14ac:dyDescent="0.25">
      <c r="A1130" s="5">
        <v>40209</v>
      </c>
      <c r="B1130" s="41">
        <v>37</v>
      </c>
      <c r="C1130" s="41">
        <v>459</v>
      </c>
      <c r="D1130" s="41">
        <v>1601</v>
      </c>
      <c r="E1130" s="41">
        <v>1940</v>
      </c>
      <c r="F1130" s="41">
        <v>4037</v>
      </c>
    </row>
    <row r="1131" spans="1:6" x14ac:dyDescent="0.25">
      <c r="A1131" s="5">
        <v>40237</v>
      </c>
      <c r="B1131" s="41">
        <v>36</v>
      </c>
      <c r="C1131" s="41">
        <v>455</v>
      </c>
      <c r="D1131" s="41">
        <v>1583</v>
      </c>
      <c r="E1131" s="41">
        <v>1960</v>
      </c>
      <c r="F1131" s="41">
        <v>4034</v>
      </c>
    </row>
    <row r="1132" spans="1:6" x14ac:dyDescent="0.25">
      <c r="A1132" s="5">
        <v>40268</v>
      </c>
      <c r="B1132" s="41">
        <v>37</v>
      </c>
      <c r="C1132" s="41">
        <v>452</v>
      </c>
      <c r="D1132" s="41">
        <v>1612</v>
      </c>
      <c r="E1132" s="41">
        <v>1973</v>
      </c>
      <c r="F1132" s="41">
        <v>4074</v>
      </c>
    </row>
    <row r="1133" spans="1:6" x14ac:dyDescent="0.25">
      <c r="A1133" s="5">
        <v>40298</v>
      </c>
      <c r="B1133" s="41">
        <v>37</v>
      </c>
      <c r="C1133" s="41">
        <v>446</v>
      </c>
      <c r="D1133" s="41">
        <v>1626</v>
      </c>
      <c r="E1133" s="41">
        <v>1994</v>
      </c>
      <c r="F1133" s="41">
        <v>4103</v>
      </c>
    </row>
    <row r="1134" spans="1:6" x14ac:dyDescent="0.25">
      <c r="A1134" s="5">
        <v>40329</v>
      </c>
      <c r="B1134" s="41">
        <v>38</v>
      </c>
      <c r="C1134" s="41">
        <v>438</v>
      </c>
      <c r="D1134" s="41">
        <v>1632</v>
      </c>
      <c r="E1134" s="41">
        <v>2008</v>
      </c>
      <c r="F1134" s="41">
        <v>4116</v>
      </c>
    </row>
    <row r="1135" spans="1:6" x14ac:dyDescent="0.25">
      <c r="A1135" s="5">
        <v>40359</v>
      </c>
      <c r="B1135" s="41">
        <v>38</v>
      </c>
      <c r="C1135" s="41">
        <v>436</v>
      </c>
      <c r="D1135" s="41">
        <v>1658</v>
      </c>
      <c r="E1135" s="41">
        <v>2005</v>
      </c>
      <c r="F1135" s="41">
        <v>4137</v>
      </c>
    </row>
    <row r="1136" spans="1:6" x14ac:dyDescent="0.25">
      <c r="A1136" s="5">
        <v>40390</v>
      </c>
      <c r="B1136" s="41">
        <v>52</v>
      </c>
      <c r="C1136" s="41">
        <v>439</v>
      </c>
      <c r="D1136" s="41">
        <v>1649</v>
      </c>
      <c r="E1136" s="41">
        <v>2013</v>
      </c>
      <c r="F1136" s="41">
        <v>4153</v>
      </c>
    </row>
    <row r="1137" spans="1:6" x14ac:dyDescent="0.25">
      <c r="A1137" s="5">
        <v>40421</v>
      </c>
      <c r="B1137" s="41">
        <v>55</v>
      </c>
      <c r="C1137" s="41">
        <v>437</v>
      </c>
      <c r="D1137" s="41">
        <v>1684</v>
      </c>
      <c r="E1137" s="41">
        <v>2028</v>
      </c>
      <c r="F1137" s="41">
        <v>4204</v>
      </c>
    </row>
    <row r="1138" spans="1:6" x14ac:dyDescent="0.25">
      <c r="A1138" s="5">
        <v>40451</v>
      </c>
      <c r="B1138" s="41">
        <v>59</v>
      </c>
      <c r="C1138" s="41">
        <v>452</v>
      </c>
      <c r="D1138" s="41">
        <v>1723</v>
      </c>
      <c r="E1138" s="41">
        <v>2081</v>
      </c>
      <c r="F1138" s="41">
        <v>4315</v>
      </c>
    </row>
    <row r="1139" spans="1:6" x14ac:dyDescent="0.25">
      <c r="A1139" s="5">
        <v>40482</v>
      </c>
      <c r="B1139" s="41">
        <v>61</v>
      </c>
      <c r="C1139" s="41">
        <v>461</v>
      </c>
      <c r="D1139" s="41">
        <v>1748</v>
      </c>
      <c r="E1139" s="41">
        <v>2105</v>
      </c>
      <c r="F1139" s="41">
        <v>4375</v>
      </c>
    </row>
    <row r="1140" spans="1:6" x14ac:dyDescent="0.25">
      <c r="A1140" s="5">
        <v>40512</v>
      </c>
      <c r="B1140" s="41">
        <v>63</v>
      </c>
      <c r="C1140" s="41">
        <v>458</v>
      </c>
      <c r="D1140" s="41">
        <v>1760</v>
      </c>
      <c r="E1140" s="41">
        <v>2138</v>
      </c>
      <c r="F1140" s="41">
        <v>4419</v>
      </c>
    </row>
    <row r="1141" spans="1:6" x14ac:dyDescent="0.25">
      <c r="A1141" s="5">
        <v>40543</v>
      </c>
      <c r="B1141" s="41">
        <v>54</v>
      </c>
      <c r="C1141" s="41">
        <v>472</v>
      </c>
      <c r="D1141" s="41">
        <v>1784</v>
      </c>
      <c r="E1141" s="41">
        <v>2162</v>
      </c>
      <c r="F1141" s="41">
        <v>4472</v>
      </c>
    </row>
    <row r="1142" spans="1:6" x14ac:dyDescent="0.25">
      <c r="A1142" s="5">
        <v>40574</v>
      </c>
      <c r="B1142" s="41">
        <v>57</v>
      </c>
      <c r="C1142" s="41">
        <v>501</v>
      </c>
      <c r="D1142" s="41">
        <v>1781</v>
      </c>
      <c r="E1142" s="41">
        <v>2199</v>
      </c>
      <c r="F1142" s="41">
        <v>4538</v>
      </c>
    </row>
    <row r="1143" spans="1:6" x14ac:dyDescent="0.25">
      <c r="A1143" s="5">
        <v>40602</v>
      </c>
      <c r="B1143" s="41">
        <v>61</v>
      </c>
      <c r="C1143" s="41">
        <v>503</v>
      </c>
      <c r="D1143" s="41">
        <v>1792</v>
      </c>
      <c r="E1143" s="41">
        <v>2203</v>
      </c>
      <c r="F1143" s="41">
        <v>4559</v>
      </c>
    </row>
    <row r="1144" spans="1:6" x14ac:dyDescent="0.25">
      <c r="A1144" s="5">
        <v>40633</v>
      </c>
      <c r="B1144" s="41">
        <v>62</v>
      </c>
      <c r="C1144" s="41">
        <v>502</v>
      </c>
      <c r="D1144" s="41">
        <v>1811</v>
      </c>
      <c r="E1144" s="41">
        <v>2214</v>
      </c>
      <c r="F1144" s="41">
        <v>4589</v>
      </c>
    </row>
    <row r="1145" spans="1:6" x14ac:dyDescent="0.25">
      <c r="A1145" s="5">
        <v>40663</v>
      </c>
      <c r="B1145" s="41">
        <v>61</v>
      </c>
      <c r="C1145" s="41">
        <v>508</v>
      </c>
      <c r="D1145" s="41">
        <v>1838</v>
      </c>
      <c r="E1145" s="41">
        <v>2220</v>
      </c>
      <c r="F1145" s="41">
        <v>4627</v>
      </c>
    </row>
    <row r="1146" spans="1:6" x14ac:dyDescent="0.25">
      <c r="A1146" s="5">
        <v>40694</v>
      </c>
      <c r="B1146" s="41">
        <v>68</v>
      </c>
      <c r="C1146" s="41">
        <v>517</v>
      </c>
      <c r="D1146" s="41">
        <v>1861</v>
      </c>
      <c r="E1146" s="41">
        <v>2262</v>
      </c>
      <c r="F1146" s="41">
        <v>4708</v>
      </c>
    </row>
    <row r="1147" spans="1:6" x14ac:dyDescent="0.25">
      <c r="A1147" s="5">
        <v>40724</v>
      </c>
      <c r="B1147" s="41">
        <v>68</v>
      </c>
      <c r="C1147" s="41">
        <v>518</v>
      </c>
      <c r="D1147" s="41">
        <v>1891</v>
      </c>
      <c r="E1147" s="41">
        <v>2241</v>
      </c>
      <c r="F1147" s="41">
        <v>4718</v>
      </c>
    </row>
    <row r="1148" spans="1:6" x14ac:dyDescent="0.25">
      <c r="A1148" s="5">
        <v>40755</v>
      </c>
      <c r="B1148" s="41">
        <v>70</v>
      </c>
      <c r="C1148" s="41">
        <v>528</v>
      </c>
      <c r="D1148" s="41">
        <v>1905</v>
      </c>
      <c r="E1148" s="41">
        <v>2237</v>
      </c>
      <c r="F1148" s="41">
        <v>4740</v>
      </c>
    </row>
    <row r="1149" spans="1:6" x14ac:dyDescent="0.25">
      <c r="A1149" s="5">
        <v>40786</v>
      </c>
      <c r="B1149" s="41">
        <v>68</v>
      </c>
      <c r="C1149" s="41">
        <v>520</v>
      </c>
      <c r="D1149" s="41">
        <v>1928</v>
      </c>
      <c r="E1149" s="41">
        <v>2262</v>
      </c>
      <c r="F1149" s="41">
        <v>4778</v>
      </c>
    </row>
    <row r="1150" spans="1:6" x14ac:dyDescent="0.25">
      <c r="A1150" s="5">
        <v>40816</v>
      </c>
      <c r="B1150" s="41">
        <v>67</v>
      </c>
      <c r="C1150" s="41">
        <v>488</v>
      </c>
      <c r="D1150" s="41">
        <v>1983</v>
      </c>
      <c r="E1150" s="41">
        <v>2266</v>
      </c>
      <c r="F1150" s="41">
        <v>4804</v>
      </c>
    </row>
    <row r="1151" spans="1:6" x14ac:dyDescent="0.25">
      <c r="A1151" s="5">
        <v>40847</v>
      </c>
      <c r="B1151" s="41">
        <v>67</v>
      </c>
      <c r="C1151" s="41">
        <v>465</v>
      </c>
      <c r="D1151" s="41">
        <v>1986</v>
      </c>
      <c r="E1151" s="41">
        <v>2282</v>
      </c>
      <c r="F1151" s="41">
        <v>4800</v>
      </c>
    </row>
    <row r="1152" spans="1:6" x14ac:dyDescent="0.25">
      <c r="A1152" s="5">
        <v>40877</v>
      </c>
      <c r="B1152" s="41">
        <v>68</v>
      </c>
      <c r="C1152" s="41">
        <v>465</v>
      </c>
      <c r="D1152" s="41">
        <v>2018</v>
      </c>
      <c r="E1152" s="41">
        <v>2330</v>
      </c>
      <c r="F1152" s="41">
        <v>4881</v>
      </c>
    </row>
    <row r="1153" spans="1:6" x14ac:dyDescent="0.25">
      <c r="A1153" s="5">
        <v>40908</v>
      </c>
      <c r="B1153" s="41">
        <v>59</v>
      </c>
      <c r="C1153" s="41">
        <v>403</v>
      </c>
      <c r="D1153" s="41">
        <v>2027</v>
      </c>
      <c r="E1153" s="41">
        <v>2424</v>
      </c>
      <c r="F1153" s="41">
        <v>4913</v>
      </c>
    </row>
    <row r="1154" spans="1:6" x14ac:dyDescent="0.25">
      <c r="A1154" s="5">
        <v>40939</v>
      </c>
      <c r="B1154" s="41">
        <v>60</v>
      </c>
      <c r="C1154" s="41">
        <v>401</v>
      </c>
      <c r="D1154" s="41">
        <v>2037</v>
      </c>
      <c r="E1154" s="41">
        <v>2437</v>
      </c>
      <c r="F1154" s="41">
        <v>4935</v>
      </c>
    </row>
    <row r="1155" spans="1:6" x14ac:dyDescent="0.25">
      <c r="A1155" s="5">
        <v>40968</v>
      </c>
      <c r="B1155" s="41">
        <v>62</v>
      </c>
      <c r="C1155" s="41">
        <v>403</v>
      </c>
      <c r="D1155" s="41">
        <v>2047</v>
      </c>
      <c r="E1155" s="41">
        <v>2468</v>
      </c>
      <c r="F1155" s="41">
        <v>4980</v>
      </c>
    </row>
    <row r="1156" spans="1:6" x14ac:dyDescent="0.25">
      <c r="A1156" s="5">
        <v>40999</v>
      </c>
      <c r="B1156" s="41">
        <v>63</v>
      </c>
      <c r="C1156" s="41">
        <v>406</v>
      </c>
      <c r="D1156" s="41">
        <v>2074</v>
      </c>
      <c r="E1156" s="41">
        <v>2497</v>
      </c>
      <c r="F1156" s="41">
        <v>5040</v>
      </c>
    </row>
    <row r="1157" spans="1:6" x14ac:dyDescent="0.25">
      <c r="A1157" s="5">
        <v>41029</v>
      </c>
      <c r="B1157" s="41">
        <v>63</v>
      </c>
      <c r="C1157" s="41">
        <v>406</v>
      </c>
      <c r="D1157" s="41">
        <v>2072</v>
      </c>
      <c r="E1157" s="41">
        <v>2510</v>
      </c>
      <c r="F1157" s="41">
        <v>5051</v>
      </c>
    </row>
    <row r="1158" spans="1:6" x14ac:dyDescent="0.25">
      <c r="A1158" s="5">
        <v>41060</v>
      </c>
      <c r="B1158" s="41">
        <v>60</v>
      </c>
      <c r="C1158" s="41">
        <v>408</v>
      </c>
      <c r="D1158" s="41">
        <v>2086</v>
      </c>
      <c r="E1158" s="41">
        <v>2567</v>
      </c>
      <c r="F1158" s="41">
        <v>5121</v>
      </c>
    </row>
    <row r="1159" spans="1:6" x14ac:dyDescent="0.25">
      <c r="A1159" s="5">
        <v>41090</v>
      </c>
      <c r="B1159" s="41">
        <v>60</v>
      </c>
      <c r="C1159" s="41">
        <v>416</v>
      </c>
      <c r="D1159" s="41">
        <v>2067</v>
      </c>
      <c r="E1159" s="41">
        <v>2600</v>
      </c>
      <c r="F1159" s="41">
        <v>5143</v>
      </c>
    </row>
    <row r="1160" spans="1:6" x14ac:dyDescent="0.25">
      <c r="A1160" s="5">
        <v>41121</v>
      </c>
      <c r="B1160" s="41">
        <v>61</v>
      </c>
      <c r="C1160" s="41">
        <v>420</v>
      </c>
      <c r="D1160" s="41">
        <v>2054</v>
      </c>
      <c r="E1160" s="41">
        <v>2640</v>
      </c>
      <c r="F1160" s="41">
        <v>5175</v>
      </c>
    </row>
    <row r="1161" spans="1:6" x14ac:dyDescent="0.25">
      <c r="A1161" s="5">
        <v>41152</v>
      </c>
      <c r="B1161" s="41">
        <v>61</v>
      </c>
      <c r="C1161" s="41">
        <v>435</v>
      </c>
      <c r="D1161" s="41">
        <v>2059</v>
      </c>
      <c r="E1161" s="41">
        <v>2673</v>
      </c>
      <c r="F1161" s="41">
        <v>5228</v>
      </c>
    </row>
    <row r="1162" spans="1:6" x14ac:dyDescent="0.25">
      <c r="A1162" s="5">
        <v>41182</v>
      </c>
      <c r="B1162" s="41">
        <v>59</v>
      </c>
      <c r="C1162" s="41">
        <v>449</v>
      </c>
      <c r="D1162" s="41">
        <v>2077</v>
      </c>
      <c r="E1162" s="41">
        <v>2735</v>
      </c>
      <c r="F1162" s="41">
        <v>5320</v>
      </c>
    </row>
    <row r="1163" spans="1:6" x14ac:dyDescent="0.25">
      <c r="A1163" s="5">
        <v>41213</v>
      </c>
      <c r="B1163" s="41">
        <v>61</v>
      </c>
      <c r="C1163" s="41">
        <v>440</v>
      </c>
      <c r="D1163" s="41">
        <v>2101</v>
      </c>
      <c r="E1163" s="41">
        <v>2791</v>
      </c>
      <c r="F1163" s="41">
        <v>5393</v>
      </c>
    </row>
    <row r="1164" spans="1:6" x14ac:dyDescent="0.25">
      <c r="A1164" s="5">
        <v>41243</v>
      </c>
      <c r="B1164" s="41">
        <v>61</v>
      </c>
      <c r="C1164" s="41">
        <v>450</v>
      </c>
      <c r="D1164" s="41">
        <v>2127</v>
      </c>
      <c r="E1164" s="41">
        <v>2831</v>
      </c>
      <c r="F1164" s="41">
        <v>5469</v>
      </c>
    </row>
    <row r="1165" spans="1:6" x14ac:dyDescent="0.25">
      <c r="A1165" s="5">
        <v>41274</v>
      </c>
      <c r="B1165" s="41">
        <v>51</v>
      </c>
      <c r="C1165" s="41">
        <v>436</v>
      </c>
      <c r="D1165" s="41">
        <v>2134</v>
      </c>
      <c r="E1165" s="41">
        <v>2859</v>
      </c>
      <c r="F1165" s="41">
        <v>5480</v>
      </c>
    </row>
    <row r="1166" spans="1:6" x14ac:dyDescent="0.25">
      <c r="A1166" s="5">
        <v>41305</v>
      </c>
      <c r="B1166" s="41">
        <v>51</v>
      </c>
      <c r="C1166" s="41">
        <v>438</v>
      </c>
      <c r="D1166" s="41">
        <v>2144</v>
      </c>
      <c r="E1166" s="41">
        <v>2886</v>
      </c>
      <c r="F1166" s="41">
        <v>5519</v>
      </c>
    </row>
    <row r="1167" spans="1:6" x14ac:dyDescent="0.25">
      <c r="A1167" s="5">
        <v>41333</v>
      </c>
      <c r="B1167" s="41">
        <v>52</v>
      </c>
      <c r="C1167" s="41">
        <v>438</v>
      </c>
      <c r="D1167" s="41">
        <v>2181</v>
      </c>
      <c r="E1167" s="41">
        <v>2878</v>
      </c>
      <c r="F1167" s="41">
        <v>5549</v>
      </c>
    </row>
    <row r="1168" spans="1:6" x14ac:dyDescent="0.25">
      <c r="A1168" s="5">
        <v>41364</v>
      </c>
      <c r="B1168" s="41">
        <v>52</v>
      </c>
      <c r="C1168" s="41">
        <v>449</v>
      </c>
      <c r="D1168" s="41">
        <v>2214</v>
      </c>
      <c r="E1168" s="41">
        <v>2910</v>
      </c>
      <c r="F1168" s="41">
        <v>5625</v>
      </c>
    </row>
    <row r="1169" spans="1:6" x14ac:dyDescent="0.25">
      <c r="A1169" s="5">
        <v>41394</v>
      </c>
      <c r="B1169" s="41">
        <v>52</v>
      </c>
      <c r="C1169" s="41">
        <v>451</v>
      </c>
      <c r="D1169" s="41">
        <v>2216</v>
      </c>
      <c r="E1169" s="41">
        <v>2955</v>
      </c>
      <c r="F1169" s="41">
        <v>5674</v>
      </c>
    </row>
    <row r="1170" spans="1:6" x14ac:dyDescent="0.25">
      <c r="A1170" s="5">
        <v>41425</v>
      </c>
      <c r="B1170" s="41">
        <v>54</v>
      </c>
      <c r="C1170" s="41">
        <v>469</v>
      </c>
      <c r="D1170" s="41">
        <v>2226</v>
      </c>
      <c r="E1170" s="41">
        <v>2998</v>
      </c>
      <c r="F1170" s="41">
        <v>5747</v>
      </c>
    </row>
    <row r="1171" spans="1:6" x14ac:dyDescent="0.25">
      <c r="A1171" s="5">
        <v>41455</v>
      </c>
      <c r="B1171" s="41">
        <v>53</v>
      </c>
      <c r="C1171" s="41">
        <v>472</v>
      </c>
      <c r="D1171" s="41">
        <v>2227</v>
      </c>
      <c r="E1171" s="41">
        <v>2978</v>
      </c>
      <c r="F1171" s="41">
        <v>5730</v>
      </c>
    </row>
    <row r="1172" spans="1:6" x14ac:dyDescent="0.25">
      <c r="A1172" s="5">
        <v>41486</v>
      </c>
      <c r="B1172" s="41">
        <v>53</v>
      </c>
      <c r="C1172" s="41">
        <v>476</v>
      </c>
      <c r="D1172" s="41">
        <v>2253</v>
      </c>
      <c r="E1172" s="41">
        <v>2952</v>
      </c>
      <c r="F1172" s="41">
        <v>5734</v>
      </c>
    </row>
    <row r="1173" spans="1:6" x14ac:dyDescent="0.25">
      <c r="A1173" s="5">
        <v>41517</v>
      </c>
      <c r="B1173" s="41">
        <v>53</v>
      </c>
      <c r="C1173" s="41">
        <v>490</v>
      </c>
      <c r="D1173" s="41">
        <v>2247</v>
      </c>
      <c r="E1173" s="41">
        <v>2992</v>
      </c>
      <c r="F1173" s="41">
        <v>5782</v>
      </c>
    </row>
    <row r="1174" spans="1:6" x14ac:dyDescent="0.25">
      <c r="A1174" s="5">
        <v>41547</v>
      </c>
      <c r="B1174" s="41">
        <v>53</v>
      </c>
      <c r="C1174" s="41">
        <v>496</v>
      </c>
      <c r="D1174" s="41">
        <v>2248</v>
      </c>
      <c r="E1174" s="41">
        <v>3043</v>
      </c>
      <c r="F1174" s="41">
        <v>5840</v>
      </c>
    </row>
    <row r="1175" spans="1:6" x14ac:dyDescent="0.25">
      <c r="A1175" s="5">
        <v>41578</v>
      </c>
      <c r="B1175" s="41">
        <v>53</v>
      </c>
      <c r="C1175" s="41">
        <v>491</v>
      </c>
      <c r="D1175" s="41">
        <v>2286</v>
      </c>
      <c r="E1175" s="41">
        <v>3064</v>
      </c>
      <c r="F1175" s="41">
        <v>5894</v>
      </c>
    </row>
    <row r="1176" spans="1:6" x14ac:dyDescent="0.25">
      <c r="A1176" s="5">
        <v>41608</v>
      </c>
      <c r="B1176" s="41">
        <v>53</v>
      </c>
      <c r="C1176" s="41">
        <v>480</v>
      </c>
      <c r="D1176" s="41">
        <v>2319</v>
      </c>
      <c r="E1176" s="41">
        <v>3127</v>
      </c>
      <c r="F1176" s="41">
        <v>5979</v>
      </c>
    </row>
    <row r="1177" spans="1:6" x14ac:dyDescent="0.25">
      <c r="A1177" s="5">
        <v>41639</v>
      </c>
      <c r="B1177" s="41">
        <v>62</v>
      </c>
      <c r="C1177" s="41">
        <v>483</v>
      </c>
      <c r="D1177" s="41">
        <v>2355</v>
      </c>
      <c r="E1177" s="41">
        <v>3107</v>
      </c>
      <c r="F1177" s="41">
        <v>6007</v>
      </c>
    </row>
    <row r="1178" spans="1:6" x14ac:dyDescent="0.25">
      <c r="A1178" s="5">
        <v>41670</v>
      </c>
      <c r="B1178" s="41">
        <v>62</v>
      </c>
      <c r="C1178" s="41">
        <v>487</v>
      </c>
      <c r="D1178" s="41">
        <v>2366</v>
      </c>
      <c r="E1178" s="41">
        <v>3118</v>
      </c>
      <c r="F1178" s="41">
        <v>6033</v>
      </c>
    </row>
    <row r="1179" spans="1:6" x14ac:dyDescent="0.25">
      <c r="A1179" s="5">
        <v>41698</v>
      </c>
      <c r="B1179" s="41">
        <v>62</v>
      </c>
      <c r="C1179" s="41">
        <v>505</v>
      </c>
      <c r="D1179" s="41">
        <v>2372</v>
      </c>
      <c r="E1179" s="41">
        <v>3114</v>
      </c>
      <c r="F1179" s="41">
        <v>6053</v>
      </c>
    </row>
    <row r="1180" spans="1:6" x14ac:dyDescent="0.25">
      <c r="A1180" s="5">
        <v>41729</v>
      </c>
      <c r="B1180" s="41">
        <v>65</v>
      </c>
      <c r="C1180" s="41">
        <v>502</v>
      </c>
      <c r="D1180" s="41">
        <v>2408</v>
      </c>
      <c r="E1180" s="41">
        <v>3139</v>
      </c>
      <c r="F1180" s="41">
        <v>6114</v>
      </c>
    </row>
    <row r="1181" spans="1:6" x14ac:dyDescent="0.25">
      <c r="A1181" s="5">
        <v>41759</v>
      </c>
      <c r="B1181" s="41">
        <v>67</v>
      </c>
      <c r="C1181" s="41">
        <v>515</v>
      </c>
      <c r="D1181" s="41">
        <v>2423</v>
      </c>
      <c r="E1181" s="41">
        <v>3138</v>
      </c>
      <c r="F1181" s="41">
        <v>6143</v>
      </c>
    </row>
    <row r="1182" spans="1:6" x14ac:dyDescent="0.25">
      <c r="A1182" s="5">
        <v>41790</v>
      </c>
      <c r="B1182" s="41">
        <v>66</v>
      </c>
      <c r="C1182" s="41">
        <v>531</v>
      </c>
      <c r="D1182" s="41">
        <v>2461</v>
      </c>
      <c r="E1182" s="41">
        <v>3162</v>
      </c>
      <c r="F1182" s="41">
        <v>6220</v>
      </c>
    </row>
    <row r="1183" spans="1:6" x14ac:dyDescent="0.25">
      <c r="A1183" s="5">
        <v>41820</v>
      </c>
      <c r="B1183" s="41">
        <v>67</v>
      </c>
      <c r="C1183" s="41">
        <v>548</v>
      </c>
      <c r="D1183" s="41">
        <v>2457</v>
      </c>
      <c r="E1183" s="41">
        <v>3187</v>
      </c>
      <c r="F1183" s="41">
        <v>6259</v>
      </c>
    </row>
    <row r="1184" spans="1:6" x14ac:dyDescent="0.25">
      <c r="A1184" s="5">
        <v>41851</v>
      </c>
      <c r="B1184" s="41">
        <v>66</v>
      </c>
      <c r="C1184" s="41">
        <v>545</v>
      </c>
      <c r="D1184" s="41">
        <v>2493</v>
      </c>
      <c r="E1184" s="41">
        <v>3195</v>
      </c>
      <c r="F1184" s="41">
        <v>6299</v>
      </c>
    </row>
    <row r="1185" spans="1:6" x14ac:dyDescent="0.25">
      <c r="A1185" s="5">
        <v>41882</v>
      </c>
      <c r="B1185" s="41">
        <v>66</v>
      </c>
      <c r="C1185" s="41">
        <v>547</v>
      </c>
      <c r="D1185" s="41">
        <v>2482</v>
      </c>
      <c r="E1185" s="41">
        <v>3223</v>
      </c>
      <c r="F1185" s="41">
        <v>6318</v>
      </c>
    </row>
    <row r="1186" spans="1:6" x14ac:dyDescent="0.25">
      <c r="A1186" s="5">
        <v>41912</v>
      </c>
      <c r="B1186" s="41">
        <v>66</v>
      </c>
      <c r="C1186" s="41">
        <v>557</v>
      </c>
      <c r="D1186" s="41">
        <v>2498</v>
      </c>
      <c r="E1186" s="41">
        <v>3247</v>
      </c>
      <c r="F1186" s="41">
        <v>6368</v>
      </c>
    </row>
    <row r="1187" spans="1:6" x14ac:dyDescent="0.25">
      <c r="A1187" s="5">
        <v>41943</v>
      </c>
      <c r="B1187" s="41">
        <v>66</v>
      </c>
      <c r="C1187" s="41">
        <v>572</v>
      </c>
      <c r="D1187" s="41">
        <v>2496</v>
      </c>
      <c r="E1187" s="41">
        <v>3235</v>
      </c>
      <c r="F1187" s="41">
        <v>6369</v>
      </c>
    </row>
    <row r="1188" spans="1:6" x14ac:dyDescent="0.25">
      <c r="A1188" s="5">
        <v>41973</v>
      </c>
      <c r="B1188" s="41">
        <v>69</v>
      </c>
      <c r="C1188" s="41">
        <v>577</v>
      </c>
      <c r="D1188" s="41">
        <v>2543</v>
      </c>
      <c r="E1188" s="41">
        <v>3265</v>
      </c>
      <c r="F1188" s="41">
        <v>6454</v>
      </c>
    </row>
    <row r="1189" spans="1:6" x14ac:dyDescent="0.25">
      <c r="A1189" s="5">
        <v>42004</v>
      </c>
      <c r="B1189" s="41">
        <v>68</v>
      </c>
      <c r="C1189" s="41">
        <v>574</v>
      </c>
      <c r="D1189" s="41">
        <v>2558</v>
      </c>
      <c r="E1189" s="41">
        <v>3262</v>
      </c>
      <c r="F1189" s="41">
        <v>6462</v>
      </c>
    </row>
    <row r="1190" spans="1:6" x14ac:dyDescent="0.25">
      <c r="A1190" s="5">
        <v>42035</v>
      </c>
      <c r="B1190" s="41">
        <v>69</v>
      </c>
      <c r="C1190" s="41">
        <v>573</v>
      </c>
      <c r="D1190" s="41">
        <v>2553</v>
      </c>
      <c r="E1190" s="41">
        <v>3276</v>
      </c>
      <c r="F1190" s="41">
        <v>6471</v>
      </c>
    </row>
    <row r="1191" spans="1:6" x14ac:dyDescent="0.25">
      <c r="A1191" s="5">
        <v>42063</v>
      </c>
      <c r="B1191" s="41">
        <v>76</v>
      </c>
      <c r="C1191" s="41">
        <v>574</v>
      </c>
      <c r="D1191" s="41">
        <v>2537</v>
      </c>
      <c r="E1191" s="41">
        <v>3282</v>
      </c>
      <c r="F1191" s="41">
        <v>6469</v>
      </c>
    </row>
    <row r="1192" spans="1:6" x14ac:dyDescent="0.25">
      <c r="A1192" s="5">
        <v>42094</v>
      </c>
      <c r="B1192" s="41">
        <v>81</v>
      </c>
      <c r="C1192" s="41">
        <v>574</v>
      </c>
      <c r="D1192" s="41">
        <v>2575</v>
      </c>
      <c r="E1192" s="41">
        <v>3321</v>
      </c>
      <c r="F1192" s="41">
        <v>6551</v>
      </c>
    </row>
    <row r="1193" spans="1:6" x14ac:dyDescent="0.25">
      <c r="A1193" s="5">
        <v>42124</v>
      </c>
      <c r="B1193" s="41">
        <v>84</v>
      </c>
      <c r="C1193" s="41">
        <v>571</v>
      </c>
      <c r="D1193" s="41">
        <v>2573</v>
      </c>
      <c r="E1193" s="41">
        <v>3326</v>
      </c>
      <c r="F1193" s="41">
        <v>6554</v>
      </c>
    </row>
    <row r="1194" spans="1:6" x14ac:dyDescent="0.25">
      <c r="A1194" s="5">
        <v>42155</v>
      </c>
      <c r="B1194" s="41">
        <v>84</v>
      </c>
      <c r="C1194" s="41">
        <v>585</v>
      </c>
      <c r="D1194" s="41">
        <v>2639</v>
      </c>
      <c r="E1194" s="41">
        <v>3365</v>
      </c>
      <c r="F1194" s="41">
        <v>6673</v>
      </c>
    </row>
    <row r="1198" spans="1:6" x14ac:dyDescent="0.25">
      <c r="A1198" s="41" t="s">
        <v>730</v>
      </c>
    </row>
    <row r="1199" spans="1:6" x14ac:dyDescent="0.25">
      <c r="A1199" s="41" t="s">
        <v>461</v>
      </c>
    </row>
    <row r="1201" spans="1:6" x14ac:dyDescent="0.25">
      <c r="B1201" s="41" t="s">
        <v>49</v>
      </c>
      <c r="C1201" s="41" t="s">
        <v>57</v>
      </c>
      <c r="D1201" s="41" t="s">
        <v>69</v>
      </c>
      <c r="E1201" s="41" t="s">
        <v>82</v>
      </c>
      <c r="F1201" s="41" t="s">
        <v>448</v>
      </c>
    </row>
    <row r="1202" spans="1:6" x14ac:dyDescent="0.25">
      <c r="A1202" s="5">
        <v>38352</v>
      </c>
      <c r="B1202" s="41">
        <v>4.29</v>
      </c>
      <c r="C1202" s="41">
        <v>4.29</v>
      </c>
      <c r="D1202" s="41">
        <v>4.62</v>
      </c>
      <c r="E1202" s="41">
        <v>5.1100000000000003</v>
      </c>
      <c r="F1202" s="41">
        <v>4.74</v>
      </c>
    </row>
    <row r="1203" spans="1:6" x14ac:dyDescent="0.25">
      <c r="A1203" s="5">
        <v>38383</v>
      </c>
      <c r="B1203" s="41">
        <v>4.34</v>
      </c>
      <c r="C1203" s="41">
        <v>4.32</v>
      </c>
      <c r="D1203" s="41">
        <v>4.63</v>
      </c>
      <c r="E1203" s="41">
        <v>5.15</v>
      </c>
      <c r="F1203" s="41">
        <v>4.76</v>
      </c>
    </row>
    <row r="1204" spans="1:6" x14ac:dyDescent="0.25">
      <c r="A1204" s="5">
        <v>38411</v>
      </c>
      <c r="B1204" s="41">
        <v>4.57</v>
      </c>
      <c r="C1204" s="41">
        <v>4.57</v>
      </c>
      <c r="D1204" s="41">
        <v>4.8600000000000003</v>
      </c>
      <c r="E1204" s="41">
        <v>5.34</v>
      </c>
      <c r="F1204" s="41">
        <v>4.97</v>
      </c>
    </row>
    <row r="1205" spans="1:6" x14ac:dyDescent="0.25">
      <c r="A1205" s="5">
        <v>38442</v>
      </c>
      <c r="B1205" s="41">
        <v>4.83</v>
      </c>
      <c r="C1205" s="41">
        <v>4.79</v>
      </c>
      <c r="D1205" s="41">
        <v>5.0999999999999996</v>
      </c>
      <c r="E1205" s="41">
        <v>5.72</v>
      </c>
      <c r="F1205" s="41">
        <v>5.26</v>
      </c>
    </row>
    <row r="1206" spans="1:6" x14ac:dyDescent="0.25">
      <c r="A1206" s="5">
        <v>38472</v>
      </c>
      <c r="B1206" s="41">
        <v>4.63</v>
      </c>
      <c r="C1206" s="41">
        <v>4.58</v>
      </c>
      <c r="D1206" s="41">
        <v>4.8899999999999997</v>
      </c>
      <c r="E1206" s="41">
        <v>5.67</v>
      </c>
      <c r="F1206" s="41">
        <v>5.0999999999999996</v>
      </c>
    </row>
    <row r="1207" spans="1:6" x14ac:dyDescent="0.25">
      <c r="A1207" s="5">
        <v>38503</v>
      </c>
      <c r="B1207" s="41">
        <v>4.5</v>
      </c>
      <c r="C1207" s="41">
        <v>4.4800000000000004</v>
      </c>
      <c r="D1207" s="41">
        <v>4.8</v>
      </c>
      <c r="E1207" s="41">
        <v>5.35</v>
      </c>
      <c r="F1207" s="41">
        <v>4.91</v>
      </c>
    </row>
    <row r="1208" spans="1:6" x14ac:dyDescent="0.25">
      <c r="A1208" s="5">
        <v>38533</v>
      </c>
      <c r="B1208" s="41">
        <v>4.4800000000000004</v>
      </c>
      <c r="C1208" s="41">
        <v>4.45</v>
      </c>
      <c r="D1208" s="41">
        <v>4.76</v>
      </c>
      <c r="E1208" s="41">
        <v>5.3</v>
      </c>
      <c r="F1208" s="41">
        <v>4.8600000000000003</v>
      </c>
    </row>
    <row r="1209" spans="1:6" x14ac:dyDescent="0.25">
      <c r="A1209" s="5">
        <v>38564</v>
      </c>
      <c r="B1209" s="41">
        <v>4.8</v>
      </c>
      <c r="C1209" s="41">
        <v>4.78</v>
      </c>
      <c r="D1209" s="41">
        <v>5.05</v>
      </c>
      <c r="E1209" s="41">
        <v>5.52</v>
      </c>
      <c r="F1209" s="41">
        <v>5.14</v>
      </c>
    </row>
    <row r="1210" spans="1:6" x14ac:dyDescent="0.25">
      <c r="A1210" s="5">
        <v>38595</v>
      </c>
      <c r="B1210" s="41">
        <v>4.58</v>
      </c>
      <c r="C1210" s="41">
        <v>4.59</v>
      </c>
      <c r="D1210" s="41">
        <v>4.84</v>
      </c>
      <c r="E1210" s="41">
        <v>5.28</v>
      </c>
      <c r="F1210" s="41">
        <v>4.91</v>
      </c>
    </row>
    <row r="1211" spans="1:6" x14ac:dyDescent="0.25">
      <c r="A1211" s="5">
        <v>38625</v>
      </c>
      <c r="B1211" s="41">
        <v>4.8899999999999997</v>
      </c>
      <c r="C1211" s="41">
        <v>4.91</v>
      </c>
      <c r="D1211" s="41">
        <v>5.17</v>
      </c>
      <c r="E1211" s="41">
        <v>5.64</v>
      </c>
      <c r="F1211" s="41">
        <v>5.25</v>
      </c>
    </row>
    <row r="1212" spans="1:6" x14ac:dyDescent="0.25">
      <c r="A1212" s="5">
        <v>38656</v>
      </c>
      <c r="B1212" s="41">
        <v>5.12</v>
      </c>
      <c r="C1212" s="41">
        <v>5.16</v>
      </c>
      <c r="D1212" s="41">
        <v>5.42</v>
      </c>
      <c r="E1212" s="41">
        <v>5.91</v>
      </c>
      <c r="F1212" s="41">
        <v>5.51</v>
      </c>
    </row>
    <row r="1213" spans="1:6" x14ac:dyDescent="0.25">
      <c r="A1213" s="5">
        <v>38686</v>
      </c>
      <c r="B1213" s="41">
        <v>5.12</v>
      </c>
      <c r="C1213" s="41">
        <v>5.16</v>
      </c>
      <c r="D1213" s="41">
        <v>5.43</v>
      </c>
      <c r="E1213" s="41">
        <v>5.97</v>
      </c>
      <c r="F1213" s="41">
        <v>5.53</v>
      </c>
    </row>
    <row r="1214" spans="1:6" x14ac:dyDescent="0.25">
      <c r="A1214" s="5">
        <v>38717</v>
      </c>
      <c r="B1214" s="41">
        <v>5.0599999999999996</v>
      </c>
      <c r="C1214" s="41">
        <v>5.0999999999999996</v>
      </c>
      <c r="D1214" s="41">
        <v>5.37</v>
      </c>
      <c r="E1214" s="41">
        <v>5.73</v>
      </c>
      <c r="F1214" s="41">
        <v>5.39</v>
      </c>
    </row>
    <row r="1215" spans="1:6" x14ac:dyDescent="0.25">
      <c r="A1215" s="5">
        <v>38748</v>
      </c>
      <c r="B1215" s="41">
        <v>5.17</v>
      </c>
      <c r="C1215" s="41">
        <v>5.23</v>
      </c>
      <c r="D1215" s="41">
        <v>5.49</v>
      </c>
      <c r="E1215" s="41">
        <v>5.82</v>
      </c>
      <c r="F1215" s="41">
        <v>5.51</v>
      </c>
    </row>
    <row r="1216" spans="1:6" x14ac:dyDescent="0.25">
      <c r="A1216" s="5">
        <v>38776</v>
      </c>
      <c r="B1216" s="41">
        <v>5.26</v>
      </c>
      <c r="C1216" s="41">
        <v>5.31</v>
      </c>
      <c r="D1216" s="41">
        <v>5.56</v>
      </c>
      <c r="E1216" s="41">
        <v>5.85</v>
      </c>
      <c r="F1216" s="41">
        <v>5.56</v>
      </c>
    </row>
    <row r="1217" spans="1:6" x14ac:dyDescent="0.25">
      <c r="A1217" s="5">
        <v>38807</v>
      </c>
      <c r="B1217" s="41">
        <v>5.48</v>
      </c>
      <c r="C1217" s="41">
        <v>5.55</v>
      </c>
      <c r="D1217" s="41">
        <v>5.82</v>
      </c>
      <c r="E1217" s="41">
        <v>6.13</v>
      </c>
      <c r="F1217" s="41">
        <v>5.83</v>
      </c>
    </row>
    <row r="1218" spans="1:6" x14ac:dyDescent="0.25">
      <c r="A1218" s="5">
        <v>38837</v>
      </c>
      <c r="B1218" s="41">
        <v>5.59</v>
      </c>
      <c r="C1218" s="41">
        <v>5.66</v>
      </c>
      <c r="D1218" s="41">
        <v>5.94</v>
      </c>
      <c r="E1218" s="41">
        <v>6.24</v>
      </c>
      <c r="F1218" s="41">
        <v>5.94</v>
      </c>
    </row>
    <row r="1219" spans="1:6" x14ac:dyDescent="0.25">
      <c r="A1219" s="5">
        <v>38868</v>
      </c>
      <c r="B1219" s="41">
        <v>5.7</v>
      </c>
      <c r="C1219" s="41">
        <v>5.78</v>
      </c>
      <c r="D1219" s="41">
        <v>6.05</v>
      </c>
      <c r="E1219" s="41">
        <v>6.38</v>
      </c>
      <c r="F1219" s="41">
        <v>6.07</v>
      </c>
    </row>
    <row r="1220" spans="1:6" x14ac:dyDescent="0.25">
      <c r="A1220" s="5">
        <v>38898</v>
      </c>
      <c r="B1220" s="41">
        <v>5.79</v>
      </c>
      <c r="C1220" s="41">
        <v>5.87</v>
      </c>
      <c r="D1220" s="41">
        <v>6.16</v>
      </c>
      <c r="E1220" s="41">
        <v>6.49</v>
      </c>
      <c r="F1220" s="41">
        <v>6.16</v>
      </c>
    </row>
    <row r="1221" spans="1:6" x14ac:dyDescent="0.25">
      <c r="A1221" s="5">
        <v>38929</v>
      </c>
      <c r="B1221" s="41">
        <v>5.62</v>
      </c>
      <c r="C1221" s="41">
        <v>5.69</v>
      </c>
      <c r="D1221" s="41">
        <v>5.99</v>
      </c>
      <c r="E1221" s="41">
        <v>6.33</v>
      </c>
      <c r="F1221" s="41">
        <v>6</v>
      </c>
    </row>
    <row r="1222" spans="1:6" x14ac:dyDescent="0.25">
      <c r="A1222" s="5">
        <v>38960</v>
      </c>
      <c r="B1222" s="41">
        <v>5.4</v>
      </c>
      <c r="C1222" s="41">
        <v>5.47</v>
      </c>
      <c r="D1222" s="41">
        <v>5.78</v>
      </c>
      <c r="E1222" s="41">
        <v>6.12</v>
      </c>
      <c r="F1222" s="41">
        <v>5.78</v>
      </c>
    </row>
    <row r="1223" spans="1:6" x14ac:dyDescent="0.25">
      <c r="A1223" s="5">
        <v>38990</v>
      </c>
      <c r="B1223" s="41">
        <v>5.3</v>
      </c>
      <c r="C1223" s="41">
        <v>5.38</v>
      </c>
      <c r="D1223" s="41">
        <v>5.68</v>
      </c>
      <c r="E1223" s="41">
        <v>6.03</v>
      </c>
      <c r="F1223" s="41">
        <v>5.68</v>
      </c>
    </row>
    <row r="1224" spans="1:6" x14ac:dyDescent="0.25">
      <c r="A1224" s="5">
        <v>39021</v>
      </c>
      <c r="B1224" s="41">
        <v>5.28</v>
      </c>
      <c r="C1224" s="41">
        <v>5.35</v>
      </c>
      <c r="D1224" s="41">
        <v>5.63</v>
      </c>
      <c r="E1224" s="41">
        <v>5.98</v>
      </c>
      <c r="F1224" s="41">
        <v>5.63</v>
      </c>
    </row>
    <row r="1225" spans="1:6" x14ac:dyDescent="0.25">
      <c r="A1225" s="5">
        <v>39051</v>
      </c>
      <c r="B1225" s="41">
        <v>5.15</v>
      </c>
      <c r="C1225" s="41">
        <v>5.21</v>
      </c>
      <c r="D1225" s="41">
        <v>5.48</v>
      </c>
      <c r="E1225" s="41">
        <v>5.82</v>
      </c>
      <c r="F1225" s="41">
        <v>5.48</v>
      </c>
    </row>
    <row r="1226" spans="1:6" x14ac:dyDescent="0.25">
      <c r="A1226" s="5">
        <v>39082</v>
      </c>
      <c r="B1226" s="41">
        <v>5.36</v>
      </c>
      <c r="C1226" s="41">
        <v>5.41</v>
      </c>
      <c r="D1226" s="41">
        <v>5.7</v>
      </c>
      <c r="E1226" s="41">
        <v>6.05</v>
      </c>
      <c r="F1226" s="41">
        <v>5.7</v>
      </c>
    </row>
    <row r="1227" spans="1:6" x14ac:dyDescent="0.25">
      <c r="A1227" s="5">
        <v>39113</v>
      </c>
      <c r="B1227" s="41">
        <v>5.45</v>
      </c>
      <c r="C1227" s="41">
        <v>5.51</v>
      </c>
      <c r="D1227" s="41">
        <v>5.78</v>
      </c>
      <c r="E1227" s="41">
        <v>6.11</v>
      </c>
      <c r="F1227" s="41">
        <v>5.78</v>
      </c>
    </row>
    <row r="1228" spans="1:6" x14ac:dyDescent="0.25">
      <c r="A1228" s="5">
        <v>39141</v>
      </c>
      <c r="B1228" s="41">
        <v>5.2</v>
      </c>
      <c r="C1228" s="41">
        <v>5.28</v>
      </c>
      <c r="D1228" s="41">
        <v>5.52</v>
      </c>
      <c r="E1228" s="41">
        <v>5.85</v>
      </c>
      <c r="F1228" s="41">
        <v>5.51</v>
      </c>
    </row>
    <row r="1229" spans="1:6" x14ac:dyDescent="0.25">
      <c r="A1229" s="5">
        <v>39172</v>
      </c>
      <c r="B1229" s="41">
        <v>5.28</v>
      </c>
      <c r="C1229" s="41">
        <v>5.39</v>
      </c>
      <c r="D1229" s="41">
        <v>5.63</v>
      </c>
      <c r="E1229" s="41">
        <v>5.99</v>
      </c>
      <c r="F1229" s="41">
        <v>5.64</v>
      </c>
    </row>
    <row r="1230" spans="1:6" x14ac:dyDescent="0.25">
      <c r="A1230" s="5">
        <v>39202</v>
      </c>
      <c r="B1230" s="41">
        <v>5.26</v>
      </c>
      <c r="C1230" s="41">
        <v>5.37</v>
      </c>
      <c r="D1230" s="41">
        <v>5.61</v>
      </c>
      <c r="E1230" s="41">
        <v>5.94</v>
      </c>
      <c r="F1230" s="41">
        <v>5.6</v>
      </c>
    </row>
    <row r="1231" spans="1:6" x14ac:dyDescent="0.25">
      <c r="A1231" s="5">
        <v>39233</v>
      </c>
      <c r="B1231" s="41">
        <v>5.56</v>
      </c>
      <c r="C1231" s="41">
        <v>5.66</v>
      </c>
      <c r="D1231" s="41">
        <v>5.91</v>
      </c>
      <c r="E1231" s="41">
        <v>6.17</v>
      </c>
      <c r="F1231" s="41">
        <v>5.88</v>
      </c>
    </row>
    <row r="1232" spans="1:6" x14ac:dyDescent="0.25">
      <c r="A1232" s="5">
        <v>39263</v>
      </c>
      <c r="B1232" s="41">
        <v>5.67</v>
      </c>
      <c r="C1232" s="41">
        <v>5.76</v>
      </c>
      <c r="D1232" s="41">
        <v>6.05</v>
      </c>
      <c r="E1232" s="41">
        <v>6.32</v>
      </c>
      <c r="F1232" s="41">
        <v>6.02</v>
      </c>
    </row>
    <row r="1233" spans="1:6" x14ac:dyDescent="0.25">
      <c r="A1233" s="5">
        <v>39294</v>
      </c>
      <c r="B1233" s="41">
        <v>5.52</v>
      </c>
      <c r="C1233" s="41">
        <v>5.75</v>
      </c>
      <c r="D1233" s="41">
        <v>5.99</v>
      </c>
      <c r="E1233" s="41">
        <v>6.39</v>
      </c>
      <c r="F1233" s="41">
        <v>6.03</v>
      </c>
    </row>
    <row r="1234" spans="1:6" x14ac:dyDescent="0.25">
      <c r="A1234" s="5">
        <v>39325</v>
      </c>
      <c r="B1234" s="41">
        <v>5.35</v>
      </c>
      <c r="C1234" s="41">
        <v>5.64</v>
      </c>
      <c r="D1234" s="41">
        <v>5.94</v>
      </c>
      <c r="E1234" s="41">
        <v>6.26</v>
      </c>
      <c r="F1234" s="41">
        <v>5.93</v>
      </c>
    </row>
    <row r="1235" spans="1:6" x14ac:dyDescent="0.25">
      <c r="A1235" s="5">
        <v>39355</v>
      </c>
      <c r="B1235" s="41">
        <v>5.35</v>
      </c>
      <c r="C1235" s="41">
        <v>5.6</v>
      </c>
      <c r="D1235" s="41">
        <v>5.89</v>
      </c>
      <c r="E1235" s="41">
        <v>6.24</v>
      </c>
      <c r="F1235" s="41">
        <v>5.91</v>
      </c>
    </row>
    <row r="1236" spans="1:6" x14ac:dyDescent="0.25">
      <c r="A1236" s="5">
        <v>39386</v>
      </c>
      <c r="B1236" s="41">
        <v>5.28</v>
      </c>
      <c r="C1236" s="41">
        <v>5.55</v>
      </c>
      <c r="D1236" s="41">
        <v>5.78</v>
      </c>
      <c r="E1236" s="41">
        <v>6.2</v>
      </c>
      <c r="F1236" s="41">
        <v>5.84</v>
      </c>
    </row>
    <row r="1237" spans="1:6" x14ac:dyDescent="0.25">
      <c r="A1237" s="5">
        <v>39416</v>
      </c>
      <c r="B1237" s="41">
        <v>4.8099999999999996</v>
      </c>
      <c r="C1237" s="41">
        <v>5.34</v>
      </c>
      <c r="D1237" s="41">
        <v>5.64</v>
      </c>
      <c r="E1237" s="41">
        <v>6.12</v>
      </c>
      <c r="F1237" s="41">
        <v>5.7</v>
      </c>
    </row>
    <row r="1238" spans="1:6" x14ac:dyDescent="0.25">
      <c r="A1238" s="5">
        <v>39447</v>
      </c>
      <c r="B1238" s="41">
        <v>4.9000000000000004</v>
      </c>
      <c r="C1238" s="41">
        <v>5.39</v>
      </c>
      <c r="D1238" s="41">
        <v>5.73</v>
      </c>
      <c r="E1238" s="41">
        <v>6.26</v>
      </c>
      <c r="F1238" s="41">
        <v>5.81</v>
      </c>
    </row>
    <row r="1239" spans="1:6" x14ac:dyDescent="0.25">
      <c r="A1239" s="5">
        <v>39478</v>
      </c>
      <c r="B1239" s="41">
        <v>4.53</v>
      </c>
      <c r="C1239" s="41">
        <v>4.92</v>
      </c>
      <c r="D1239" s="41">
        <v>5.43</v>
      </c>
      <c r="E1239" s="41">
        <v>6.05</v>
      </c>
      <c r="F1239" s="41">
        <v>5.55</v>
      </c>
    </row>
    <row r="1240" spans="1:6" x14ac:dyDescent="0.25">
      <c r="A1240" s="5">
        <v>39507</v>
      </c>
      <c r="B1240" s="41">
        <v>4.37</v>
      </c>
      <c r="C1240" s="41">
        <v>4.88</v>
      </c>
      <c r="D1240" s="41">
        <v>5.38</v>
      </c>
      <c r="E1240" s="41">
        <v>6.12</v>
      </c>
      <c r="F1240" s="41">
        <v>5.54</v>
      </c>
    </row>
    <row r="1241" spans="1:6" x14ac:dyDescent="0.25">
      <c r="A1241" s="5">
        <v>39538</v>
      </c>
      <c r="B1241" s="41">
        <v>4.49</v>
      </c>
      <c r="C1241" s="41">
        <v>5.22</v>
      </c>
      <c r="D1241" s="41">
        <v>5.76</v>
      </c>
      <c r="E1241" s="41">
        <v>6.4</v>
      </c>
      <c r="F1241" s="41">
        <v>5.91</v>
      </c>
    </row>
    <row r="1242" spans="1:6" x14ac:dyDescent="0.25">
      <c r="A1242" s="5">
        <v>39568</v>
      </c>
      <c r="B1242" s="41">
        <v>4.8499999999999996</v>
      </c>
      <c r="C1242" s="41">
        <v>5.34</v>
      </c>
      <c r="D1242" s="41">
        <v>5.85</v>
      </c>
      <c r="E1242" s="41">
        <v>6.42</v>
      </c>
      <c r="F1242" s="41">
        <v>5.99</v>
      </c>
    </row>
    <row r="1243" spans="1:6" x14ac:dyDescent="0.25">
      <c r="A1243" s="5">
        <v>39599</v>
      </c>
      <c r="B1243" s="41">
        <v>5.12</v>
      </c>
      <c r="C1243" s="41">
        <v>5.63</v>
      </c>
      <c r="D1243" s="41">
        <v>6.09</v>
      </c>
      <c r="E1243" s="41">
        <v>6.53</v>
      </c>
      <c r="F1243" s="41">
        <v>6.2</v>
      </c>
    </row>
    <row r="1244" spans="1:6" x14ac:dyDescent="0.25">
      <c r="A1244" s="5">
        <v>39629</v>
      </c>
      <c r="B1244" s="41">
        <v>5.09</v>
      </c>
      <c r="C1244" s="41">
        <v>5.77</v>
      </c>
      <c r="D1244" s="41">
        <v>6.29</v>
      </c>
      <c r="E1244" s="41">
        <v>6.69</v>
      </c>
      <c r="F1244" s="41">
        <v>6.38</v>
      </c>
    </row>
    <row r="1245" spans="1:6" x14ac:dyDescent="0.25">
      <c r="A1245" s="5">
        <v>39660</v>
      </c>
      <c r="B1245" s="41">
        <v>5.13</v>
      </c>
      <c r="C1245" s="41">
        <v>5.86</v>
      </c>
      <c r="D1245" s="41">
        <v>6.53</v>
      </c>
      <c r="E1245" s="41">
        <v>6.88</v>
      </c>
      <c r="F1245" s="41">
        <v>6.59</v>
      </c>
    </row>
    <row r="1246" spans="1:6" x14ac:dyDescent="0.25">
      <c r="A1246" s="5">
        <v>39691</v>
      </c>
      <c r="B1246" s="41">
        <v>5</v>
      </c>
      <c r="C1246" s="41">
        <v>5.81</v>
      </c>
      <c r="D1246" s="41">
        <v>6.5</v>
      </c>
      <c r="E1246" s="41">
        <v>6.84</v>
      </c>
      <c r="F1246" s="41">
        <v>6.56</v>
      </c>
    </row>
    <row r="1247" spans="1:6" x14ac:dyDescent="0.25">
      <c r="A1247" s="5">
        <v>39721</v>
      </c>
      <c r="B1247" s="41">
        <v>6.47</v>
      </c>
      <c r="C1247" s="41">
        <v>6.98</v>
      </c>
      <c r="D1247" s="41">
        <v>7.94</v>
      </c>
      <c r="E1247" s="41">
        <v>7.77</v>
      </c>
      <c r="F1247" s="41">
        <v>7.81</v>
      </c>
    </row>
    <row r="1248" spans="1:6" x14ac:dyDescent="0.25">
      <c r="A1248" s="5">
        <v>39752</v>
      </c>
      <c r="B1248" s="41">
        <v>6.96</v>
      </c>
      <c r="C1248" s="41">
        <v>7.56</v>
      </c>
      <c r="D1248" s="41">
        <v>8.89</v>
      </c>
      <c r="E1248" s="41">
        <v>10.039999999999999</v>
      </c>
      <c r="F1248" s="41">
        <v>9.2100000000000009</v>
      </c>
    </row>
    <row r="1249" spans="1:6" x14ac:dyDescent="0.25">
      <c r="A1249" s="5">
        <v>39782</v>
      </c>
      <c r="B1249" s="41">
        <v>5.96</v>
      </c>
      <c r="C1249" s="41">
        <v>6.81</v>
      </c>
      <c r="D1249" s="41">
        <v>8.1999999999999993</v>
      </c>
      <c r="E1249" s="41">
        <v>9.8000000000000007</v>
      </c>
      <c r="F1249" s="41">
        <v>8.67</v>
      </c>
    </row>
    <row r="1250" spans="1:6" x14ac:dyDescent="0.25">
      <c r="A1250" s="5">
        <v>39813</v>
      </c>
      <c r="B1250" s="41">
        <v>5.0999999999999996</v>
      </c>
      <c r="C1250" s="41">
        <v>5.61</v>
      </c>
      <c r="D1250" s="41">
        <v>6.97</v>
      </c>
      <c r="E1250" s="41">
        <v>9.4499999999999993</v>
      </c>
      <c r="F1250" s="41">
        <v>7.82</v>
      </c>
    </row>
    <row r="1251" spans="1:6" x14ac:dyDescent="0.25">
      <c r="A1251" s="5">
        <v>39844</v>
      </c>
      <c r="B1251" s="41">
        <v>5.68</v>
      </c>
      <c r="C1251" s="41">
        <v>5.7</v>
      </c>
      <c r="D1251" s="41">
        <v>6.73</v>
      </c>
      <c r="E1251" s="41">
        <v>8.8800000000000008</v>
      </c>
      <c r="F1251" s="41">
        <v>7.62</v>
      </c>
    </row>
    <row r="1252" spans="1:6" x14ac:dyDescent="0.25">
      <c r="A1252" s="5">
        <v>39872</v>
      </c>
      <c r="B1252" s="41">
        <v>6.13</v>
      </c>
      <c r="C1252" s="41">
        <v>5.87</v>
      </c>
      <c r="D1252" s="41">
        <v>7.12</v>
      </c>
      <c r="E1252" s="41">
        <v>9.07</v>
      </c>
      <c r="F1252" s="41">
        <v>7.94</v>
      </c>
    </row>
    <row r="1253" spans="1:6" x14ac:dyDescent="0.25">
      <c r="A1253" s="5">
        <v>39903</v>
      </c>
      <c r="B1253" s="41">
        <v>4.75</v>
      </c>
      <c r="C1253" s="41">
        <v>5.84</v>
      </c>
      <c r="D1253" s="41">
        <v>7.18</v>
      </c>
      <c r="E1253" s="41">
        <v>9.06</v>
      </c>
      <c r="F1253" s="41">
        <v>7.94</v>
      </c>
    </row>
    <row r="1254" spans="1:6" x14ac:dyDescent="0.25">
      <c r="A1254" s="5">
        <v>39933</v>
      </c>
      <c r="B1254" s="41">
        <v>4.78</v>
      </c>
      <c r="C1254" s="41">
        <v>5.4</v>
      </c>
      <c r="D1254" s="41">
        <v>6.59</v>
      </c>
      <c r="E1254" s="41">
        <v>8.24</v>
      </c>
      <c r="F1254" s="41">
        <v>7.31</v>
      </c>
    </row>
    <row r="1255" spans="1:6" x14ac:dyDescent="0.25">
      <c r="A1255" s="5">
        <v>39964</v>
      </c>
      <c r="B1255" s="41">
        <v>4.42</v>
      </c>
      <c r="C1255" s="41">
        <v>5</v>
      </c>
      <c r="D1255" s="41">
        <v>5.86</v>
      </c>
      <c r="E1255" s="41">
        <v>7.38</v>
      </c>
      <c r="F1255" s="41">
        <v>6.55</v>
      </c>
    </row>
    <row r="1256" spans="1:6" x14ac:dyDescent="0.25">
      <c r="A1256" s="5">
        <v>39994</v>
      </c>
      <c r="B1256" s="41">
        <v>4.22</v>
      </c>
      <c r="C1256" s="41">
        <v>4.7699999999999996</v>
      </c>
      <c r="D1256" s="41">
        <v>5.55</v>
      </c>
      <c r="E1256" s="41">
        <v>6.83</v>
      </c>
      <c r="F1256" s="41">
        <v>6.14</v>
      </c>
    </row>
    <row r="1257" spans="1:6" x14ac:dyDescent="0.25">
      <c r="A1257" s="5">
        <v>40025</v>
      </c>
      <c r="B1257" s="41">
        <v>4.0199999999999996</v>
      </c>
      <c r="C1257" s="41">
        <v>4.32</v>
      </c>
      <c r="D1257" s="41">
        <v>5.01</v>
      </c>
      <c r="E1257" s="41">
        <v>6.21</v>
      </c>
      <c r="F1257" s="41">
        <v>5.56</v>
      </c>
    </row>
    <row r="1258" spans="1:6" x14ac:dyDescent="0.25">
      <c r="A1258" s="5">
        <v>40056</v>
      </c>
      <c r="B1258" s="41">
        <v>3.73</v>
      </c>
      <c r="C1258" s="41">
        <v>4.0999999999999996</v>
      </c>
      <c r="D1258" s="41">
        <v>4.75</v>
      </c>
      <c r="E1258" s="41">
        <v>5.84</v>
      </c>
      <c r="F1258" s="41">
        <v>5.24</v>
      </c>
    </row>
    <row r="1259" spans="1:6" x14ac:dyDescent="0.25">
      <c r="A1259" s="5">
        <v>40086</v>
      </c>
      <c r="B1259" s="41">
        <v>3.57</v>
      </c>
      <c r="C1259" s="41">
        <v>3.94</v>
      </c>
      <c r="D1259" s="41">
        <v>4.54</v>
      </c>
      <c r="E1259" s="41">
        <v>5.53</v>
      </c>
      <c r="F1259" s="41">
        <v>4.9800000000000004</v>
      </c>
    </row>
    <row r="1260" spans="1:6" x14ac:dyDescent="0.25">
      <c r="A1260" s="5">
        <v>40117</v>
      </c>
      <c r="B1260" s="41">
        <v>3.63</v>
      </c>
      <c r="C1260" s="41">
        <v>3.8</v>
      </c>
      <c r="D1260" s="41">
        <v>4.42</v>
      </c>
      <c r="E1260" s="41">
        <v>5.45</v>
      </c>
      <c r="F1260" s="41">
        <v>4.8600000000000003</v>
      </c>
    </row>
    <row r="1261" spans="1:6" x14ac:dyDescent="0.25">
      <c r="A1261" s="5">
        <v>40147</v>
      </c>
      <c r="B1261" s="41">
        <v>3.3</v>
      </c>
      <c r="C1261" s="41">
        <v>3.55</v>
      </c>
      <c r="D1261" s="41">
        <v>4.2300000000000004</v>
      </c>
      <c r="E1261" s="41">
        <v>5.21</v>
      </c>
      <c r="F1261" s="41">
        <v>4.63</v>
      </c>
    </row>
    <row r="1262" spans="1:6" x14ac:dyDescent="0.25">
      <c r="A1262" s="5">
        <v>40178</v>
      </c>
      <c r="B1262" s="41">
        <v>3.75</v>
      </c>
      <c r="C1262" s="41">
        <v>3.89</v>
      </c>
      <c r="D1262" s="41">
        <v>4.53</v>
      </c>
      <c r="E1262" s="41">
        <v>5.4</v>
      </c>
      <c r="F1262" s="41">
        <v>4.8899999999999997</v>
      </c>
    </row>
    <row r="1263" spans="1:6" x14ac:dyDescent="0.25">
      <c r="A1263" s="5">
        <v>40209</v>
      </c>
      <c r="B1263" s="41">
        <v>3.52</v>
      </c>
      <c r="C1263" s="41">
        <v>3.65</v>
      </c>
      <c r="D1263" s="41">
        <v>4.2699999999999996</v>
      </c>
      <c r="E1263" s="41">
        <v>4.99</v>
      </c>
      <c r="F1263" s="41">
        <v>4.55</v>
      </c>
    </row>
    <row r="1264" spans="1:6" x14ac:dyDescent="0.25">
      <c r="A1264" s="5">
        <v>40237</v>
      </c>
      <c r="B1264" s="41">
        <v>3.41</v>
      </c>
      <c r="C1264" s="41">
        <v>3.61</v>
      </c>
      <c r="D1264" s="41">
        <v>4.29</v>
      </c>
      <c r="E1264" s="41">
        <v>4.97</v>
      </c>
      <c r="F1264" s="41">
        <v>4.55</v>
      </c>
    </row>
    <row r="1265" spans="1:6" x14ac:dyDescent="0.25">
      <c r="A1265" s="5">
        <v>40268</v>
      </c>
      <c r="B1265" s="41">
        <v>3.52</v>
      </c>
      <c r="C1265" s="41">
        <v>3.65</v>
      </c>
      <c r="D1265" s="41">
        <v>4.3499999999999996</v>
      </c>
      <c r="E1265" s="41">
        <v>5.01</v>
      </c>
      <c r="F1265" s="41">
        <v>4.57</v>
      </c>
    </row>
    <row r="1266" spans="1:6" x14ac:dyDescent="0.25">
      <c r="A1266" s="5">
        <v>40298</v>
      </c>
      <c r="B1266" s="41">
        <v>3.31</v>
      </c>
      <c r="C1266" s="41">
        <v>3.45</v>
      </c>
      <c r="D1266" s="41">
        <v>4.21</v>
      </c>
      <c r="E1266" s="41">
        <v>4.8099999999999996</v>
      </c>
      <c r="F1266" s="41">
        <v>4.38</v>
      </c>
    </row>
    <row r="1267" spans="1:6" x14ac:dyDescent="0.25">
      <c r="A1267" s="5">
        <v>40329</v>
      </c>
      <c r="B1267" s="41">
        <v>3.25</v>
      </c>
      <c r="C1267" s="41">
        <v>3.61</v>
      </c>
      <c r="D1267" s="41">
        <v>4.33</v>
      </c>
      <c r="E1267" s="41">
        <v>5.0199999999999996</v>
      </c>
      <c r="F1267" s="41">
        <v>4.5599999999999996</v>
      </c>
    </row>
    <row r="1268" spans="1:6" x14ac:dyDescent="0.25">
      <c r="A1268" s="5">
        <v>40359</v>
      </c>
      <c r="B1268" s="41">
        <v>2.98</v>
      </c>
      <c r="C1268" s="41">
        <v>3.36</v>
      </c>
      <c r="D1268" s="41">
        <v>4.08</v>
      </c>
      <c r="E1268" s="41">
        <v>4.84</v>
      </c>
      <c r="F1268" s="41">
        <v>4.33</v>
      </c>
    </row>
    <row r="1269" spans="1:6" x14ac:dyDescent="0.25">
      <c r="A1269" s="5">
        <v>40390</v>
      </c>
      <c r="B1269" s="41">
        <v>2.71</v>
      </c>
      <c r="C1269" s="41">
        <v>3.07</v>
      </c>
      <c r="D1269" s="41">
        <v>3.79</v>
      </c>
      <c r="E1269" s="41">
        <v>4.5599999999999996</v>
      </c>
      <c r="F1269" s="41">
        <v>4.03</v>
      </c>
    </row>
    <row r="1270" spans="1:6" x14ac:dyDescent="0.25">
      <c r="A1270" s="5">
        <v>40421</v>
      </c>
      <c r="B1270" s="41">
        <v>2.4300000000000002</v>
      </c>
      <c r="C1270" s="41">
        <v>2.87</v>
      </c>
      <c r="D1270" s="41">
        <v>3.56</v>
      </c>
      <c r="E1270" s="41">
        <v>4.32</v>
      </c>
      <c r="F1270" s="41">
        <v>3.8</v>
      </c>
    </row>
    <row r="1271" spans="1:6" x14ac:dyDescent="0.25">
      <c r="A1271" s="5">
        <v>40451</v>
      </c>
      <c r="B1271" s="41">
        <v>2.4</v>
      </c>
      <c r="C1271" s="41">
        <v>2.76</v>
      </c>
      <c r="D1271" s="41">
        <v>3.47</v>
      </c>
      <c r="E1271" s="41">
        <v>4.2300000000000004</v>
      </c>
      <c r="F1271" s="41">
        <v>3.69</v>
      </c>
    </row>
    <row r="1272" spans="1:6" x14ac:dyDescent="0.25">
      <c r="A1272" s="5">
        <v>40482</v>
      </c>
      <c r="B1272" s="41">
        <v>2.34</v>
      </c>
      <c r="C1272" s="41">
        <v>2.68</v>
      </c>
      <c r="D1272" s="41">
        <v>3.43</v>
      </c>
      <c r="E1272" s="41">
        <v>4.18</v>
      </c>
      <c r="F1272" s="41">
        <v>3.64</v>
      </c>
    </row>
    <row r="1273" spans="1:6" x14ac:dyDescent="0.25">
      <c r="A1273" s="5">
        <v>40512</v>
      </c>
      <c r="B1273" s="41">
        <v>2.52</v>
      </c>
      <c r="C1273" s="41">
        <v>2.96</v>
      </c>
      <c r="D1273" s="41">
        <v>3.65</v>
      </c>
      <c r="E1273" s="41">
        <v>4.38</v>
      </c>
      <c r="F1273" s="41">
        <v>3.87</v>
      </c>
    </row>
    <row r="1274" spans="1:6" x14ac:dyDescent="0.25">
      <c r="A1274" s="5">
        <v>40543</v>
      </c>
      <c r="B1274" s="41">
        <v>2.94</v>
      </c>
      <c r="C1274" s="41">
        <v>3.18</v>
      </c>
      <c r="D1274" s="41">
        <v>3.88</v>
      </c>
      <c r="E1274" s="41">
        <v>4.63</v>
      </c>
      <c r="F1274" s="41">
        <v>4.0999999999999996</v>
      </c>
    </row>
    <row r="1275" spans="1:6" x14ac:dyDescent="0.25">
      <c r="A1275" s="5">
        <v>40574</v>
      </c>
      <c r="B1275" s="41">
        <v>2.93</v>
      </c>
      <c r="C1275" s="41">
        <v>3.2</v>
      </c>
      <c r="D1275" s="41">
        <v>3.84</v>
      </c>
      <c r="E1275" s="41">
        <v>4.59</v>
      </c>
      <c r="F1275" s="41">
        <v>4.0599999999999996</v>
      </c>
    </row>
    <row r="1276" spans="1:6" x14ac:dyDescent="0.25">
      <c r="A1276" s="5">
        <v>40602</v>
      </c>
      <c r="B1276" s="41">
        <v>3.04</v>
      </c>
      <c r="C1276" s="41">
        <v>3.22</v>
      </c>
      <c r="D1276" s="41">
        <v>3.83</v>
      </c>
      <c r="E1276" s="41">
        <v>4.57</v>
      </c>
      <c r="F1276" s="41">
        <v>4.05</v>
      </c>
    </row>
    <row r="1277" spans="1:6" x14ac:dyDescent="0.25">
      <c r="A1277" s="5">
        <v>40633</v>
      </c>
      <c r="B1277" s="41">
        <v>3.01</v>
      </c>
      <c r="C1277" s="41">
        <v>3.32</v>
      </c>
      <c r="D1277" s="41">
        <v>3.9</v>
      </c>
      <c r="E1277" s="41">
        <v>4.6100000000000003</v>
      </c>
      <c r="F1277" s="41">
        <v>4.1100000000000003</v>
      </c>
    </row>
    <row r="1278" spans="1:6" x14ac:dyDescent="0.25">
      <c r="A1278" s="5">
        <v>40663</v>
      </c>
      <c r="B1278" s="41">
        <v>2.81</v>
      </c>
      <c r="C1278" s="41">
        <v>3.08</v>
      </c>
      <c r="D1278" s="41">
        <v>3.68</v>
      </c>
      <c r="E1278" s="41">
        <v>4.41</v>
      </c>
      <c r="F1278" s="41">
        <v>3.89</v>
      </c>
    </row>
    <row r="1279" spans="1:6" x14ac:dyDescent="0.25">
      <c r="A1279" s="5">
        <v>40694</v>
      </c>
      <c r="B1279" s="41">
        <v>2.6</v>
      </c>
      <c r="C1279" s="41">
        <v>2.92</v>
      </c>
      <c r="D1279" s="41">
        <v>3.53</v>
      </c>
      <c r="E1279" s="41">
        <v>4.24</v>
      </c>
      <c r="F1279" s="41">
        <v>3.73</v>
      </c>
    </row>
    <row r="1280" spans="1:6" x14ac:dyDescent="0.25">
      <c r="A1280" s="5">
        <v>40724</v>
      </c>
      <c r="B1280" s="41">
        <v>2.69</v>
      </c>
      <c r="C1280" s="41">
        <v>3.09</v>
      </c>
      <c r="D1280" s="41">
        <v>3.69</v>
      </c>
      <c r="E1280" s="41">
        <v>4.43</v>
      </c>
      <c r="F1280" s="41">
        <v>3.89</v>
      </c>
    </row>
    <row r="1281" spans="1:6" x14ac:dyDescent="0.25">
      <c r="A1281" s="5">
        <v>40755</v>
      </c>
      <c r="B1281" s="41">
        <v>2.4500000000000002</v>
      </c>
      <c r="C1281" s="41">
        <v>2.84</v>
      </c>
      <c r="D1281" s="41">
        <v>3.43</v>
      </c>
      <c r="E1281" s="41">
        <v>4.1399999999999997</v>
      </c>
      <c r="F1281" s="41">
        <v>3.62</v>
      </c>
    </row>
    <row r="1282" spans="1:6" x14ac:dyDescent="0.25">
      <c r="A1282" s="5">
        <v>40786</v>
      </c>
      <c r="B1282" s="41">
        <v>2.27</v>
      </c>
      <c r="C1282" s="41">
        <v>2.96</v>
      </c>
      <c r="D1282" s="41">
        <v>3.52</v>
      </c>
      <c r="E1282" s="41">
        <v>4.2699999999999996</v>
      </c>
      <c r="F1282" s="41">
        <v>3.74</v>
      </c>
    </row>
    <row r="1283" spans="1:6" x14ac:dyDescent="0.25">
      <c r="A1283" s="5">
        <v>40816</v>
      </c>
      <c r="B1283" s="41">
        <v>2.2400000000000002</v>
      </c>
      <c r="C1283" s="41">
        <v>3.11</v>
      </c>
      <c r="D1283" s="41">
        <v>3.72</v>
      </c>
      <c r="E1283" s="41">
        <v>4.54</v>
      </c>
      <c r="F1283" s="41">
        <v>3.96</v>
      </c>
    </row>
    <row r="1284" spans="1:6" x14ac:dyDescent="0.25">
      <c r="A1284" s="5">
        <v>40847</v>
      </c>
      <c r="B1284" s="41">
        <v>2.2200000000000002</v>
      </c>
      <c r="C1284" s="41">
        <v>2.86</v>
      </c>
      <c r="D1284" s="41">
        <v>3.51</v>
      </c>
      <c r="E1284" s="41">
        <v>4.33</v>
      </c>
      <c r="F1284" s="41">
        <v>3.75</v>
      </c>
    </row>
    <row r="1285" spans="1:6" x14ac:dyDescent="0.25">
      <c r="A1285" s="5">
        <v>40877</v>
      </c>
      <c r="B1285" s="41">
        <v>2.31</v>
      </c>
      <c r="C1285" s="41">
        <v>3.17</v>
      </c>
      <c r="D1285" s="41">
        <v>3.89</v>
      </c>
      <c r="E1285" s="41">
        <v>4.6100000000000003</v>
      </c>
      <c r="F1285" s="41">
        <v>4.09</v>
      </c>
    </row>
    <row r="1286" spans="1:6" x14ac:dyDescent="0.25">
      <c r="A1286" s="5">
        <v>40908</v>
      </c>
      <c r="B1286" s="41">
        <v>2.09</v>
      </c>
      <c r="C1286" s="41">
        <v>2.86</v>
      </c>
      <c r="D1286" s="41">
        <v>3.6</v>
      </c>
      <c r="E1286" s="41">
        <v>4.49</v>
      </c>
      <c r="F1286" s="41">
        <v>3.9</v>
      </c>
    </row>
    <row r="1287" spans="1:6" x14ac:dyDescent="0.25">
      <c r="A1287" s="5">
        <v>40939</v>
      </c>
      <c r="B1287" s="41">
        <v>1.99</v>
      </c>
      <c r="C1287" s="41">
        <v>2.59</v>
      </c>
      <c r="D1287" s="41">
        <v>3.23</v>
      </c>
      <c r="E1287" s="41">
        <v>4.1500000000000004</v>
      </c>
      <c r="F1287" s="41">
        <v>3.55</v>
      </c>
    </row>
    <row r="1288" spans="1:6" x14ac:dyDescent="0.25">
      <c r="A1288" s="5">
        <v>40968</v>
      </c>
      <c r="B1288" s="41">
        <v>1.98</v>
      </c>
      <c r="C1288" s="41">
        <v>2.54</v>
      </c>
      <c r="D1288" s="41">
        <v>3.14</v>
      </c>
      <c r="E1288" s="41">
        <v>4</v>
      </c>
      <c r="F1288" s="41">
        <v>3.44</v>
      </c>
    </row>
    <row r="1289" spans="1:6" x14ac:dyDescent="0.25">
      <c r="A1289" s="5">
        <v>40999</v>
      </c>
      <c r="B1289" s="41">
        <v>1.99</v>
      </c>
      <c r="C1289" s="41">
        <v>2.62</v>
      </c>
      <c r="D1289" s="41">
        <v>3.18</v>
      </c>
      <c r="E1289" s="41">
        <v>4.08</v>
      </c>
      <c r="F1289" s="41">
        <v>3.5</v>
      </c>
    </row>
    <row r="1290" spans="1:6" x14ac:dyDescent="0.25">
      <c r="A1290" s="5">
        <v>41029</v>
      </c>
      <c r="B1290" s="41">
        <v>1.92</v>
      </c>
      <c r="C1290" s="41">
        <v>2.5</v>
      </c>
      <c r="D1290" s="41">
        <v>3.09</v>
      </c>
      <c r="E1290" s="41">
        <v>3.95</v>
      </c>
      <c r="F1290" s="41">
        <v>3.39</v>
      </c>
    </row>
    <row r="1291" spans="1:6" x14ac:dyDescent="0.25">
      <c r="A1291" s="5">
        <v>41060</v>
      </c>
      <c r="B1291" s="41">
        <v>1.89</v>
      </c>
      <c r="C1291" s="41">
        <v>2.5099999999999998</v>
      </c>
      <c r="D1291" s="41">
        <v>3.12</v>
      </c>
      <c r="E1291" s="41">
        <v>4</v>
      </c>
      <c r="F1291" s="41">
        <v>3.44</v>
      </c>
    </row>
    <row r="1292" spans="1:6" x14ac:dyDescent="0.25">
      <c r="A1292" s="5">
        <v>41090</v>
      </c>
      <c r="B1292" s="41">
        <v>1.88</v>
      </c>
      <c r="C1292" s="41">
        <v>2.42</v>
      </c>
      <c r="D1292" s="41">
        <v>3.01</v>
      </c>
      <c r="E1292" s="41">
        <v>3.99</v>
      </c>
      <c r="F1292" s="41">
        <v>3.37</v>
      </c>
    </row>
    <row r="1293" spans="1:6" x14ac:dyDescent="0.25">
      <c r="A1293" s="5">
        <v>41121</v>
      </c>
      <c r="B1293" s="41">
        <v>1.64</v>
      </c>
      <c r="C1293" s="41">
        <v>2.1</v>
      </c>
      <c r="D1293" s="41">
        <v>2.67</v>
      </c>
      <c r="E1293" s="41">
        <v>3.67</v>
      </c>
      <c r="F1293" s="41">
        <v>3.04</v>
      </c>
    </row>
    <row r="1294" spans="1:6" x14ac:dyDescent="0.25">
      <c r="A1294" s="5">
        <v>41152</v>
      </c>
      <c r="B1294" s="41">
        <v>1.61</v>
      </c>
      <c r="C1294" s="41">
        <v>2.0699999999999998</v>
      </c>
      <c r="D1294" s="41">
        <v>2.61</v>
      </c>
      <c r="E1294" s="41">
        <v>3.61</v>
      </c>
      <c r="F1294" s="41">
        <v>2.98</v>
      </c>
    </row>
    <row r="1295" spans="1:6" x14ac:dyDescent="0.25">
      <c r="A1295" s="5">
        <v>41182</v>
      </c>
      <c r="B1295" s="41">
        <v>1.59</v>
      </c>
      <c r="C1295" s="41">
        <v>2.04</v>
      </c>
      <c r="D1295" s="41">
        <v>2.4900000000000002</v>
      </c>
      <c r="E1295" s="41">
        <v>3.47</v>
      </c>
      <c r="F1295" s="41">
        <v>2.87</v>
      </c>
    </row>
    <row r="1296" spans="1:6" x14ac:dyDescent="0.25">
      <c r="A1296" s="5">
        <v>41213</v>
      </c>
      <c r="B1296" s="41">
        <v>1.57</v>
      </c>
      <c r="C1296" s="41">
        <v>1.98</v>
      </c>
      <c r="D1296" s="41">
        <v>2.39</v>
      </c>
      <c r="E1296" s="41">
        <v>3.32</v>
      </c>
      <c r="F1296" s="41">
        <v>2.75</v>
      </c>
    </row>
    <row r="1297" spans="1:6" x14ac:dyDescent="0.25">
      <c r="A1297" s="5">
        <v>41243</v>
      </c>
      <c r="B1297" s="41">
        <v>1.55</v>
      </c>
      <c r="C1297" s="41">
        <v>1.98</v>
      </c>
      <c r="D1297" s="41">
        <v>2.4</v>
      </c>
      <c r="E1297" s="41">
        <v>3.34</v>
      </c>
      <c r="F1297" s="41">
        <v>2.77</v>
      </c>
    </row>
    <row r="1298" spans="1:6" x14ac:dyDescent="0.25">
      <c r="A1298" s="5">
        <v>41274</v>
      </c>
      <c r="B1298" s="41">
        <v>2.0299999999999998</v>
      </c>
      <c r="C1298" s="41">
        <v>2.0299999999999998</v>
      </c>
      <c r="D1298" s="41">
        <v>2.41</v>
      </c>
      <c r="E1298" s="41">
        <v>3.33</v>
      </c>
      <c r="F1298" s="41">
        <v>2.78</v>
      </c>
    </row>
    <row r="1299" spans="1:6" x14ac:dyDescent="0.25">
      <c r="A1299" s="5">
        <v>41305</v>
      </c>
      <c r="B1299" s="41">
        <v>2.14</v>
      </c>
      <c r="C1299" s="41">
        <v>2.14</v>
      </c>
      <c r="D1299" s="41">
        <v>2.52</v>
      </c>
      <c r="E1299" s="41">
        <v>3.42</v>
      </c>
      <c r="F1299" s="41">
        <v>2.87</v>
      </c>
    </row>
    <row r="1300" spans="1:6" x14ac:dyDescent="0.25">
      <c r="A1300" s="5">
        <v>41333</v>
      </c>
      <c r="B1300" s="41">
        <v>2.04</v>
      </c>
      <c r="C1300" s="41">
        <v>2.0699999999999998</v>
      </c>
      <c r="D1300" s="41">
        <v>2.4500000000000002</v>
      </c>
      <c r="E1300" s="41">
        <v>3.36</v>
      </c>
      <c r="F1300" s="41">
        <v>2.8</v>
      </c>
    </row>
    <row r="1301" spans="1:6" x14ac:dyDescent="0.25">
      <c r="A1301" s="5">
        <v>41364</v>
      </c>
      <c r="B1301" s="41">
        <v>2.06</v>
      </c>
      <c r="C1301" s="41">
        <v>2.1</v>
      </c>
      <c r="D1301" s="41">
        <v>2.48</v>
      </c>
      <c r="E1301" s="41">
        <v>3.38</v>
      </c>
      <c r="F1301" s="41">
        <v>2.83</v>
      </c>
    </row>
    <row r="1302" spans="1:6" x14ac:dyDescent="0.25">
      <c r="A1302" s="5">
        <v>41394</v>
      </c>
      <c r="B1302" s="41">
        <v>1.96</v>
      </c>
      <c r="C1302" s="41">
        <v>1.96</v>
      </c>
      <c r="D1302" s="41">
        <v>2.34</v>
      </c>
      <c r="E1302" s="41">
        <v>3.22</v>
      </c>
      <c r="F1302" s="41">
        <v>2.68</v>
      </c>
    </row>
    <row r="1303" spans="1:6" x14ac:dyDescent="0.25">
      <c r="A1303" s="5">
        <v>41425</v>
      </c>
      <c r="B1303" s="41">
        <v>2.33</v>
      </c>
      <c r="C1303" s="41">
        <v>2.2799999999999998</v>
      </c>
      <c r="D1303" s="41">
        <v>2.66</v>
      </c>
      <c r="E1303" s="41">
        <v>3.55</v>
      </c>
      <c r="F1303" s="41">
        <v>3.01</v>
      </c>
    </row>
    <row r="1304" spans="1:6" x14ac:dyDescent="0.25">
      <c r="A1304" s="5">
        <v>41455</v>
      </c>
      <c r="B1304" s="41">
        <v>2.73</v>
      </c>
      <c r="C1304" s="41">
        <v>2.62</v>
      </c>
      <c r="D1304" s="41">
        <v>3.05</v>
      </c>
      <c r="E1304" s="41">
        <v>4.05</v>
      </c>
      <c r="F1304" s="41">
        <v>3.44</v>
      </c>
    </row>
    <row r="1305" spans="1:6" x14ac:dyDescent="0.25">
      <c r="A1305" s="5">
        <v>41486</v>
      </c>
      <c r="B1305" s="41">
        <v>2.78</v>
      </c>
      <c r="C1305" s="41">
        <v>2.5299999999999998</v>
      </c>
      <c r="D1305" s="41">
        <v>2.95</v>
      </c>
      <c r="E1305" s="41">
        <v>3.96</v>
      </c>
      <c r="F1305" s="41">
        <v>3.34</v>
      </c>
    </row>
    <row r="1306" spans="1:6" x14ac:dyDescent="0.25">
      <c r="A1306" s="5">
        <v>41517</v>
      </c>
      <c r="B1306" s="41">
        <v>2.88</v>
      </c>
      <c r="C1306" s="41">
        <v>2.65</v>
      </c>
      <c r="D1306" s="41">
        <v>3.07</v>
      </c>
      <c r="E1306" s="41">
        <v>4.12</v>
      </c>
      <c r="F1306" s="41">
        <v>3.48</v>
      </c>
    </row>
    <row r="1307" spans="1:6" x14ac:dyDescent="0.25">
      <c r="A1307" s="5">
        <v>41547</v>
      </c>
      <c r="B1307" s="41">
        <v>2.79</v>
      </c>
      <c r="C1307" s="41">
        <v>2.52</v>
      </c>
      <c r="D1307" s="41">
        <v>2.94</v>
      </c>
      <c r="E1307" s="41">
        <v>4.0199999999999996</v>
      </c>
      <c r="F1307" s="41">
        <v>3.38</v>
      </c>
    </row>
    <row r="1308" spans="1:6" x14ac:dyDescent="0.25">
      <c r="A1308" s="5">
        <v>41578</v>
      </c>
      <c r="B1308" s="41">
        <v>2.77</v>
      </c>
      <c r="C1308" s="41">
        <v>2.41</v>
      </c>
      <c r="D1308" s="41">
        <v>2.8</v>
      </c>
      <c r="E1308" s="41">
        <v>3.82</v>
      </c>
      <c r="F1308" s="41">
        <v>3.22</v>
      </c>
    </row>
    <row r="1309" spans="1:6" x14ac:dyDescent="0.25">
      <c r="A1309" s="5">
        <v>41608</v>
      </c>
      <c r="B1309" s="41">
        <v>2.82</v>
      </c>
      <c r="C1309" s="41">
        <v>2.46</v>
      </c>
      <c r="D1309" s="41">
        <v>2.81</v>
      </c>
      <c r="E1309" s="41">
        <v>3.88</v>
      </c>
      <c r="F1309" s="41">
        <v>3.26</v>
      </c>
    </row>
    <row r="1310" spans="1:6" x14ac:dyDescent="0.25">
      <c r="A1310" s="5">
        <v>41639</v>
      </c>
      <c r="B1310" s="41">
        <v>2.96</v>
      </c>
      <c r="C1310" s="41">
        <v>2.58</v>
      </c>
      <c r="D1310" s="41">
        <v>2.94</v>
      </c>
      <c r="E1310" s="41">
        <v>3.98</v>
      </c>
      <c r="F1310" s="41">
        <v>3.37</v>
      </c>
    </row>
    <row r="1311" spans="1:6" x14ac:dyDescent="0.25">
      <c r="A1311" s="5">
        <v>41670</v>
      </c>
      <c r="B1311" s="41">
        <v>2.72</v>
      </c>
      <c r="C1311" s="41">
        <v>2.4</v>
      </c>
      <c r="D1311" s="41">
        <v>2.78</v>
      </c>
      <c r="E1311" s="41">
        <v>3.8</v>
      </c>
      <c r="F1311" s="41">
        <v>3.2</v>
      </c>
    </row>
    <row r="1312" spans="1:6" x14ac:dyDescent="0.25">
      <c r="A1312" s="5">
        <v>41698</v>
      </c>
      <c r="B1312" s="41">
        <v>2.69</v>
      </c>
      <c r="C1312" s="41">
        <v>2.4</v>
      </c>
      <c r="D1312" s="41">
        <v>2.7</v>
      </c>
      <c r="E1312" s="41">
        <v>3.68</v>
      </c>
      <c r="F1312" s="41">
        <v>3.11</v>
      </c>
    </row>
    <row r="1313" spans="1:6" x14ac:dyDescent="0.25">
      <c r="A1313" s="5">
        <v>41729</v>
      </c>
      <c r="B1313" s="41">
        <v>2.68</v>
      </c>
      <c r="C1313" s="41">
        <v>2.5499999999999998</v>
      </c>
      <c r="D1313" s="41">
        <v>2.82</v>
      </c>
      <c r="E1313" s="41">
        <v>3.76</v>
      </c>
      <c r="F1313" s="41">
        <v>3.22</v>
      </c>
    </row>
    <row r="1314" spans="1:6" x14ac:dyDescent="0.25">
      <c r="A1314" s="5">
        <v>41759</v>
      </c>
      <c r="B1314" s="41">
        <v>2.62</v>
      </c>
      <c r="C1314" s="41">
        <v>2.4900000000000002</v>
      </c>
      <c r="D1314" s="41">
        <v>2.75</v>
      </c>
      <c r="E1314" s="41">
        <v>3.65</v>
      </c>
      <c r="F1314" s="41">
        <v>3.12</v>
      </c>
    </row>
    <row r="1315" spans="1:6" x14ac:dyDescent="0.25">
      <c r="A1315" s="5">
        <v>41790</v>
      </c>
      <c r="B1315" s="41">
        <v>2.4900000000000002</v>
      </c>
      <c r="C1315" s="41">
        <v>2.35</v>
      </c>
      <c r="D1315" s="41">
        <v>2.61</v>
      </c>
      <c r="E1315" s="41">
        <v>3.45</v>
      </c>
      <c r="F1315" s="41">
        <v>2.96</v>
      </c>
    </row>
    <row r="1316" spans="1:6" x14ac:dyDescent="0.25">
      <c r="A1316" s="5">
        <v>41820</v>
      </c>
      <c r="B1316" s="41">
        <v>2.54</v>
      </c>
      <c r="C1316" s="41">
        <v>2.41</v>
      </c>
      <c r="D1316" s="41">
        <v>2.66</v>
      </c>
      <c r="E1316" s="41">
        <v>3.47</v>
      </c>
      <c r="F1316" s="41">
        <v>3</v>
      </c>
    </row>
    <row r="1317" spans="1:6" x14ac:dyDescent="0.25">
      <c r="A1317" s="5">
        <v>41851</v>
      </c>
      <c r="B1317" s="41">
        <v>2.62</v>
      </c>
      <c r="C1317" s="41">
        <v>2.5</v>
      </c>
      <c r="D1317" s="41">
        <v>2.75</v>
      </c>
      <c r="E1317" s="41">
        <v>3.57</v>
      </c>
      <c r="F1317" s="41">
        <v>3.09</v>
      </c>
    </row>
    <row r="1318" spans="1:6" x14ac:dyDescent="0.25">
      <c r="A1318" s="5">
        <v>41882</v>
      </c>
      <c r="B1318" s="41">
        <v>2.4900000000000002</v>
      </c>
      <c r="C1318" s="41">
        <v>2.38</v>
      </c>
      <c r="D1318" s="41">
        <v>2.63</v>
      </c>
      <c r="E1318" s="41">
        <v>3.45</v>
      </c>
      <c r="F1318" s="41">
        <v>2.97</v>
      </c>
    </row>
    <row r="1319" spans="1:6" x14ac:dyDescent="0.25">
      <c r="A1319" s="5">
        <v>41912</v>
      </c>
      <c r="B1319" s="41">
        <v>2.71</v>
      </c>
      <c r="C1319" s="41">
        <v>2.57</v>
      </c>
      <c r="D1319" s="41">
        <v>2.83</v>
      </c>
      <c r="E1319" s="41">
        <v>3.67</v>
      </c>
      <c r="F1319" s="41">
        <v>3.18</v>
      </c>
    </row>
    <row r="1320" spans="1:6" x14ac:dyDescent="0.25">
      <c r="A1320" s="5">
        <v>41943</v>
      </c>
      <c r="B1320" s="41">
        <v>2.61</v>
      </c>
      <c r="C1320" s="41">
        <v>2.5099999999999998</v>
      </c>
      <c r="D1320" s="41">
        <v>2.76</v>
      </c>
      <c r="E1320" s="41">
        <v>3.61</v>
      </c>
      <c r="F1320" s="41">
        <v>3.11</v>
      </c>
    </row>
    <row r="1321" spans="1:6" x14ac:dyDescent="0.25">
      <c r="A1321" s="5">
        <v>41973</v>
      </c>
      <c r="B1321" s="41">
        <v>2.4700000000000002</v>
      </c>
      <c r="C1321" s="41">
        <v>2.44</v>
      </c>
      <c r="D1321" s="41">
        <v>2.7</v>
      </c>
      <c r="E1321" s="41">
        <v>3.63</v>
      </c>
      <c r="F1321" s="41">
        <v>3.08</v>
      </c>
    </row>
    <row r="1322" spans="1:6" x14ac:dyDescent="0.25">
      <c r="A1322" s="5">
        <v>42004</v>
      </c>
      <c r="B1322" s="41">
        <v>2.5299999999999998</v>
      </c>
      <c r="C1322" s="41">
        <v>2.52</v>
      </c>
      <c r="D1322" s="41">
        <v>2.81</v>
      </c>
      <c r="E1322" s="41">
        <v>3.84</v>
      </c>
      <c r="F1322" s="41">
        <v>3.23</v>
      </c>
    </row>
    <row r="1323" spans="1:6" x14ac:dyDescent="0.25">
      <c r="A1323" s="5">
        <v>42035</v>
      </c>
      <c r="B1323" s="41">
        <v>2.15</v>
      </c>
      <c r="C1323" s="41">
        <v>2.1800000000000002</v>
      </c>
      <c r="D1323" s="41">
        <v>2.48</v>
      </c>
      <c r="E1323" s="41">
        <v>3.59</v>
      </c>
      <c r="F1323" s="41">
        <v>2.93</v>
      </c>
    </row>
    <row r="1324" spans="1:6" x14ac:dyDescent="0.25">
      <c r="A1324" s="5">
        <v>42063</v>
      </c>
      <c r="B1324" s="41">
        <v>2.52</v>
      </c>
      <c r="C1324" s="41">
        <v>2.34</v>
      </c>
      <c r="D1324" s="41">
        <v>2.62</v>
      </c>
      <c r="E1324" s="41">
        <v>3.56</v>
      </c>
      <c r="F1324" s="41">
        <v>3</v>
      </c>
    </row>
    <row r="1325" spans="1:6" x14ac:dyDescent="0.25">
      <c r="A1325" s="5">
        <v>42094</v>
      </c>
      <c r="B1325" s="41">
        <v>2.44</v>
      </c>
      <c r="C1325" s="41">
        <v>2.3199999999999998</v>
      </c>
      <c r="D1325" s="41">
        <v>2.59</v>
      </c>
      <c r="E1325" s="41">
        <v>3.5</v>
      </c>
      <c r="F1325" s="41">
        <v>2.96</v>
      </c>
    </row>
    <row r="1326" spans="1:6" x14ac:dyDescent="0.25">
      <c r="A1326" s="5">
        <v>42124</v>
      </c>
      <c r="B1326" s="41">
        <v>2.5299999999999998</v>
      </c>
      <c r="C1326" s="41">
        <v>2.37</v>
      </c>
      <c r="D1326" s="41">
        <v>2.66</v>
      </c>
      <c r="E1326" s="41">
        <v>3.57</v>
      </c>
      <c r="F1326" s="41">
        <v>3.03</v>
      </c>
    </row>
    <row r="1327" spans="1:6" x14ac:dyDescent="0.25">
      <c r="A1327" s="5">
        <v>42155</v>
      </c>
      <c r="B1327" s="41">
        <v>2.65</v>
      </c>
      <c r="C1327" s="41">
        <v>2.48</v>
      </c>
      <c r="D1327" s="41">
        <v>2.74</v>
      </c>
      <c r="E1327" s="41">
        <v>3.66</v>
      </c>
      <c r="F1327" s="41">
        <v>3.11</v>
      </c>
    </row>
    <row r="1331" spans="1:6" x14ac:dyDescent="0.25">
      <c r="A1331" s="41" t="s">
        <v>730</v>
      </c>
    </row>
    <row r="1332" spans="1:6" x14ac:dyDescent="0.25">
      <c r="A1332" s="41" t="s">
        <v>462</v>
      </c>
    </row>
    <row r="1334" spans="1:6" x14ac:dyDescent="0.25">
      <c r="B1334" s="41" t="s">
        <v>49</v>
      </c>
      <c r="C1334" s="41" t="s">
        <v>57</v>
      </c>
      <c r="D1334" s="41" t="s">
        <v>69</v>
      </c>
      <c r="E1334" s="41" t="s">
        <v>82</v>
      </c>
      <c r="F1334" s="41" t="s">
        <v>448</v>
      </c>
    </row>
    <row r="1335" spans="1:6" x14ac:dyDescent="0.25">
      <c r="A1335" s="5">
        <v>38352</v>
      </c>
      <c r="B1335" s="41">
        <v>5.3</v>
      </c>
      <c r="C1335" s="41">
        <v>5.13</v>
      </c>
      <c r="D1335" s="41">
        <v>6.05</v>
      </c>
      <c r="E1335" s="41">
        <v>6.27</v>
      </c>
      <c r="F1335" s="41">
        <v>5.95</v>
      </c>
    </row>
    <row r="1336" spans="1:6" x14ac:dyDescent="0.25">
      <c r="A1336" s="5">
        <v>38383</v>
      </c>
      <c r="B1336" s="41">
        <v>5.39</v>
      </c>
      <c r="C1336" s="41">
        <v>5.15</v>
      </c>
      <c r="D1336" s="41">
        <v>6.11</v>
      </c>
      <c r="E1336" s="41">
        <v>6.35</v>
      </c>
      <c r="F1336" s="41">
        <v>6.01</v>
      </c>
    </row>
    <row r="1337" spans="1:6" x14ac:dyDescent="0.25">
      <c r="A1337" s="5">
        <v>38411</v>
      </c>
      <c r="B1337" s="41">
        <v>5.38</v>
      </c>
      <c r="C1337" s="41">
        <v>5.0999999999999996</v>
      </c>
      <c r="D1337" s="41">
        <v>6.08</v>
      </c>
      <c r="E1337" s="41">
        <v>6.37</v>
      </c>
      <c r="F1337" s="41">
        <v>5.99</v>
      </c>
    </row>
    <row r="1338" spans="1:6" x14ac:dyDescent="0.25">
      <c r="A1338" s="5">
        <v>38442</v>
      </c>
      <c r="B1338" s="41">
        <v>5.45</v>
      </c>
      <c r="C1338" s="41">
        <v>4.99</v>
      </c>
      <c r="D1338" s="41">
        <v>6.09</v>
      </c>
      <c r="E1338" s="41">
        <v>6.29</v>
      </c>
      <c r="F1338" s="41">
        <v>5.94</v>
      </c>
    </row>
    <row r="1339" spans="1:6" x14ac:dyDescent="0.25">
      <c r="A1339" s="5">
        <v>38472</v>
      </c>
      <c r="B1339" s="41">
        <v>5.61</v>
      </c>
      <c r="C1339" s="41">
        <v>5.0199999999999996</v>
      </c>
      <c r="D1339" s="41">
        <v>6.16</v>
      </c>
      <c r="E1339" s="41">
        <v>6.32</v>
      </c>
      <c r="F1339" s="41">
        <v>5.99</v>
      </c>
    </row>
    <row r="1340" spans="1:6" x14ac:dyDescent="0.25">
      <c r="A1340" s="5">
        <v>38503</v>
      </c>
      <c r="B1340" s="41">
        <v>5.58</v>
      </c>
      <c r="C1340" s="41">
        <v>5.12</v>
      </c>
      <c r="D1340" s="41">
        <v>6.19</v>
      </c>
      <c r="E1340" s="41">
        <v>6.5</v>
      </c>
      <c r="F1340" s="41">
        <v>6.09</v>
      </c>
    </row>
    <row r="1341" spans="1:6" x14ac:dyDescent="0.25">
      <c r="A1341" s="5">
        <v>38533</v>
      </c>
      <c r="B1341" s="41">
        <v>5.58</v>
      </c>
      <c r="C1341" s="41">
        <v>5.0999999999999996</v>
      </c>
      <c r="D1341" s="41">
        <v>6.23</v>
      </c>
      <c r="E1341" s="41">
        <v>6.53</v>
      </c>
      <c r="F1341" s="41">
        <v>6.11</v>
      </c>
    </row>
    <row r="1342" spans="1:6" x14ac:dyDescent="0.25">
      <c r="A1342" s="5">
        <v>38564</v>
      </c>
      <c r="B1342" s="41">
        <v>5.45</v>
      </c>
      <c r="C1342" s="41">
        <v>5.07</v>
      </c>
      <c r="D1342" s="41">
        <v>6.15</v>
      </c>
      <c r="E1342" s="41">
        <v>6.46</v>
      </c>
      <c r="F1342" s="41">
        <v>6.04</v>
      </c>
    </row>
    <row r="1343" spans="1:6" x14ac:dyDescent="0.25">
      <c r="A1343" s="5">
        <v>38595</v>
      </c>
      <c r="B1343" s="41">
        <v>5.44</v>
      </c>
      <c r="C1343" s="41">
        <v>5.25</v>
      </c>
      <c r="D1343" s="41">
        <v>6.25</v>
      </c>
      <c r="E1343" s="41">
        <v>6.48</v>
      </c>
      <c r="F1343" s="41">
        <v>6.11</v>
      </c>
    </row>
    <row r="1344" spans="1:6" x14ac:dyDescent="0.25">
      <c r="A1344" s="5">
        <v>38625</v>
      </c>
      <c r="B1344" s="41">
        <v>5.34</v>
      </c>
      <c r="C1344" s="41">
        <v>5.13</v>
      </c>
      <c r="D1344" s="41">
        <v>6.15</v>
      </c>
      <c r="E1344" s="41">
        <v>6.35</v>
      </c>
      <c r="F1344" s="41">
        <v>6</v>
      </c>
    </row>
    <row r="1345" spans="1:6" x14ac:dyDescent="0.25">
      <c r="A1345" s="5">
        <v>38656</v>
      </c>
      <c r="B1345" s="41">
        <v>5.21</v>
      </c>
      <c r="C1345" s="41">
        <v>5.0599999999999996</v>
      </c>
      <c r="D1345" s="41">
        <v>6.08</v>
      </c>
      <c r="E1345" s="41">
        <v>6.28</v>
      </c>
      <c r="F1345" s="41">
        <v>5.92</v>
      </c>
    </row>
    <row r="1346" spans="1:6" x14ac:dyDescent="0.25">
      <c r="A1346" s="5">
        <v>38686</v>
      </c>
      <c r="B1346" s="41">
        <v>5.19</v>
      </c>
      <c r="C1346" s="41">
        <v>5.05</v>
      </c>
      <c r="D1346" s="41">
        <v>6.12</v>
      </c>
      <c r="E1346" s="41">
        <v>6.32</v>
      </c>
      <c r="F1346" s="41">
        <v>5.95</v>
      </c>
    </row>
    <row r="1347" spans="1:6" x14ac:dyDescent="0.25">
      <c r="A1347" s="5">
        <v>38717</v>
      </c>
      <c r="B1347" s="41">
        <v>5.2</v>
      </c>
      <c r="C1347" s="41">
        <v>5.0599999999999996</v>
      </c>
      <c r="D1347" s="41">
        <v>6.17</v>
      </c>
      <c r="E1347" s="41">
        <v>6.54</v>
      </c>
      <c r="F1347" s="41">
        <v>6.04</v>
      </c>
    </row>
    <row r="1348" spans="1:6" x14ac:dyDescent="0.25">
      <c r="A1348" s="5">
        <v>38748</v>
      </c>
      <c r="B1348" s="41">
        <v>5.23</v>
      </c>
      <c r="C1348" s="41">
        <v>5.04</v>
      </c>
      <c r="D1348" s="41">
        <v>6.14</v>
      </c>
      <c r="E1348" s="41">
        <v>6.49</v>
      </c>
      <c r="F1348" s="41">
        <v>6.01</v>
      </c>
    </row>
    <row r="1349" spans="1:6" x14ac:dyDescent="0.25">
      <c r="A1349" s="5">
        <v>38776</v>
      </c>
      <c r="B1349" s="41">
        <v>5.27</v>
      </c>
      <c r="C1349" s="41">
        <v>5.0599999999999996</v>
      </c>
      <c r="D1349" s="41">
        <v>6.16</v>
      </c>
      <c r="E1349" s="41">
        <v>6.54</v>
      </c>
      <c r="F1349" s="41">
        <v>6.05</v>
      </c>
    </row>
    <row r="1350" spans="1:6" x14ac:dyDescent="0.25">
      <c r="A1350" s="5">
        <v>38807</v>
      </c>
      <c r="B1350" s="41">
        <v>5.31</v>
      </c>
      <c r="C1350" s="41">
        <v>5</v>
      </c>
      <c r="D1350" s="41">
        <v>6.08</v>
      </c>
      <c r="E1350" s="41">
        <v>6.41</v>
      </c>
      <c r="F1350" s="41">
        <v>5.96</v>
      </c>
    </row>
    <row r="1351" spans="1:6" x14ac:dyDescent="0.25">
      <c r="A1351" s="5">
        <v>38837</v>
      </c>
      <c r="B1351" s="41">
        <v>5.24</v>
      </c>
      <c r="C1351" s="41">
        <v>4.9400000000000004</v>
      </c>
      <c r="D1351" s="41">
        <v>6.02</v>
      </c>
      <c r="E1351" s="41">
        <v>6.33</v>
      </c>
      <c r="F1351" s="41">
        <v>5.9</v>
      </c>
    </row>
    <row r="1352" spans="1:6" x14ac:dyDescent="0.25">
      <c r="A1352" s="5">
        <v>38868</v>
      </c>
      <c r="B1352" s="41">
        <v>5.22</v>
      </c>
      <c r="C1352" s="41">
        <v>4.91</v>
      </c>
      <c r="D1352" s="41">
        <v>6.03</v>
      </c>
      <c r="E1352" s="41">
        <v>6.35</v>
      </c>
      <c r="F1352" s="41">
        <v>5.9</v>
      </c>
    </row>
    <row r="1353" spans="1:6" x14ac:dyDescent="0.25">
      <c r="A1353" s="5">
        <v>38898</v>
      </c>
      <c r="B1353" s="41">
        <v>5.37</v>
      </c>
      <c r="C1353" s="41">
        <v>4.8499999999999996</v>
      </c>
      <c r="D1353" s="41">
        <v>6.14</v>
      </c>
      <c r="E1353" s="41">
        <v>6.37</v>
      </c>
      <c r="F1353" s="41">
        <v>5.93</v>
      </c>
    </row>
    <row r="1354" spans="1:6" x14ac:dyDescent="0.25">
      <c r="A1354" s="5">
        <v>38929</v>
      </c>
      <c r="B1354" s="41">
        <v>5.41</v>
      </c>
      <c r="C1354" s="41">
        <v>4.88</v>
      </c>
      <c r="D1354" s="41">
        <v>6.14</v>
      </c>
      <c r="E1354" s="41">
        <v>6.41</v>
      </c>
      <c r="F1354" s="41">
        <v>5.95</v>
      </c>
    </row>
    <row r="1355" spans="1:6" x14ac:dyDescent="0.25">
      <c r="A1355" s="5">
        <v>38960</v>
      </c>
      <c r="B1355" s="41">
        <v>5.47</v>
      </c>
      <c r="C1355" s="41">
        <v>5.03</v>
      </c>
      <c r="D1355" s="41">
        <v>6.2</v>
      </c>
      <c r="E1355" s="41">
        <v>6.5</v>
      </c>
      <c r="F1355" s="41">
        <v>6.04</v>
      </c>
    </row>
    <row r="1356" spans="1:6" x14ac:dyDescent="0.25">
      <c r="A1356" s="5">
        <v>38990</v>
      </c>
      <c r="B1356" s="41">
        <v>5.45</v>
      </c>
      <c r="C1356" s="41">
        <v>5.05</v>
      </c>
      <c r="D1356" s="41">
        <v>6.25</v>
      </c>
      <c r="E1356" s="41">
        <v>6.53</v>
      </c>
      <c r="F1356" s="41">
        <v>6.08</v>
      </c>
    </row>
    <row r="1357" spans="1:6" x14ac:dyDescent="0.25">
      <c r="A1357" s="5">
        <v>39021</v>
      </c>
      <c r="B1357" s="41">
        <v>5.38</v>
      </c>
      <c r="C1357" s="41">
        <v>5.08</v>
      </c>
      <c r="D1357" s="41">
        <v>6.31</v>
      </c>
      <c r="E1357" s="41">
        <v>6.55</v>
      </c>
      <c r="F1357" s="41">
        <v>6.1</v>
      </c>
    </row>
    <row r="1358" spans="1:6" x14ac:dyDescent="0.25">
      <c r="A1358" s="5">
        <v>39051</v>
      </c>
      <c r="B1358" s="41">
        <v>5.37</v>
      </c>
      <c r="C1358" s="41">
        <v>5.09</v>
      </c>
      <c r="D1358" s="41">
        <v>6.38</v>
      </c>
      <c r="E1358" s="41">
        <v>6.67</v>
      </c>
      <c r="F1358" s="41">
        <v>6.17</v>
      </c>
    </row>
    <row r="1359" spans="1:6" x14ac:dyDescent="0.25">
      <c r="A1359" s="5">
        <v>39082</v>
      </c>
      <c r="B1359" s="41">
        <v>5.37</v>
      </c>
      <c r="C1359" s="41">
        <v>5.03</v>
      </c>
      <c r="D1359" s="41">
        <v>6.35</v>
      </c>
      <c r="E1359" s="41">
        <v>6.59</v>
      </c>
      <c r="F1359" s="41">
        <v>6.13</v>
      </c>
    </row>
    <row r="1360" spans="1:6" x14ac:dyDescent="0.25">
      <c r="A1360" s="5">
        <v>39113</v>
      </c>
      <c r="B1360" s="41">
        <v>5.4</v>
      </c>
      <c r="C1360" s="41">
        <v>5.05</v>
      </c>
      <c r="D1360" s="41">
        <v>6.36</v>
      </c>
      <c r="E1360" s="41">
        <v>6.55</v>
      </c>
      <c r="F1360" s="41">
        <v>6.13</v>
      </c>
    </row>
    <row r="1361" spans="1:6" x14ac:dyDescent="0.25">
      <c r="A1361" s="5">
        <v>39141</v>
      </c>
      <c r="B1361" s="41">
        <v>5.55</v>
      </c>
      <c r="C1361" s="41">
        <v>5.21</v>
      </c>
      <c r="D1361" s="41">
        <v>6.48</v>
      </c>
      <c r="E1361" s="41">
        <v>6.66</v>
      </c>
      <c r="F1361" s="41">
        <v>6.23</v>
      </c>
    </row>
    <row r="1362" spans="1:6" x14ac:dyDescent="0.25">
      <c r="A1362" s="5">
        <v>39172</v>
      </c>
      <c r="B1362" s="41">
        <v>5.52</v>
      </c>
      <c r="C1362" s="41">
        <v>5.22</v>
      </c>
      <c r="D1362" s="41">
        <v>6.42</v>
      </c>
      <c r="E1362" s="41">
        <v>6.59</v>
      </c>
      <c r="F1362" s="41">
        <v>6.18</v>
      </c>
    </row>
    <row r="1363" spans="1:6" x14ac:dyDescent="0.25">
      <c r="A1363" s="5">
        <v>39202</v>
      </c>
      <c r="B1363" s="41">
        <v>5.44</v>
      </c>
      <c r="C1363" s="41">
        <v>5.3</v>
      </c>
      <c r="D1363" s="41">
        <v>6.44</v>
      </c>
      <c r="E1363" s="41">
        <v>6.61</v>
      </c>
      <c r="F1363" s="41">
        <v>6.21</v>
      </c>
    </row>
    <row r="1364" spans="1:6" x14ac:dyDescent="0.25">
      <c r="A1364" s="5">
        <v>39233</v>
      </c>
      <c r="B1364" s="41">
        <v>5.47</v>
      </c>
      <c r="C1364" s="41">
        <v>5.24</v>
      </c>
      <c r="D1364" s="41">
        <v>6.37</v>
      </c>
      <c r="E1364" s="41">
        <v>6.61</v>
      </c>
      <c r="F1364" s="41">
        <v>6.17</v>
      </c>
    </row>
    <row r="1365" spans="1:6" x14ac:dyDescent="0.25">
      <c r="A1365" s="5">
        <v>39263</v>
      </c>
      <c r="B1365" s="41">
        <v>5.44</v>
      </c>
      <c r="C1365" s="41">
        <v>5.2</v>
      </c>
      <c r="D1365" s="41">
        <v>6.31</v>
      </c>
      <c r="E1365" s="41">
        <v>6.55</v>
      </c>
      <c r="F1365" s="41">
        <v>6.12</v>
      </c>
    </row>
    <row r="1366" spans="1:6" x14ac:dyDescent="0.25">
      <c r="A1366" s="5">
        <v>39294</v>
      </c>
      <c r="B1366" s="41">
        <v>5.47</v>
      </c>
      <c r="C1366" s="41">
        <v>5.22</v>
      </c>
      <c r="D1366" s="41">
        <v>6.32</v>
      </c>
      <c r="E1366" s="41">
        <v>6.46</v>
      </c>
      <c r="F1366" s="41">
        <v>6.09</v>
      </c>
    </row>
    <row r="1367" spans="1:6" x14ac:dyDescent="0.25">
      <c r="A1367" s="5">
        <v>39325</v>
      </c>
      <c r="B1367" s="41">
        <v>5.75</v>
      </c>
      <c r="C1367" s="41">
        <v>5.36</v>
      </c>
      <c r="D1367" s="41">
        <v>6.37</v>
      </c>
      <c r="E1367" s="41">
        <v>6.5</v>
      </c>
      <c r="F1367" s="41">
        <v>6.17</v>
      </c>
    </row>
    <row r="1368" spans="1:6" x14ac:dyDescent="0.25">
      <c r="A1368" s="5">
        <v>39355</v>
      </c>
      <c r="B1368" s="41">
        <v>5.74</v>
      </c>
      <c r="C1368" s="41">
        <v>5.39</v>
      </c>
      <c r="D1368" s="41">
        <v>6.43</v>
      </c>
      <c r="E1368" s="41">
        <v>6.52</v>
      </c>
      <c r="F1368" s="41">
        <v>6.2</v>
      </c>
    </row>
    <row r="1369" spans="1:6" x14ac:dyDescent="0.25">
      <c r="A1369" s="5">
        <v>39386</v>
      </c>
      <c r="B1369" s="41">
        <v>5.85</v>
      </c>
      <c r="C1369" s="41">
        <v>5.44</v>
      </c>
      <c r="D1369" s="41">
        <v>6.42</v>
      </c>
      <c r="E1369" s="41">
        <v>6.64</v>
      </c>
      <c r="F1369" s="41">
        <v>6.26</v>
      </c>
    </row>
    <row r="1370" spans="1:6" x14ac:dyDescent="0.25">
      <c r="A1370" s="5">
        <v>39416</v>
      </c>
      <c r="B1370" s="41">
        <v>5.78</v>
      </c>
      <c r="C1370" s="41">
        <v>5.45</v>
      </c>
      <c r="D1370" s="41">
        <v>6.41</v>
      </c>
      <c r="E1370" s="41">
        <v>6.66</v>
      </c>
      <c r="F1370" s="41">
        <v>6.26</v>
      </c>
    </row>
    <row r="1371" spans="1:6" x14ac:dyDescent="0.25">
      <c r="A1371" s="5">
        <v>39447</v>
      </c>
      <c r="B1371" s="41">
        <v>5.76</v>
      </c>
      <c r="C1371" s="41">
        <v>5.55</v>
      </c>
      <c r="D1371" s="41">
        <v>6.46</v>
      </c>
      <c r="E1371" s="41">
        <v>6.65</v>
      </c>
      <c r="F1371" s="41">
        <v>6.29</v>
      </c>
    </row>
    <row r="1372" spans="1:6" x14ac:dyDescent="0.25">
      <c r="A1372" s="5">
        <v>39478</v>
      </c>
      <c r="B1372" s="41">
        <v>5.9</v>
      </c>
      <c r="C1372" s="41">
        <v>5.55</v>
      </c>
      <c r="D1372" s="41">
        <v>6.47</v>
      </c>
      <c r="E1372" s="41">
        <v>6.56</v>
      </c>
      <c r="F1372" s="41">
        <v>6.27</v>
      </c>
    </row>
    <row r="1373" spans="1:6" x14ac:dyDescent="0.25">
      <c r="A1373" s="5">
        <v>39507</v>
      </c>
      <c r="B1373" s="41">
        <v>5.84</v>
      </c>
      <c r="C1373" s="41">
        <v>5.56</v>
      </c>
      <c r="D1373" s="41">
        <v>6.43</v>
      </c>
      <c r="E1373" s="41">
        <v>6.46</v>
      </c>
      <c r="F1373" s="41">
        <v>6.22</v>
      </c>
    </row>
    <row r="1374" spans="1:6" x14ac:dyDescent="0.25">
      <c r="A1374" s="5">
        <v>39538</v>
      </c>
      <c r="B1374" s="41">
        <v>5.79</v>
      </c>
      <c r="C1374" s="41">
        <v>5.54</v>
      </c>
      <c r="D1374" s="41">
        <v>6.43</v>
      </c>
      <c r="E1374" s="41">
        <v>6.39</v>
      </c>
      <c r="F1374" s="41">
        <v>6.19</v>
      </c>
    </row>
    <row r="1375" spans="1:6" x14ac:dyDescent="0.25">
      <c r="A1375" s="5">
        <v>39568</v>
      </c>
      <c r="B1375" s="41">
        <v>5.86</v>
      </c>
      <c r="C1375" s="41">
        <v>5.59</v>
      </c>
      <c r="D1375" s="41">
        <v>6.46</v>
      </c>
      <c r="E1375" s="41">
        <v>6.44</v>
      </c>
      <c r="F1375" s="41">
        <v>6.24</v>
      </c>
    </row>
    <row r="1376" spans="1:6" x14ac:dyDescent="0.25">
      <c r="A1376" s="5">
        <v>39599</v>
      </c>
      <c r="B1376" s="41">
        <v>5.69</v>
      </c>
      <c r="C1376" s="41">
        <v>5.52</v>
      </c>
      <c r="D1376" s="41">
        <v>6.46</v>
      </c>
      <c r="E1376" s="41">
        <v>6.37</v>
      </c>
      <c r="F1376" s="41">
        <v>6.2</v>
      </c>
    </row>
    <row r="1377" spans="1:6" x14ac:dyDescent="0.25">
      <c r="A1377" s="5">
        <v>39629</v>
      </c>
      <c r="B1377" s="41">
        <v>5.55</v>
      </c>
      <c r="C1377" s="41">
        <v>5.47</v>
      </c>
      <c r="D1377" s="41">
        <v>6.43</v>
      </c>
      <c r="E1377" s="41">
        <v>6.37</v>
      </c>
      <c r="F1377" s="41">
        <v>6.16</v>
      </c>
    </row>
    <row r="1378" spans="1:6" x14ac:dyDescent="0.25">
      <c r="A1378" s="5">
        <v>39660</v>
      </c>
      <c r="B1378" s="41">
        <v>5.51</v>
      </c>
      <c r="C1378" s="41">
        <v>5.29</v>
      </c>
      <c r="D1378" s="41">
        <v>6.34</v>
      </c>
      <c r="E1378" s="41">
        <v>6.29</v>
      </c>
      <c r="F1378" s="41">
        <v>6.07</v>
      </c>
    </row>
    <row r="1379" spans="1:6" x14ac:dyDescent="0.25">
      <c r="A1379" s="5">
        <v>39691</v>
      </c>
      <c r="B1379" s="41">
        <v>5.46</v>
      </c>
      <c r="C1379" s="41">
        <v>5.33</v>
      </c>
      <c r="D1379" s="41">
        <v>6.28</v>
      </c>
      <c r="E1379" s="41">
        <v>6.27</v>
      </c>
      <c r="F1379" s="41">
        <v>6.06</v>
      </c>
    </row>
    <row r="1380" spans="1:6" x14ac:dyDescent="0.25">
      <c r="A1380" s="5">
        <v>39721</v>
      </c>
      <c r="B1380" s="41">
        <v>5.16</v>
      </c>
      <c r="C1380" s="41">
        <v>5.0999999999999996</v>
      </c>
      <c r="D1380" s="41">
        <v>6.06</v>
      </c>
      <c r="E1380" s="41">
        <v>5.98</v>
      </c>
      <c r="F1380" s="41">
        <v>5.81</v>
      </c>
    </row>
    <row r="1381" spans="1:6" x14ac:dyDescent="0.25">
      <c r="A1381" s="5">
        <v>39752</v>
      </c>
      <c r="B1381" s="41">
        <v>4.99</v>
      </c>
      <c r="C1381" s="41">
        <v>4.93</v>
      </c>
      <c r="D1381" s="41">
        <v>5.67</v>
      </c>
      <c r="E1381" s="41">
        <v>5.51</v>
      </c>
      <c r="F1381" s="41">
        <v>5.45</v>
      </c>
    </row>
    <row r="1382" spans="1:6" x14ac:dyDescent="0.25">
      <c r="A1382" s="5">
        <v>39782</v>
      </c>
      <c r="B1382" s="41">
        <v>5.2</v>
      </c>
      <c r="C1382" s="41">
        <v>5.12</v>
      </c>
      <c r="D1382" s="41">
        <v>5.86</v>
      </c>
      <c r="E1382" s="41">
        <v>5.63</v>
      </c>
      <c r="F1382" s="41">
        <v>5.61</v>
      </c>
    </row>
    <row r="1383" spans="1:6" x14ac:dyDescent="0.25">
      <c r="A1383" s="5">
        <v>39813</v>
      </c>
      <c r="B1383" s="41">
        <v>5.71</v>
      </c>
      <c r="C1383" s="41">
        <v>5.5</v>
      </c>
      <c r="D1383" s="41">
        <v>6.19</v>
      </c>
      <c r="E1383" s="41">
        <v>5.8</v>
      </c>
      <c r="F1383" s="41">
        <v>5.93</v>
      </c>
    </row>
    <row r="1384" spans="1:6" x14ac:dyDescent="0.25">
      <c r="A1384" s="5">
        <v>39844</v>
      </c>
      <c r="B1384" s="41">
        <v>5.71</v>
      </c>
      <c r="C1384" s="41">
        <v>5.44</v>
      </c>
      <c r="D1384" s="41">
        <v>6.03</v>
      </c>
      <c r="E1384" s="41">
        <v>5.74</v>
      </c>
      <c r="F1384" s="41">
        <v>5.83</v>
      </c>
    </row>
    <row r="1385" spans="1:6" x14ac:dyDescent="0.25">
      <c r="A1385" s="5">
        <v>39872</v>
      </c>
      <c r="B1385" s="41">
        <v>5.45</v>
      </c>
      <c r="C1385" s="41">
        <v>5.44</v>
      </c>
      <c r="D1385" s="41">
        <v>5.95</v>
      </c>
      <c r="E1385" s="41">
        <v>5.69</v>
      </c>
      <c r="F1385" s="41">
        <v>5.77</v>
      </c>
    </row>
    <row r="1386" spans="1:6" x14ac:dyDescent="0.25">
      <c r="A1386" s="5">
        <v>39903</v>
      </c>
      <c r="B1386" s="41">
        <v>7.07</v>
      </c>
      <c r="C1386" s="41">
        <v>5.51</v>
      </c>
      <c r="D1386" s="41">
        <v>5.9</v>
      </c>
      <c r="E1386" s="41">
        <v>5.62</v>
      </c>
      <c r="F1386" s="41">
        <v>5.74</v>
      </c>
    </row>
    <row r="1387" spans="1:6" x14ac:dyDescent="0.25">
      <c r="A1387" s="5">
        <v>39933</v>
      </c>
      <c r="B1387" s="41">
        <v>7</v>
      </c>
      <c r="C1387" s="41">
        <v>5.39</v>
      </c>
      <c r="D1387" s="41">
        <v>5.95</v>
      </c>
      <c r="E1387" s="41">
        <v>5.65</v>
      </c>
      <c r="F1387" s="41">
        <v>5.75</v>
      </c>
    </row>
    <row r="1388" spans="1:6" x14ac:dyDescent="0.25">
      <c r="A1388" s="5">
        <v>39964</v>
      </c>
      <c r="B1388" s="41">
        <v>6.77</v>
      </c>
      <c r="C1388" s="41">
        <v>5.46</v>
      </c>
      <c r="D1388" s="41">
        <v>6.05</v>
      </c>
      <c r="E1388" s="41">
        <v>5.77</v>
      </c>
      <c r="F1388" s="41">
        <v>5.86</v>
      </c>
    </row>
    <row r="1389" spans="1:6" x14ac:dyDescent="0.25">
      <c r="A1389" s="5">
        <v>39994</v>
      </c>
      <c r="B1389" s="41">
        <v>6.66</v>
      </c>
      <c r="C1389" s="41">
        <v>5.52</v>
      </c>
      <c r="D1389" s="41">
        <v>6.18</v>
      </c>
      <c r="E1389" s="41">
        <v>5.92</v>
      </c>
      <c r="F1389" s="41">
        <v>5.98</v>
      </c>
    </row>
    <row r="1390" spans="1:6" x14ac:dyDescent="0.25">
      <c r="A1390" s="5">
        <v>40025</v>
      </c>
      <c r="B1390" s="41">
        <v>6.7</v>
      </c>
      <c r="C1390" s="41">
        <v>5.62</v>
      </c>
      <c r="D1390" s="41">
        <v>6.31</v>
      </c>
      <c r="E1390" s="41">
        <v>6.12</v>
      </c>
      <c r="F1390" s="41">
        <v>6.13</v>
      </c>
    </row>
    <row r="1391" spans="1:6" x14ac:dyDescent="0.25">
      <c r="A1391" s="5">
        <v>40056</v>
      </c>
      <c r="B1391" s="41">
        <v>6.61</v>
      </c>
      <c r="C1391" s="41">
        <v>5.69</v>
      </c>
      <c r="D1391" s="41">
        <v>6.34</v>
      </c>
      <c r="E1391" s="41">
        <v>6.18</v>
      </c>
      <c r="F1391" s="41">
        <v>6.18</v>
      </c>
    </row>
    <row r="1392" spans="1:6" x14ac:dyDescent="0.25">
      <c r="A1392" s="5">
        <v>40086</v>
      </c>
      <c r="B1392" s="41">
        <v>6.59</v>
      </c>
      <c r="C1392" s="41">
        <v>5.7</v>
      </c>
      <c r="D1392" s="41">
        <v>6.39</v>
      </c>
      <c r="E1392" s="41">
        <v>6.29</v>
      </c>
      <c r="F1392" s="41">
        <v>6.24</v>
      </c>
    </row>
    <row r="1393" spans="1:6" x14ac:dyDescent="0.25">
      <c r="A1393" s="5">
        <v>40117</v>
      </c>
      <c r="B1393" s="41">
        <v>6.68</v>
      </c>
      <c r="C1393" s="41">
        <v>5.67</v>
      </c>
      <c r="D1393" s="41">
        <v>6.36</v>
      </c>
      <c r="E1393" s="41">
        <v>6.29</v>
      </c>
      <c r="F1393" s="41">
        <v>6.22</v>
      </c>
    </row>
    <row r="1394" spans="1:6" x14ac:dyDescent="0.25">
      <c r="A1394" s="5">
        <v>40147</v>
      </c>
      <c r="B1394" s="41">
        <v>6.6</v>
      </c>
      <c r="C1394" s="41">
        <v>5.65</v>
      </c>
      <c r="D1394" s="41">
        <v>6.35</v>
      </c>
      <c r="E1394" s="41">
        <v>6.33</v>
      </c>
      <c r="F1394" s="41">
        <v>6.23</v>
      </c>
    </row>
    <row r="1395" spans="1:6" x14ac:dyDescent="0.25">
      <c r="A1395" s="5">
        <v>40178</v>
      </c>
      <c r="B1395" s="41">
        <v>6.4</v>
      </c>
      <c r="C1395" s="41">
        <v>5.57</v>
      </c>
      <c r="D1395" s="41">
        <v>6.26</v>
      </c>
      <c r="E1395" s="41">
        <v>6.29</v>
      </c>
      <c r="F1395" s="41">
        <v>6.15</v>
      </c>
    </row>
    <row r="1396" spans="1:6" x14ac:dyDescent="0.25">
      <c r="A1396" s="5">
        <v>40209</v>
      </c>
      <c r="B1396" s="41">
        <v>6.49</v>
      </c>
      <c r="C1396" s="41">
        <v>5.55</v>
      </c>
      <c r="D1396" s="41">
        <v>6.33</v>
      </c>
      <c r="E1396" s="41">
        <v>6.36</v>
      </c>
      <c r="F1396" s="41">
        <v>6.2</v>
      </c>
    </row>
    <row r="1397" spans="1:6" x14ac:dyDescent="0.25">
      <c r="A1397" s="5">
        <v>40237</v>
      </c>
      <c r="B1397" s="41">
        <v>6.43</v>
      </c>
      <c r="C1397" s="41">
        <v>5.56</v>
      </c>
      <c r="D1397" s="41">
        <v>6.31</v>
      </c>
      <c r="E1397" s="41">
        <v>6.36</v>
      </c>
      <c r="F1397" s="41">
        <v>6.2</v>
      </c>
    </row>
    <row r="1398" spans="1:6" x14ac:dyDescent="0.25">
      <c r="A1398" s="5">
        <v>40268</v>
      </c>
      <c r="B1398" s="41">
        <v>6.23</v>
      </c>
      <c r="C1398" s="41">
        <v>5.56</v>
      </c>
      <c r="D1398" s="41">
        <v>6.32</v>
      </c>
      <c r="E1398" s="41">
        <v>6.41</v>
      </c>
      <c r="F1398" s="41">
        <v>6.22</v>
      </c>
    </row>
    <row r="1399" spans="1:6" x14ac:dyDescent="0.25">
      <c r="A1399" s="5">
        <v>40298</v>
      </c>
      <c r="B1399" s="41">
        <v>6.23</v>
      </c>
      <c r="C1399" s="41">
        <v>5.55</v>
      </c>
      <c r="D1399" s="41">
        <v>6.4</v>
      </c>
      <c r="E1399" s="41">
        <v>6.48</v>
      </c>
      <c r="F1399" s="41">
        <v>6.28</v>
      </c>
    </row>
    <row r="1400" spans="1:6" x14ac:dyDescent="0.25">
      <c r="A1400" s="5">
        <v>40329</v>
      </c>
      <c r="B1400" s="41">
        <v>6.19</v>
      </c>
      <c r="C1400" s="41">
        <v>5.53</v>
      </c>
      <c r="D1400" s="41">
        <v>6.37</v>
      </c>
      <c r="E1400" s="41">
        <v>6.41</v>
      </c>
      <c r="F1400" s="41">
        <v>6.24</v>
      </c>
    </row>
    <row r="1401" spans="1:6" x14ac:dyDescent="0.25">
      <c r="A1401" s="5">
        <v>40359</v>
      </c>
      <c r="B1401" s="41">
        <v>6.25</v>
      </c>
      <c r="C1401" s="41">
        <v>5.66</v>
      </c>
      <c r="D1401" s="41">
        <v>6.47</v>
      </c>
      <c r="E1401" s="41">
        <v>6.46</v>
      </c>
      <c r="F1401" s="41">
        <v>6.32</v>
      </c>
    </row>
    <row r="1402" spans="1:6" x14ac:dyDescent="0.25">
      <c r="A1402" s="5">
        <v>40390</v>
      </c>
      <c r="B1402" s="41">
        <v>5.89</v>
      </c>
      <c r="C1402" s="41">
        <v>5.68</v>
      </c>
      <c r="D1402" s="41">
        <v>6.48</v>
      </c>
      <c r="E1402" s="41">
        <v>6.53</v>
      </c>
      <c r="F1402" s="41">
        <v>6.36</v>
      </c>
    </row>
    <row r="1403" spans="1:6" x14ac:dyDescent="0.25">
      <c r="A1403" s="5">
        <v>40421</v>
      </c>
      <c r="B1403" s="41">
        <v>6.18</v>
      </c>
      <c r="C1403" s="41">
        <v>5.8</v>
      </c>
      <c r="D1403" s="41">
        <v>6.64</v>
      </c>
      <c r="E1403" s="41">
        <v>6.65</v>
      </c>
      <c r="F1403" s="41">
        <v>6.49</v>
      </c>
    </row>
    <row r="1404" spans="1:6" x14ac:dyDescent="0.25">
      <c r="A1404" s="5">
        <v>40451</v>
      </c>
      <c r="B1404" s="41">
        <v>6.2</v>
      </c>
      <c r="C1404" s="41">
        <v>5.68</v>
      </c>
      <c r="D1404" s="41">
        <v>6.57</v>
      </c>
      <c r="E1404" s="41">
        <v>6.66</v>
      </c>
      <c r="F1404" s="41">
        <v>6.45</v>
      </c>
    </row>
    <row r="1405" spans="1:6" x14ac:dyDescent="0.25">
      <c r="A1405" s="5">
        <v>40482</v>
      </c>
      <c r="B1405" s="41">
        <v>6.03</v>
      </c>
      <c r="C1405" s="41">
        <v>5.57</v>
      </c>
      <c r="D1405" s="41">
        <v>6.47</v>
      </c>
      <c r="E1405" s="41">
        <v>6.62</v>
      </c>
      <c r="F1405" s="41">
        <v>6.37</v>
      </c>
    </row>
    <row r="1406" spans="1:6" x14ac:dyDescent="0.25">
      <c r="A1406" s="5">
        <v>40512</v>
      </c>
      <c r="B1406" s="41">
        <v>5.98</v>
      </c>
      <c r="C1406" s="41">
        <v>5.56</v>
      </c>
      <c r="D1406" s="41">
        <v>6.42</v>
      </c>
      <c r="E1406" s="41">
        <v>6.61</v>
      </c>
      <c r="F1406" s="41">
        <v>6.34</v>
      </c>
    </row>
    <row r="1407" spans="1:6" x14ac:dyDescent="0.25">
      <c r="A1407" s="5">
        <v>40543</v>
      </c>
      <c r="B1407" s="41">
        <v>6.16</v>
      </c>
      <c r="C1407" s="41">
        <v>5.5</v>
      </c>
      <c r="D1407" s="41">
        <v>6.32</v>
      </c>
      <c r="E1407" s="41">
        <v>6.57</v>
      </c>
      <c r="F1407" s="41">
        <v>6.27</v>
      </c>
    </row>
    <row r="1408" spans="1:6" x14ac:dyDescent="0.25">
      <c r="A1408" s="5">
        <v>40574</v>
      </c>
      <c r="B1408" s="41">
        <v>5.96</v>
      </c>
      <c r="C1408" s="41">
        <v>5.42</v>
      </c>
      <c r="D1408" s="41">
        <v>6.27</v>
      </c>
      <c r="E1408" s="41">
        <v>6.53</v>
      </c>
      <c r="F1408" s="41">
        <v>6.21</v>
      </c>
    </row>
    <row r="1409" spans="1:6" x14ac:dyDescent="0.25">
      <c r="A1409" s="5">
        <v>40602</v>
      </c>
      <c r="B1409" s="41">
        <v>6.17</v>
      </c>
      <c r="C1409" s="41">
        <v>5.43</v>
      </c>
      <c r="D1409" s="41">
        <v>6.31</v>
      </c>
      <c r="E1409" s="41">
        <v>6.55</v>
      </c>
      <c r="F1409" s="41">
        <v>6.24</v>
      </c>
    </row>
    <row r="1410" spans="1:6" x14ac:dyDescent="0.25">
      <c r="A1410" s="5">
        <v>40633</v>
      </c>
      <c r="B1410" s="41">
        <v>5.97</v>
      </c>
      <c r="C1410" s="41">
        <v>5.41</v>
      </c>
      <c r="D1410" s="41">
        <v>6.28</v>
      </c>
      <c r="E1410" s="41">
        <v>6.54</v>
      </c>
      <c r="F1410" s="41">
        <v>6.22</v>
      </c>
    </row>
    <row r="1411" spans="1:6" x14ac:dyDescent="0.25">
      <c r="A1411" s="5">
        <v>40663</v>
      </c>
      <c r="B1411" s="41">
        <v>5.98</v>
      </c>
      <c r="C1411" s="41">
        <v>5.44</v>
      </c>
      <c r="D1411" s="41">
        <v>6.32</v>
      </c>
      <c r="E1411" s="41">
        <v>6.58</v>
      </c>
      <c r="F1411" s="41">
        <v>6.26</v>
      </c>
    </row>
    <row r="1412" spans="1:6" x14ac:dyDescent="0.25">
      <c r="A1412" s="5">
        <v>40694</v>
      </c>
      <c r="B1412" s="41">
        <v>6.08</v>
      </c>
      <c r="C1412" s="41">
        <v>5.44</v>
      </c>
      <c r="D1412" s="41">
        <v>6.36</v>
      </c>
      <c r="E1412" s="41">
        <v>6.64</v>
      </c>
      <c r="F1412" s="41">
        <v>6.3</v>
      </c>
    </row>
    <row r="1413" spans="1:6" x14ac:dyDescent="0.25">
      <c r="A1413" s="5">
        <v>40724</v>
      </c>
      <c r="B1413" s="41">
        <v>5.95</v>
      </c>
      <c r="C1413" s="41">
        <v>5.34</v>
      </c>
      <c r="D1413" s="41">
        <v>6.25</v>
      </c>
      <c r="E1413" s="41">
        <v>6.59</v>
      </c>
      <c r="F1413" s="41">
        <v>6.21</v>
      </c>
    </row>
    <row r="1414" spans="1:6" x14ac:dyDescent="0.25">
      <c r="A1414" s="5">
        <v>40755</v>
      </c>
      <c r="B1414" s="41">
        <v>6.19</v>
      </c>
      <c r="C1414" s="41">
        <v>5.43</v>
      </c>
      <c r="D1414" s="41">
        <v>6.35</v>
      </c>
      <c r="E1414" s="41">
        <v>6.7</v>
      </c>
      <c r="F1414" s="41">
        <v>6.31</v>
      </c>
    </row>
    <row r="1415" spans="1:6" x14ac:dyDescent="0.25">
      <c r="A1415" s="5">
        <v>40786</v>
      </c>
      <c r="B1415" s="41">
        <v>6.53</v>
      </c>
      <c r="C1415" s="41">
        <v>5.49</v>
      </c>
      <c r="D1415" s="41">
        <v>6.39</v>
      </c>
      <c r="E1415" s="41">
        <v>6.68</v>
      </c>
      <c r="F1415" s="41">
        <v>6.35</v>
      </c>
    </row>
    <row r="1416" spans="1:6" x14ac:dyDescent="0.25">
      <c r="A1416" s="5">
        <v>40816</v>
      </c>
      <c r="B1416" s="41">
        <v>6.85</v>
      </c>
      <c r="C1416" s="41">
        <v>5.71</v>
      </c>
      <c r="D1416" s="41">
        <v>6.47</v>
      </c>
      <c r="E1416" s="41">
        <v>6.72</v>
      </c>
      <c r="F1416" s="41">
        <v>6.45</v>
      </c>
    </row>
    <row r="1417" spans="1:6" x14ac:dyDescent="0.25">
      <c r="A1417" s="5">
        <v>40847</v>
      </c>
      <c r="B1417" s="41">
        <v>6.83</v>
      </c>
      <c r="C1417" s="41">
        <v>5.86</v>
      </c>
      <c r="D1417" s="41">
        <v>6.5</v>
      </c>
      <c r="E1417" s="41">
        <v>6.82</v>
      </c>
      <c r="F1417" s="41">
        <v>6.53</v>
      </c>
    </row>
    <row r="1418" spans="1:6" x14ac:dyDescent="0.25">
      <c r="A1418" s="5">
        <v>40877</v>
      </c>
      <c r="B1418" s="41">
        <v>6.5</v>
      </c>
      <c r="C1418" s="41">
        <v>5.79</v>
      </c>
      <c r="D1418" s="41">
        <v>6.42</v>
      </c>
      <c r="E1418" s="41">
        <v>6.67</v>
      </c>
      <c r="F1418" s="41">
        <v>6.42</v>
      </c>
    </row>
    <row r="1419" spans="1:6" x14ac:dyDescent="0.25">
      <c r="A1419" s="5">
        <v>40908</v>
      </c>
      <c r="B1419" s="41">
        <v>6.77</v>
      </c>
      <c r="C1419" s="41">
        <v>6.15</v>
      </c>
      <c r="D1419" s="41">
        <v>6.41</v>
      </c>
      <c r="E1419" s="41">
        <v>6.73</v>
      </c>
      <c r="F1419" s="41">
        <v>6.51</v>
      </c>
    </row>
    <row r="1420" spans="1:6" x14ac:dyDescent="0.25">
      <c r="A1420" s="5">
        <v>40939</v>
      </c>
      <c r="B1420" s="41">
        <v>6.68</v>
      </c>
      <c r="C1420" s="41">
        <v>6.21</v>
      </c>
      <c r="D1420" s="41">
        <v>6.48</v>
      </c>
      <c r="E1420" s="41">
        <v>6.8</v>
      </c>
      <c r="F1420" s="41">
        <v>6.58</v>
      </c>
    </row>
    <row r="1421" spans="1:6" x14ac:dyDescent="0.25">
      <c r="A1421" s="5">
        <v>40968</v>
      </c>
      <c r="B1421" s="41">
        <v>6.53</v>
      </c>
      <c r="C1421" s="41">
        <v>6.21</v>
      </c>
      <c r="D1421" s="41">
        <v>6.47</v>
      </c>
      <c r="E1421" s="41">
        <v>6.82</v>
      </c>
      <c r="F1421" s="41">
        <v>6.58</v>
      </c>
    </row>
    <row r="1422" spans="1:6" x14ac:dyDescent="0.25">
      <c r="A1422" s="5">
        <v>40999</v>
      </c>
      <c r="B1422" s="41">
        <v>6.15</v>
      </c>
      <c r="C1422" s="41">
        <v>6.07</v>
      </c>
      <c r="D1422" s="41">
        <v>6.36</v>
      </c>
      <c r="E1422" s="41">
        <v>6.76</v>
      </c>
      <c r="F1422" s="41">
        <v>6.48</v>
      </c>
    </row>
    <row r="1423" spans="1:6" x14ac:dyDescent="0.25">
      <c r="A1423" s="5">
        <v>41029</v>
      </c>
      <c r="B1423" s="41">
        <v>6.19</v>
      </c>
      <c r="C1423" s="41">
        <v>6.17</v>
      </c>
      <c r="D1423" s="41">
        <v>6.44</v>
      </c>
      <c r="E1423" s="41">
        <v>6.81</v>
      </c>
      <c r="F1423" s="41">
        <v>6.55</v>
      </c>
    </row>
    <row r="1424" spans="1:6" x14ac:dyDescent="0.25">
      <c r="A1424" s="5">
        <v>41060</v>
      </c>
      <c r="B1424" s="41">
        <v>6.5</v>
      </c>
      <c r="C1424" s="41">
        <v>6.33</v>
      </c>
      <c r="D1424" s="41">
        <v>6.58</v>
      </c>
      <c r="E1424" s="41">
        <v>6.81</v>
      </c>
      <c r="F1424" s="41">
        <v>6.64</v>
      </c>
    </row>
    <row r="1425" spans="1:6" x14ac:dyDescent="0.25">
      <c r="A1425" s="5">
        <v>41090</v>
      </c>
      <c r="B1425" s="41">
        <v>6.43</v>
      </c>
      <c r="C1425" s="41">
        <v>6.4</v>
      </c>
      <c r="D1425" s="41">
        <v>6.57</v>
      </c>
      <c r="E1425" s="41">
        <v>6.78</v>
      </c>
      <c r="F1425" s="41">
        <v>6.64</v>
      </c>
    </row>
    <row r="1426" spans="1:6" x14ac:dyDescent="0.25">
      <c r="A1426" s="5">
        <v>41121</v>
      </c>
      <c r="B1426" s="41">
        <v>6.51</v>
      </c>
      <c r="C1426" s="41">
        <v>6.56</v>
      </c>
      <c r="D1426" s="41">
        <v>6.75</v>
      </c>
      <c r="E1426" s="41">
        <v>6.96</v>
      </c>
      <c r="F1426" s="41">
        <v>6.81</v>
      </c>
    </row>
    <row r="1427" spans="1:6" x14ac:dyDescent="0.25">
      <c r="A1427" s="5">
        <v>41152</v>
      </c>
      <c r="B1427" s="41">
        <v>6.39</v>
      </c>
      <c r="C1427" s="41">
        <v>6.51</v>
      </c>
      <c r="D1427" s="41">
        <v>6.76</v>
      </c>
      <c r="E1427" s="41">
        <v>6.95</v>
      </c>
      <c r="F1427" s="41">
        <v>6.81</v>
      </c>
    </row>
    <row r="1428" spans="1:6" x14ac:dyDescent="0.25">
      <c r="A1428" s="5">
        <v>41182</v>
      </c>
      <c r="B1428" s="41">
        <v>6.45</v>
      </c>
      <c r="C1428" s="41">
        <v>6.44</v>
      </c>
      <c r="D1428" s="41">
        <v>6.76</v>
      </c>
      <c r="E1428" s="41">
        <v>6.94</v>
      </c>
      <c r="F1428" s="41">
        <v>6.8</v>
      </c>
    </row>
    <row r="1429" spans="1:6" x14ac:dyDescent="0.25">
      <c r="A1429" s="5">
        <v>41213</v>
      </c>
      <c r="B1429" s="41">
        <v>6.32</v>
      </c>
      <c r="C1429" s="41">
        <v>6.49</v>
      </c>
      <c r="D1429" s="41">
        <v>6.81</v>
      </c>
      <c r="E1429" s="41">
        <v>7.03</v>
      </c>
      <c r="F1429" s="41">
        <v>6.87</v>
      </c>
    </row>
    <row r="1430" spans="1:6" x14ac:dyDescent="0.25">
      <c r="A1430" s="5">
        <v>41243</v>
      </c>
      <c r="B1430" s="41">
        <v>6.22</v>
      </c>
      <c r="C1430" s="41">
        <v>6.43</v>
      </c>
      <c r="D1430" s="41">
        <v>6.76</v>
      </c>
      <c r="E1430" s="41">
        <v>6.99</v>
      </c>
      <c r="F1430" s="41">
        <v>6.82</v>
      </c>
    </row>
    <row r="1431" spans="1:6" x14ac:dyDescent="0.25">
      <c r="A1431" s="5">
        <v>41274</v>
      </c>
      <c r="B1431" s="41">
        <v>8.1</v>
      </c>
      <c r="C1431" s="41">
        <v>6.42</v>
      </c>
      <c r="D1431" s="41">
        <v>6.75</v>
      </c>
      <c r="E1431" s="41">
        <v>6.94</v>
      </c>
      <c r="F1431" s="41">
        <v>6.81</v>
      </c>
    </row>
    <row r="1432" spans="1:6" x14ac:dyDescent="0.25">
      <c r="A1432" s="5">
        <v>41305</v>
      </c>
      <c r="B1432" s="41">
        <v>7.83</v>
      </c>
      <c r="C1432" s="41">
        <v>6.35</v>
      </c>
      <c r="D1432" s="41">
        <v>6.65</v>
      </c>
      <c r="E1432" s="41">
        <v>6.88</v>
      </c>
      <c r="F1432" s="41">
        <v>6.73</v>
      </c>
    </row>
    <row r="1433" spans="1:6" x14ac:dyDescent="0.25">
      <c r="A1433" s="5">
        <v>41333</v>
      </c>
      <c r="B1433" s="41">
        <v>7.8</v>
      </c>
      <c r="C1433" s="41">
        <v>6.41</v>
      </c>
      <c r="D1433" s="41">
        <v>6.71</v>
      </c>
      <c r="E1433" s="41">
        <v>6.83</v>
      </c>
      <c r="F1433" s="41">
        <v>6.74</v>
      </c>
    </row>
    <row r="1434" spans="1:6" x14ac:dyDescent="0.25">
      <c r="A1434" s="5">
        <v>41364</v>
      </c>
      <c r="B1434" s="41">
        <v>7.72</v>
      </c>
      <c r="C1434" s="41">
        <v>6.43</v>
      </c>
      <c r="D1434" s="41">
        <v>6.7</v>
      </c>
      <c r="E1434" s="41">
        <v>6.81</v>
      </c>
      <c r="F1434" s="41">
        <v>6.73</v>
      </c>
    </row>
    <row r="1435" spans="1:6" x14ac:dyDescent="0.25">
      <c r="A1435" s="5">
        <v>41394</v>
      </c>
      <c r="B1435" s="41">
        <v>7.82</v>
      </c>
      <c r="C1435" s="41">
        <v>6.48</v>
      </c>
      <c r="D1435" s="41">
        <v>6.81</v>
      </c>
      <c r="E1435" s="41">
        <v>6.92</v>
      </c>
      <c r="F1435" s="41">
        <v>6.83</v>
      </c>
    </row>
    <row r="1436" spans="1:6" x14ac:dyDescent="0.25">
      <c r="A1436" s="5">
        <v>41425</v>
      </c>
      <c r="B1436" s="41">
        <v>7.89</v>
      </c>
      <c r="C1436" s="41">
        <v>6.37</v>
      </c>
      <c r="D1436" s="41">
        <v>6.66</v>
      </c>
      <c r="E1436" s="41">
        <v>6.79</v>
      </c>
      <c r="F1436" s="41">
        <v>6.69</v>
      </c>
    </row>
    <row r="1437" spans="1:6" x14ac:dyDescent="0.25">
      <c r="A1437" s="5">
        <v>41455</v>
      </c>
      <c r="B1437" s="41">
        <v>8.08</v>
      </c>
      <c r="C1437" s="41">
        <v>6.22</v>
      </c>
      <c r="D1437" s="41">
        <v>6.48</v>
      </c>
      <c r="E1437" s="41">
        <v>6.6</v>
      </c>
      <c r="F1437" s="41">
        <v>6.51</v>
      </c>
    </row>
    <row r="1438" spans="1:6" x14ac:dyDescent="0.25">
      <c r="A1438" s="5">
        <v>41486</v>
      </c>
      <c r="B1438" s="41">
        <v>8.11</v>
      </c>
      <c r="C1438" s="41">
        <v>6.14</v>
      </c>
      <c r="D1438" s="41">
        <v>6.47</v>
      </c>
      <c r="E1438" s="41">
        <v>6.61</v>
      </c>
      <c r="F1438" s="41">
        <v>6.5</v>
      </c>
    </row>
    <row r="1439" spans="1:6" x14ac:dyDescent="0.25">
      <c r="A1439" s="5">
        <v>41517</v>
      </c>
      <c r="B1439" s="41">
        <v>8.02</v>
      </c>
      <c r="C1439" s="41">
        <v>6.09</v>
      </c>
      <c r="D1439" s="41">
        <v>6.41</v>
      </c>
      <c r="E1439" s="41">
        <v>6.55</v>
      </c>
      <c r="F1439" s="41">
        <v>6.44</v>
      </c>
    </row>
    <row r="1440" spans="1:6" x14ac:dyDescent="0.25">
      <c r="A1440" s="5">
        <v>41547</v>
      </c>
      <c r="B1440" s="41">
        <v>7.91</v>
      </c>
      <c r="C1440" s="41">
        <v>6.05</v>
      </c>
      <c r="D1440" s="41">
        <v>6.35</v>
      </c>
      <c r="E1440" s="41">
        <v>6.66</v>
      </c>
      <c r="F1440" s="41">
        <v>6.47</v>
      </c>
    </row>
    <row r="1441" spans="1:6" x14ac:dyDescent="0.25">
      <c r="A1441" s="5">
        <v>41578</v>
      </c>
      <c r="B1441" s="41">
        <v>8.14</v>
      </c>
      <c r="C1441" s="41">
        <v>6.09</v>
      </c>
      <c r="D1441" s="41">
        <v>6.41</v>
      </c>
      <c r="E1441" s="41">
        <v>6.72</v>
      </c>
      <c r="F1441" s="41">
        <v>6.53</v>
      </c>
    </row>
    <row r="1442" spans="1:6" x14ac:dyDescent="0.25">
      <c r="A1442" s="5">
        <v>41608</v>
      </c>
      <c r="B1442" s="41">
        <v>8</v>
      </c>
      <c r="C1442" s="41">
        <v>6.09</v>
      </c>
      <c r="D1442" s="41">
        <v>6.34</v>
      </c>
      <c r="E1442" s="41">
        <v>6.66</v>
      </c>
      <c r="F1442" s="41">
        <v>6.47</v>
      </c>
    </row>
    <row r="1443" spans="1:6" x14ac:dyDescent="0.25">
      <c r="A1443" s="5">
        <v>41639</v>
      </c>
      <c r="B1443" s="41">
        <v>7.96</v>
      </c>
      <c r="C1443" s="41">
        <v>6.02</v>
      </c>
      <c r="D1443" s="41">
        <v>6.3</v>
      </c>
      <c r="E1443" s="41">
        <v>6.63</v>
      </c>
      <c r="F1443" s="41">
        <v>6.43</v>
      </c>
    </row>
    <row r="1444" spans="1:6" x14ac:dyDescent="0.25">
      <c r="A1444" s="5">
        <v>41670</v>
      </c>
      <c r="B1444" s="41">
        <v>8.11</v>
      </c>
      <c r="C1444" s="41">
        <v>6.1</v>
      </c>
      <c r="D1444" s="41">
        <v>6.47</v>
      </c>
      <c r="E1444" s="41">
        <v>6.72</v>
      </c>
      <c r="F1444" s="41">
        <v>6.56</v>
      </c>
    </row>
    <row r="1445" spans="1:6" x14ac:dyDescent="0.25">
      <c r="A1445" s="5">
        <v>41698</v>
      </c>
      <c r="B1445" s="41">
        <v>8.1199999999999992</v>
      </c>
      <c r="C1445" s="41">
        <v>6.29</v>
      </c>
      <c r="D1445" s="41">
        <v>6.48</v>
      </c>
      <c r="E1445" s="41">
        <v>6.77</v>
      </c>
      <c r="F1445" s="41">
        <v>6.6</v>
      </c>
    </row>
    <row r="1446" spans="1:6" x14ac:dyDescent="0.25">
      <c r="A1446" s="5">
        <v>41729</v>
      </c>
      <c r="B1446" s="41">
        <v>7.78</v>
      </c>
      <c r="C1446" s="41">
        <v>6.46</v>
      </c>
      <c r="D1446" s="41">
        <v>6.53</v>
      </c>
      <c r="E1446" s="41">
        <v>6.84</v>
      </c>
      <c r="F1446" s="41">
        <v>6.67</v>
      </c>
    </row>
    <row r="1447" spans="1:6" x14ac:dyDescent="0.25">
      <c r="A1447" s="5">
        <v>41759</v>
      </c>
      <c r="B1447" s="41">
        <v>7.94</v>
      </c>
      <c r="C1447" s="41">
        <v>6.5</v>
      </c>
      <c r="D1447" s="41">
        <v>6.58</v>
      </c>
      <c r="E1447" s="41">
        <v>6.9</v>
      </c>
      <c r="F1447" s="41">
        <v>6.73</v>
      </c>
    </row>
    <row r="1448" spans="1:6" x14ac:dyDescent="0.25">
      <c r="A1448" s="5">
        <v>41790</v>
      </c>
      <c r="B1448" s="41">
        <v>8.09</v>
      </c>
      <c r="C1448" s="41">
        <v>6.52</v>
      </c>
      <c r="D1448" s="41">
        <v>6.63</v>
      </c>
      <c r="E1448" s="41">
        <v>6.98</v>
      </c>
      <c r="F1448" s="41">
        <v>6.79</v>
      </c>
    </row>
    <row r="1449" spans="1:6" x14ac:dyDescent="0.25">
      <c r="A1449" s="5">
        <v>41820</v>
      </c>
      <c r="B1449" s="41">
        <v>7.96</v>
      </c>
      <c r="C1449" s="41">
        <v>6.48</v>
      </c>
      <c r="D1449" s="41">
        <v>6.63</v>
      </c>
      <c r="E1449" s="41">
        <v>6.98</v>
      </c>
      <c r="F1449" s="41">
        <v>6.79</v>
      </c>
    </row>
    <row r="1450" spans="1:6" x14ac:dyDescent="0.25">
      <c r="A1450" s="5">
        <v>41851</v>
      </c>
      <c r="B1450" s="41">
        <v>8</v>
      </c>
      <c r="C1450" s="41">
        <v>6.47</v>
      </c>
      <c r="D1450" s="41">
        <v>6.64</v>
      </c>
      <c r="E1450" s="41">
        <v>6.95</v>
      </c>
      <c r="F1450" s="41">
        <v>6.77</v>
      </c>
    </row>
    <row r="1451" spans="1:6" x14ac:dyDescent="0.25">
      <c r="A1451" s="5">
        <v>41882</v>
      </c>
      <c r="B1451" s="41">
        <v>8.11</v>
      </c>
      <c r="C1451" s="41">
        <v>6.53</v>
      </c>
      <c r="D1451" s="41">
        <v>6.72</v>
      </c>
      <c r="E1451" s="41">
        <v>7.06</v>
      </c>
      <c r="F1451" s="41">
        <v>6.86</v>
      </c>
    </row>
    <row r="1452" spans="1:6" x14ac:dyDescent="0.25">
      <c r="A1452" s="5">
        <v>41912</v>
      </c>
      <c r="B1452" s="41">
        <v>8.2799999999999994</v>
      </c>
      <c r="C1452" s="41">
        <v>6.48</v>
      </c>
      <c r="D1452" s="41">
        <v>6.62</v>
      </c>
      <c r="E1452" s="41">
        <v>6.97</v>
      </c>
      <c r="F1452" s="41">
        <v>6.78</v>
      </c>
    </row>
    <row r="1453" spans="1:6" x14ac:dyDescent="0.25">
      <c r="A1453" s="5">
        <v>41943</v>
      </c>
      <c r="B1453" s="41">
        <v>8.2899999999999991</v>
      </c>
      <c r="C1453" s="41">
        <v>6.55</v>
      </c>
      <c r="D1453" s="41">
        <v>6.68</v>
      </c>
      <c r="E1453" s="41">
        <v>7.03</v>
      </c>
      <c r="F1453" s="41">
        <v>6.84</v>
      </c>
    </row>
    <row r="1454" spans="1:6" x14ac:dyDescent="0.25">
      <c r="A1454" s="5">
        <v>41973</v>
      </c>
      <c r="B1454" s="41">
        <v>8.19</v>
      </c>
      <c r="C1454" s="41">
        <v>6.59</v>
      </c>
      <c r="D1454" s="41">
        <v>6.75</v>
      </c>
      <c r="E1454" s="41">
        <v>7.07</v>
      </c>
      <c r="F1454" s="41">
        <v>6.89</v>
      </c>
    </row>
    <row r="1455" spans="1:6" x14ac:dyDescent="0.25">
      <c r="A1455" s="5">
        <v>42004</v>
      </c>
      <c r="B1455" s="41">
        <v>8.32</v>
      </c>
      <c r="C1455" s="41">
        <v>6.61</v>
      </c>
      <c r="D1455" s="41">
        <v>6.8</v>
      </c>
      <c r="E1455" s="41">
        <v>7.06</v>
      </c>
      <c r="F1455" s="41">
        <v>6.91</v>
      </c>
    </row>
    <row r="1456" spans="1:6" x14ac:dyDescent="0.25">
      <c r="A1456" s="5">
        <v>42035</v>
      </c>
      <c r="B1456" s="41">
        <v>8.69</v>
      </c>
      <c r="C1456" s="41">
        <v>6.81</v>
      </c>
      <c r="D1456" s="41">
        <v>7.03</v>
      </c>
      <c r="E1456" s="41">
        <v>7.23</v>
      </c>
      <c r="F1456" s="41">
        <v>7.11</v>
      </c>
    </row>
    <row r="1457" spans="1:6" x14ac:dyDescent="0.25">
      <c r="A1457" s="5">
        <v>42063</v>
      </c>
      <c r="B1457" s="41">
        <v>9.16</v>
      </c>
      <c r="C1457" s="41">
        <v>6.69</v>
      </c>
      <c r="D1457" s="41">
        <v>6.86</v>
      </c>
      <c r="E1457" s="41">
        <v>7.23</v>
      </c>
      <c r="F1457" s="41">
        <v>7.03</v>
      </c>
    </row>
    <row r="1458" spans="1:6" x14ac:dyDescent="0.25">
      <c r="A1458" s="5">
        <v>42094</v>
      </c>
      <c r="B1458" s="41">
        <v>8.9700000000000006</v>
      </c>
      <c r="C1458" s="41">
        <v>6.69</v>
      </c>
      <c r="D1458" s="41">
        <v>6.87</v>
      </c>
      <c r="E1458" s="41">
        <v>7.32</v>
      </c>
      <c r="F1458" s="41">
        <v>7.07</v>
      </c>
    </row>
    <row r="1459" spans="1:6" x14ac:dyDescent="0.25">
      <c r="A1459" s="5">
        <v>42124</v>
      </c>
      <c r="B1459" s="41">
        <v>8.7200000000000006</v>
      </c>
      <c r="C1459" s="41">
        <v>6.57</v>
      </c>
      <c r="D1459" s="41">
        <v>6.74</v>
      </c>
      <c r="E1459" s="41">
        <v>7.24</v>
      </c>
      <c r="F1459" s="41">
        <v>6.97</v>
      </c>
    </row>
    <row r="1460" spans="1:6" x14ac:dyDescent="0.25">
      <c r="A1460" s="5">
        <v>42155</v>
      </c>
      <c r="B1460" s="41">
        <v>8.73</v>
      </c>
      <c r="C1460" s="41">
        <v>6.61</v>
      </c>
      <c r="D1460" s="41">
        <v>6.72</v>
      </c>
      <c r="E1460" s="41">
        <v>7.19</v>
      </c>
      <c r="F1460" s="41">
        <v>6.94</v>
      </c>
    </row>
    <row r="1464" spans="1:6" x14ac:dyDescent="0.25">
      <c r="A1464" s="41" t="s">
        <v>730</v>
      </c>
    </row>
    <row r="1465" spans="1:6" x14ac:dyDescent="0.25">
      <c r="A1465" s="41" t="s">
        <v>463</v>
      </c>
    </row>
    <row r="1467" spans="1:6" x14ac:dyDescent="0.25">
      <c r="B1467" s="41" t="s">
        <v>49</v>
      </c>
      <c r="C1467" s="41" t="s">
        <v>57</v>
      </c>
      <c r="D1467" s="41" t="s">
        <v>69</v>
      </c>
      <c r="E1467" s="41" t="s">
        <v>82</v>
      </c>
      <c r="F1467" s="41" t="s">
        <v>448</v>
      </c>
    </row>
    <row r="1468" spans="1:6" x14ac:dyDescent="0.25">
      <c r="A1468" s="5">
        <v>38352</v>
      </c>
      <c r="B1468" s="41">
        <v>0.56000000000000005</v>
      </c>
      <c r="C1468" s="41">
        <v>0.5</v>
      </c>
      <c r="D1468" s="41">
        <v>0.71</v>
      </c>
      <c r="E1468" s="41">
        <v>0.75</v>
      </c>
      <c r="F1468" s="41">
        <v>0.68</v>
      </c>
    </row>
    <row r="1469" spans="1:6" x14ac:dyDescent="0.25">
      <c r="A1469" s="5">
        <v>38383</v>
      </c>
      <c r="B1469" s="41">
        <v>0.56999999999999995</v>
      </c>
      <c r="C1469" s="41">
        <v>0.5</v>
      </c>
      <c r="D1469" s="41">
        <v>0.73</v>
      </c>
      <c r="E1469" s="41">
        <v>0.77</v>
      </c>
      <c r="F1469" s="41">
        <v>0.7</v>
      </c>
    </row>
    <row r="1470" spans="1:6" x14ac:dyDescent="0.25">
      <c r="A1470" s="5">
        <v>38411</v>
      </c>
      <c r="B1470" s="41">
        <v>0.56000000000000005</v>
      </c>
      <c r="C1470" s="41">
        <v>0.49</v>
      </c>
      <c r="D1470" s="41">
        <v>0.72</v>
      </c>
      <c r="E1470" s="41">
        <v>0.77</v>
      </c>
      <c r="F1470" s="41">
        <v>0.69</v>
      </c>
    </row>
    <row r="1471" spans="1:6" x14ac:dyDescent="0.25">
      <c r="A1471" s="5">
        <v>38442</v>
      </c>
      <c r="B1471" s="41">
        <v>0.56999999999999995</v>
      </c>
      <c r="C1471" s="41">
        <v>0.47</v>
      </c>
      <c r="D1471" s="41">
        <v>0.72</v>
      </c>
      <c r="E1471" s="41">
        <v>0.75</v>
      </c>
      <c r="F1471" s="41">
        <v>0.68</v>
      </c>
    </row>
    <row r="1472" spans="1:6" x14ac:dyDescent="0.25">
      <c r="A1472" s="5">
        <v>38472</v>
      </c>
      <c r="B1472" s="41">
        <v>0.62</v>
      </c>
      <c r="C1472" s="41">
        <v>0.48</v>
      </c>
      <c r="D1472" s="41">
        <v>0.74</v>
      </c>
      <c r="E1472" s="41">
        <v>0.76</v>
      </c>
      <c r="F1472" s="41">
        <v>0.69</v>
      </c>
    </row>
    <row r="1473" spans="1:6" x14ac:dyDescent="0.25">
      <c r="A1473" s="5">
        <v>38503</v>
      </c>
      <c r="B1473" s="41">
        <v>0.62</v>
      </c>
      <c r="C1473" s="41">
        <v>0.5</v>
      </c>
      <c r="D1473" s="41">
        <v>0.75</v>
      </c>
      <c r="E1473" s="41">
        <v>0.79</v>
      </c>
      <c r="F1473" s="41">
        <v>0.72</v>
      </c>
    </row>
    <row r="1474" spans="1:6" x14ac:dyDescent="0.25">
      <c r="A1474" s="5">
        <v>38533</v>
      </c>
      <c r="B1474" s="41">
        <v>0.62</v>
      </c>
      <c r="C1474" s="41">
        <v>0.5</v>
      </c>
      <c r="D1474" s="41">
        <v>0.76</v>
      </c>
      <c r="E1474" s="41">
        <v>0.8</v>
      </c>
      <c r="F1474" s="41">
        <v>0.72</v>
      </c>
    </row>
    <row r="1475" spans="1:6" x14ac:dyDescent="0.25">
      <c r="A1475" s="5">
        <v>38564</v>
      </c>
      <c r="B1475" s="41">
        <v>0.6</v>
      </c>
      <c r="C1475" s="41">
        <v>0.49</v>
      </c>
      <c r="D1475" s="41">
        <v>0.74</v>
      </c>
      <c r="E1475" s="41">
        <v>0.79</v>
      </c>
      <c r="F1475" s="41">
        <v>0.71</v>
      </c>
    </row>
    <row r="1476" spans="1:6" x14ac:dyDescent="0.25">
      <c r="A1476" s="5">
        <v>38595</v>
      </c>
      <c r="B1476" s="41">
        <v>0.6</v>
      </c>
      <c r="C1476" s="41">
        <v>0.53</v>
      </c>
      <c r="D1476" s="41">
        <v>0.76</v>
      </c>
      <c r="E1476" s="41">
        <v>0.79</v>
      </c>
      <c r="F1476" s="41">
        <v>0.72</v>
      </c>
    </row>
    <row r="1477" spans="1:6" x14ac:dyDescent="0.25">
      <c r="A1477" s="5">
        <v>38625</v>
      </c>
      <c r="B1477" s="41">
        <v>0.57999999999999996</v>
      </c>
      <c r="C1477" s="41">
        <v>0.51</v>
      </c>
      <c r="D1477" s="41">
        <v>0.74</v>
      </c>
      <c r="E1477" s="41">
        <v>0.76</v>
      </c>
      <c r="F1477" s="41">
        <v>0.7</v>
      </c>
    </row>
    <row r="1478" spans="1:6" x14ac:dyDescent="0.25">
      <c r="A1478" s="5">
        <v>38656</v>
      </c>
      <c r="B1478" s="41">
        <v>0.56000000000000005</v>
      </c>
      <c r="C1478" s="41">
        <v>0.5</v>
      </c>
      <c r="D1478" s="41">
        <v>0.72</v>
      </c>
      <c r="E1478" s="41">
        <v>0.74</v>
      </c>
      <c r="F1478" s="41">
        <v>0.68</v>
      </c>
    </row>
    <row r="1479" spans="1:6" x14ac:dyDescent="0.25">
      <c r="A1479" s="5">
        <v>38686</v>
      </c>
      <c r="B1479" s="41">
        <v>0.56999999999999995</v>
      </c>
      <c r="C1479" s="41">
        <v>0.5</v>
      </c>
      <c r="D1479" s="41">
        <v>0.73</v>
      </c>
      <c r="E1479" s="41">
        <v>0.75</v>
      </c>
      <c r="F1479" s="41">
        <v>0.69</v>
      </c>
    </row>
    <row r="1480" spans="1:6" x14ac:dyDescent="0.25">
      <c r="A1480" s="5">
        <v>38717</v>
      </c>
      <c r="B1480" s="41">
        <v>0.56999999999999995</v>
      </c>
      <c r="C1480" s="41">
        <v>0.5</v>
      </c>
      <c r="D1480" s="41">
        <v>0.74</v>
      </c>
      <c r="E1480" s="41">
        <v>0.79</v>
      </c>
      <c r="F1480" s="41">
        <v>0.71</v>
      </c>
    </row>
    <row r="1481" spans="1:6" x14ac:dyDescent="0.25">
      <c r="A1481" s="5">
        <v>38748</v>
      </c>
      <c r="B1481" s="41">
        <v>0.56999999999999995</v>
      </c>
      <c r="C1481" s="41">
        <v>0.5</v>
      </c>
      <c r="D1481" s="41">
        <v>0.73</v>
      </c>
      <c r="E1481" s="41">
        <v>0.78</v>
      </c>
      <c r="F1481" s="41">
        <v>0.7</v>
      </c>
    </row>
    <row r="1482" spans="1:6" x14ac:dyDescent="0.25">
      <c r="A1482" s="5">
        <v>38776</v>
      </c>
      <c r="B1482" s="41">
        <v>0.57999999999999996</v>
      </c>
      <c r="C1482" s="41">
        <v>0.5</v>
      </c>
      <c r="D1482" s="41">
        <v>0.74</v>
      </c>
      <c r="E1482" s="41">
        <v>0.8</v>
      </c>
      <c r="F1482" s="41">
        <v>0.71</v>
      </c>
    </row>
    <row r="1483" spans="1:6" x14ac:dyDescent="0.25">
      <c r="A1483" s="5">
        <v>38807</v>
      </c>
      <c r="B1483" s="41">
        <v>0.57999999999999996</v>
      </c>
      <c r="C1483" s="41">
        <v>0.48</v>
      </c>
      <c r="D1483" s="41">
        <v>0.71</v>
      </c>
      <c r="E1483" s="41">
        <v>0.77</v>
      </c>
      <c r="F1483" s="41">
        <v>0.68</v>
      </c>
    </row>
    <row r="1484" spans="1:6" x14ac:dyDescent="0.25">
      <c r="A1484" s="5">
        <v>38837</v>
      </c>
      <c r="B1484" s="41">
        <v>0.56000000000000005</v>
      </c>
      <c r="C1484" s="41">
        <v>0.47</v>
      </c>
      <c r="D1484" s="41">
        <v>0.7</v>
      </c>
      <c r="E1484" s="41">
        <v>0.75</v>
      </c>
      <c r="F1484" s="41">
        <v>0.67</v>
      </c>
    </row>
    <row r="1485" spans="1:6" x14ac:dyDescent="0.25">
      <c r="A1485" s="5">
        <v>38868</v>
      </c>
      <c r="B1485" s="41">
        <v>0.56000000000000005</v>
      </c>
      <c r="C1485" s="41">
        <v>0.46</v>
      </c>
      <c r="D1485" s="41">
        <v>0.7</v>
      </c>
      <c r="E1485" s="41">
        <v>0.75</v>
      </c>
      <c r="F1485" s="41">
        <v>0.67</v>
      </c>
    </row>
    <row r="1486" spans="1:6" x14ac:dyDescent="0.25">
      <c r="A1486" s="5">
        <v>38898</v>
      </c>
      <c r="B1486" s="41">
        <v>0.57999999999999996</v>
      </c>
      <c r="C1486" s="41">
        <v>0.45</v>
      </c>
      <c r="D1486" s="41">
        <v>0.72</v>
      </c>
      <c r="E1486" s="41">
        <v>0.75</v>
      </c>
      <c r="F1486" s="41">
        <v>0.67</v>
      </c>
    </row>
    <row r="1487" spans="1:6" x14ac:dyDescent="0.25">
      <c r="A1487" s="5">
        <v>38929</v>
      </c>
      <c r="B1487" s="41">
        <v>0.59</v>
      </c>
      <c r="C1487" s="41">
        <v>0.46</v>
      </c>
      <c r="D1487" s="41">
        <v>0.73</v>
      </c>
      <c r="E1487" s="41">
        <v>0.76</v>
      </c>
      <c r="F1487" s="41">
        <v>0.68</v>
      </c>
    </row>
    <row r="1488" spans="1:6" x14ac:dyDescent="0.25">
      <c r="A1488" s="5">
        <v>38960</v>
      </c>
      <c r="B1488" s="41">
        <v>0.61</v>
      </c>
      <c r="C1488" s="41">
        <v>0.49</v>
      </c>
      <c r="D1488" s="41">
        <v>0.74</v>
      </c>
      <c r="E1488" s="41">
        <v>0.79</v>
      </c>
      <c r="F1488" s="41">
        <v>0.7</v>
      </c>
    </row>
    <row r="1489" spans="1:6" x14ac:dyDescent="0.25">
      <c r="A1489" s="5">
        <v>38990</v>
      </c>
      <c r="B1489" s="41">
        <v>0.61</v>
      </c>
      <c r="C1489" s="41">
        <v>0.5</v>
      </c>
      <c r="D1489" s="41">
        <v>0.76</v>
      </c>
      <c r="E1489" s="41">
        <v>0.8</v>
      </c>
      <c r="F1489" s="41">
        <v>0.71</v>
      </c>
    </row>
    <row r="1490" spans="1:6" x14ac:dyDescent="0.25">
      <c r="A1490" s="5">
        <v>39021</v>
      </c>
      <c r="B1490" s="41">
        <v>0.6</v>
      </c>
      <c r="C1490" s="41">
        <v>0.51</v>
      </c>
      <c r="D1490" s="41">
        <v>0.78</v>
      </c>
      <c r="E1490" s="41">
        <v>0.8</v>
      </c>
      <c r="F1490" s="41">
        <v>0.72</v>
      </c>
    </row>
    <row r="1491" spans="1:6" x14ac:dyDescent="0.25">
      <c r="A1491" s="5">
        <v>39051</v>
      </c>
      <c r="B1491" s="41">
        <v>0.6</v>
      </c>
      <c r="C1491" s="41">
        <v>0.51</v>
      </c>
      <c r="D1491" s="41">
        <v>0.79</v>
      </c>
      <c r="E1491" s="41">
        <v>0.83</v>
      </c>
      <c r="F1491" s="41">
        <v>0.74</v>
      </c>
    </row>
    <row r="1492" spans="1:6" x14ac:dyDescent="0.25">
      <c r="A1492" s="5">
        <v>39082</v>
      </c>
      <c r="B1492" s="41">
        <v>0.6</v>
      </c>
      <c r="C1492" s="41">
        <v>0.51</v>
      </c>
      <c r="D1492" s="41">
        <v>0.79</v>
      </c>
      <c r="E1492" s="41">
        <v>0.81</v>
      </c>
      <c r="F1492" s="41">
        <v>0.73</v>
      </c>
    </row>
    <row r="1493" spans="1:6" x14ac:dyDescent="0.25">
      <c r="A1493" s="5">
        <v>39113</v>
      </c>
      <c r="B1493" s="41">
        <v>0.6</v>
      </c>
      <c r="C1493" s="41">
        <v>0.51</v>
      </c>
      <c r="D1493" s="41">
        <v>0.79</v>
      </c>
      <c r="E1493" s="41">
        <v>0.8</v>
      </c>
      <c r="F1493" s="41">
        <v>0.73</v>
      </c>
    </row>
    <row r="1494" spans="1:6" x14ac:dyDescent="0.25">
      <c r="A1494" s="5">
        <v>39141</v>
      </c>
      <c r="B1494" s="41">
        <v>0.62</v>
      </c>
      <c r="C1494" s="41">
        <v>0.54</v>
      </c>
      <c r="D1494" s="41">
        <v>0.82</v>
      </c>
      <c r="E1494" s="41">
        <v>0.83</v>
      </c>
      <c r="F1494" s="41">
        <v>0.75</v>
      </c>
    </row>
    <row r="1495" spans="1:6" x14ac:dyDescent="0.25">
      <c r="A1495" s="5">
        <v>39172</v>
      </c>
      <c r="B1495" s="41">
        <v>0.61</v>
      </c>
      <c r="C1495" s="41">
        <v>0.54</v>
      </c>
      <c r="D1495" s="41">
        <v>0.8</v>
      </c>
      <c r="E1495" s="41">
        <v>0.81</v>
      </c>
      <c r="F1495" s="41">
        <v>0.74</v>
      </c>
    </row>
    <row r="1496" spans="1:6" x14ac:dyDescent="0.25">
      <c r="A1496" s="5">
        <v>39202</v>
      </c>
      <c r="B1496" s="41">
        <v>0.6</v>
      </c>
      <c r="C1496" s="41">
        <v>0.56000000000000005</v>
      </c>
      <c r="D1496" s="41">
        <v>0.8</v>
      </c>
      <c r="E1496" s="41">
        <v>0.82</v>
      </c>
      <c r="F1496" s="41">
        <v>0.75</v>
      </c>
    </row>
    <row r="1497" spans="1:6" x14ac:dyDescent="0.25">
      <c r="A1497" s="5">
        <v>39233</v>
      </c>
      <c r="B1497" s="41">
        <v>0.6</v>
      </c>
      <c r="C1497" s="41">
        <v>0.55000000000000004</v>
      </c>
      <c r="D1497" s="41">
        <v>0.79</v>
      </c>
      <c r="E1497" s="41">
        <v>0.82</v>
      </c>
      <c r="F1497" s="41">
        <v>0.74</v>
      </c>
    </row>
    <row r="1498" spans="1:6" x14ac:dyDescent="0.25">
      <c r="A1498" s="5">
        <v>39263</v>
      </c>
      <c r="B1498" s="41">
        <v>0.59</v>
      </c>
      <c r="C1498" s="41">
        <v>0.54</v>
      </c>
      <c r="D1498" s="41">
        <v>0.77</v>
      </c>
      <c r="E1498" s="41">
        <v>0.8</v>
      </c>
      <c r="F1498" s="41">
        <v>0.72</v>
      </c>
    </row>
    <row r="1499" spans="1:6" x14ac:dyDescent="0.25">
      <c r="A1499" s="5">
        <v>39294</v>
      </c>
      <c r="B1499" s="41">
        <v>0.61</v>
      </c>
      <c r="C1499" s="41">
        <v>0.55000000000000004</v>
      </c>
      <c r="D1499" s="41">
        <v>0.77</v>
      </c>
      <c r="E1499" s="41">
        <v>0.78</v>
      </c>
      <c r="F1499" s="41">
        <v>0.72</v>
      </c>
    </row>
    <row r="1500" spans="1:6" x14ac:dyDescent="0.25">
      <c r="A1500" s="5">
        <v>39325</v>
      </c>
      <c r="B1500" s="41">
        <v>0.68</v>
      </c>
      <c r="C1500" s="41">
        <v>0.56999999999999995</v>
      </c>
      <c r="D1500" s="41">
        <v>0.79</v>
      </c>
      <c r="E1500" s="41">
        <v>0.79</v>
      </c>
      <c r="F1500" s="41">
        <v>0.74</v>
      </c>
    </row>
    <row r="1501" spans="1:6" x14ac:dyDescent="0.25">
      <c r="A1501" s="5">
        <v>39355</v>
      </c>
      <c r="B1501" s="41">
        <v>0.67</v>
      </c>
      <c r="C1501" s="41">
        <v>0.57999999999999996</v>
      </c>
      <c r="D1501" s="41">
        <v>0.8</v>
      </c>
      <c r="E1501" s="41">
        <v>0.8</v>
      </c>
      <c r="F1501" s="41">
        <v>0.74</v>
      </c>
    </row>
    <row r="1502" spans="1:6" x14ac:dyDescent="0.25">
      <c r="A1502" s="5">
        <v>39386</v>
      </c>
      <c r="B1502" s="41">
        <v>0.69</v>
      </c>
      <c r="C1502" s="41">
        <v>0.59</v>
      </c>
      <c r="D1502" s="41">
        <v>0.81</v>
      </c>
      <c r="E1502" s="41">
        <v>0.83</v>
      </c>
      <c r="F1502" s="41">
        <v>0.76</v>
      </c>
    </row>
    <row r="1503" spans="1:6" x14ac:dyDescent="0.25">
      <c r="A1503" s="5">
        <v>39416</v>
      </c>
      <c r="B1503" s="41">
        <v>0.68</v>
      </c>
      <c r="C1503" s="41">
        <v>0.57999999999999996</v>
      </c>
      <c r="D1503" s="41">
        <v>0.8</v>
      </c>
      <c r="E1503" s="41">
        <v>0.83</v>
      </c>
      <c r="F1503" s="41">
        <v>0.76</v>
      </c>
    </row>
    <row r="1504" spans="1:6" x14ac:dyDescent="0.25">
      <c r="A1504" s="5">
        <v>39447</v>
      </c>
      <c r="B1504" s="41">
        <v>0.66</v>
      </c>
      <c r="C1504" s="41">
        <v>0.6</v>
      </c>
      <c r="D1504" s="41">
        <v>0.82</v>
      </c>
      <c r="E1504" s="41">
        <v>0.83</v>
      </c>
      <c r="F1504" s="41">
        <v>0.76</v>
      </c>
    </row>
    <row r="1505" spans="1:6" x14ac:dyDescent="0.25">
      <c r="A1505" s="5">
        <v>39478</v>
      </c>
      <c r="B1505" s="41">
        <v>0.7</v>
      </c>
      <c r="C1505" s="41">
        <v>0.59</v>
      </c>
      <c r="D1505" s="41">
        <v>0.82</v>
      </c>
      <c r="E1505" s="41">
        <v>0.8</v>
      </c>
      <c r="F1505" s="41">
        <v>0.76</v>
      </c>
    </row>
    <row r="1506" spans="1:6" x14ac:dyDescent="0.25">
      <c r="A1506" s="5">
        <v>39507</v>
      </c>
      <c r="B1506" s="41">
        <v>0.69</v>
      </c>
      <c r="C1506" s="41">
        <v>0.57999999999999996</v>
      </c>
      <c r="D1506" s="41">
        <v>0.81</v>
      </c>
      <c r="E1506" s="41">
        <v>0.78</v>
      </c>
      <c r="F1506" s="41">
        <v>0.74</v>
      </c>
    </row>
    <row r="1507" spans="1:6" x14ac:dyDescent="0.25">
      <c r="A1507" s="5">
        <v>39538</v>
      </c>
      <c r="B1507" s="41">
        <v>0.68</v>
      </c>
      <c r="C1507" s="41">
        <v>0.57999999999999996</v>
      </c>
      <c r="D1507" s="41">
        <v>0.81</v>
      </c>
      <c r="E1507" s="41">
        <v>0.77</v>
      </c>
      <c r="F1507" s="41">
        <v>0.74</v>
      </c>
    </row>
    <row r="1508" spans="1:6" x14ac:dyDescent="0.25">
      <c r="A1508" s="5">
        <v>39568</v>
      </c>
      <c r="B1508" s="41">
        <v>0.68</v>
      </c>
      <c r="C1508" s="41">
        <v>0.59</v>
      </c>
      <c r="D1508" s="41">
        <v>0.81</v>
      </c>
      <c r="E1508" s="41">
        <v>0.78</v>
      </c>
      <c r="F1508" s="41">
        <v>0.75</v>
      </c>
    </row>
    <row r="1509" spans="1:6" x14ac:dyDescent="0.25">
      <c r="A1509" s="5">
        <v>39599</v>
      </c>
      <c r="B1509" s="41">
        <v>0.65</v>
      </c>
      <c r="C1509" s="41">
        <v>0.56999999999999995</v>
      </c>
      <c r="D1509" s="41">
        <v>0.81</v>
      </c>
      <c r="E1509" s="41">
        <v>0.76</v>
      </c>
      <c r="F1509" s="41">
        <v>0.73</v>
      </c>
    </row>
    <row r="1510" spans="1:6" x14ac:dyDescent="0.25">
      <c r="A1510" s="5">
        <v>39629</v>
      </c>
      <c r="B1510" s="41">
        <v>0.6</v>
      </c>
      <c r="C1510" s="41">
        <v>0.56999999999999995</v>
      </c>
      <c r="D1510" s="41">
        <v>0.8</v>
      </c>
      <c r="E1510" s="41">
        <v>0.76</v>
      </c>
      <c r="F1510" s="41">
        <v>0.73</v>
      </c>
    </row>
    <row r="1511" spans="1:6" x14ac:dyDescent="0.25">
      <c r="A1511" s="5">
        <v>39660</v>
      </c>
      <c r="B1511" s="41">
        <v>0.6</v>
      </c>
      <c r="C1511" s="41">
        <v>0.53</v>
      </c>
      <c r="D1511" s="41">
        <v>0.78</v>
      </c>
      <c r="E1511" s="41">
        <v>0.74</v>
      </c>
      <c r="F1511" s="41">
        <v>0.71</v>
      </c>
    </row>
    <row r="1512" spans="1:6" x14ac:dyDescent="0.25">
      <c r="A1512" s="5">
        <v>39691</v>
      </c>
      <c r="B1512" s="41">
        <v>0.59</v>
      </c>
      <c r="C1512" s="41">
        <v>0.55000000000000004</v>
      </c>
      <c r="D1512" s="41">
        <v>0.77</v>
      </c>
      <c r="E1512" s="41">
        <v>0.74</v>
      </c>
      <c r="F1512" s="41">
        <v>0.71</v>
      </c>
    </row>
    <row r="1513" spans="1:6" x14ac:dyDescent="0.25">
      <c r="A1513" s="5">
        <v>39721</v>
      </c>
      <c r="B1513" s="41">
        <v>0.52</v>
      </c>
      <c r="C1513" s="41">
        <v>0.5</v>
      </c>
      <c r="D1513" s="41">
        <v>0.71</v>
      </c>
      <c r="E1513" s="41">
        <v>0.67</v>
      </c>
      <c r="F1513" s="41">
        <v>0.65</v>
      </c>
    </row>
    <row r="1514" spans="1:6" x14ac:dyDescent="0.25">
      <c r="A1514" s="5">
        <v>39752</v>
      </c>
      <c r="B1514" s="41">
        <v>0.49</v>
      </c>
      <c r="C1514" s="41">
        <v>0.47</v>
      </c>
      <c r="D1514" s="41">
        <v>0.62</v>
      </c>
      <c r="E1514" s="41">
        <v>0.57999999999999996</v>
      </c>
      <c r="F1514" s="41">
        <v>0.56999999999999995</v>
      </c>
    </row>
    <row r="1515" spans="1:6" x14ac:dyDescent="0.25">
      <c r="A1515" s="5">
        <v>39782</v>
      </c>
      <c r="B1515" s="41">
        <v>0.55000000000000004</v>
      </c>
      <c r="C1515" s="41">
        <v>0.51</v>
      </c>
      <c r="D1515" s="41">
        <v>0.67</v>
      </c>
      <c r="E1515" s="41">
        <v>0.6</v>
      </c>
      <c r="F1515" s="41">
        <v>0.61</v>
      </c>
    </row>
    <row r="1516" spans="1:6" x14ac:dyDescent="0.25">
      <c r="A1516" s="5">
        <v>39813</v>
      </c>
      <c r="B1516" s="41">
        <v>0.67</v>
      </c>
      <c r="C1516" s="41">
        <v>0.62</v>
      </c>
      <c r="D1516" s="41">
        <v>0.76</v>
      </c>
      <c r="E1516" s="41">
        <v>0.65</v>
      </c>
      <c r="F1516" s="41">
        <v>0.7</v>
      </c>
    </row>
    <row r="1517" spans="1:6" x14ac:dyDescent="0.25">
      <c r="A1517" s="5">
        <v>39844</v>
      </c>
      <c r="B1517" s="41">
        <v>0.66</v>
      </c>
      <c r="C1517" s="41">
        <v>0.6</v>
      </c>
      <c r="D1517" s="41">
        <v>0.71</v>
      </c>
      <c r="E1517" s="41">
        <v>0.63</v>
      </c>
      <c r="F1517" s="41">
        <v>0.67</v>
      </c>
    </row>
    <row r="1518" spans="1:6" x14ac:dyDescent="0.25">
      <c r="A1518" s="5">
        <v>39872</v>
      </c>
      <c r="B1518" s="41">
        <v>0.6</v>
      </c>
      <c r="C1518" s="41">
        <v>0.6</v>
      </c>
      <c r="D1518" s="41">
        <v>0.69</v>
      </c>
      <c r="E1518" s="41">
        <v>0.62</v>
      </c>
      <c r="F1518" s="41">
        <v>0.65</v>
      </c>
    </row>
    <row r="1519" spans="1:6" x14ac:dyDescent="0.25">
      <c r="A1519" s="5">
        <v>39903</v>
      </c>
      <c r="B1519" s="41">
        <v>0.98</v>
      </c>
      <c r="C1519" s="41">
        <v>0.61</v>
      </c>
      <c r="D1519" s="41">
        <v>0.68</v>
      </c>
      <c r="E1519" s="41">
        <v>0.6</v>
      </c>
      <c r="F1519" s="41">
        <v>0.64</v>
      </c>
    </row>
    <row r="1520" spans="1:6" x14ac:dyDescent="0.25">
      <c r="A1520" s="5">
        <v>39933</v>
      </c>
      <c r="B1520" s="41">
        <v>0.97</v>
      </c>
      <c r="C1520" s="41">
        <v>0.57999999999999996</v>
      </c>
      <c r="D1520" s="41">
        <v>0.7</v>
      </c>
      <c r="E1520" s="41">
        <v>0.61</v>
      </c>
      <c r="F1520" s="41">
        <v>0.64</v>
      </c>
    </row>
    <row r="1521" spans="1:6" x14ac:dyDescent="0.25">
      <c r="A1521" s="5">
        <v>39964</v>
      </c>
      <c r="B1521" s="41">
        <v>0.88</v>
      </c>
      <c r="C1521" s="41">
        <v>0.59</v>
      </c>
      <c r="D1521" s="41">
        <v>0.72</v>
      </c>
      <c r="E1521" s="41">
        <v>0.63</v>
      </c>
      <c r="F1521" s="41">
        <v>0.67</v>
      </c>
    </row>
    <row r="1522" spans="1:6" x14ac:dyDescent="0.25">
      <c r="A1522" s="5">
        <v>39994</v>
      </c>
      <c r="B1522" s="41">
        <v>0.86</v>
      </c>
      <c r="C1522" s="41">
        <v>0.61</v>
      </c>
      <c r="D1522" s="41">
        <v>0.75</v>
      </c>
      <c r="E1522" s="41">
        <v>0.66</v>
      </c>
      <c r="F1522" s="41">
        <v>0.69</v>
      </c>
    </row>
    <row r="1523" spans="1:6" x14ac:dyDescent="0.25">
      <c r="A1523" s="5">
        <v>40025</v>
      </c>
      <c r="B1523" s="41">
        <v>0.87</v>
      </c>
      <c r="C1523" s="41">
        <v>0.64</v>
      </c>
      <c r="D1523" s="41">
        <v>0.78</v>
      </c>
      <c r="E1523" s="41">
        <v>0.71</v>
      </c>
      <c r="F1523" s="41">
        <v>0.73</v>
      </c>
    </row>
    <row r="1524" spans="1:6" x14ac:dyDescent="0.25">
      <c r="A1524" s="5">
        <v>40056</v>
      </c>
      <c r="B1524" s="41">
        <v>0.85</v>
      </c>
      <c r="C1524" s="41">
        <v>0.65</v>
      </c>
      <c r="D1524" s="41">
        <v>0.78</v>
      </c>
      <c r="E1524" s="41">
        <v>0.72</v>
      </c>
      <c r="F1524" s="41">
        <v>0.74</v>
      </c>
    </row>
    <row r="1525" spans="1:6" x14ac:dyDescent="0.25">
      <c r="A1525" s="5">
        <v>40086</v>
      </c>
      <c r="B1525" s="41">
        <v>0.85</v>
      </c>
      <c r="C1525" s="41">
        <v>0.65</v>
      </c>
      <c r="D1525" s="41">
        <v>0.8</v>
      </c>
      <c r="E1525" s="41">
        <v>0.74</v>
      </c>
      <c r="F1525" s="41">
        <v>0.75</v>
      </c>
    </row>
    <row r="1526" spans="1:6" x14ac:dyDescent="0.25">
      <c r="A1526" s="5">
        <v>40117</v>
      </c>
      <c r="B1526" s="41">
        <v>0.87</v>
      </c>
      <c r="C1526" s="41">
        <v>0.65</v>
      </c>
      <c r="D1526" s="41">
        <v>0.79</v>
      </c>
      <c r="E1526" s="41">
        <v>0.74</v>
      </c>
      <c r="F1526" s="41">
        <v>0.75</v>
      </c>
    </row>
    <row r="1527" spans="1:6" x14ac:dyDescent="0.25">
      <c r="A1527" s="5">
        <v>40147</v>
      </c>
      <c r="B1527" s="41">
        <v>0.85</v>
      </c>
      <c r="C1527" s="41">
        <v>0.65</v>
      </c>
      <c r="D1527" s="41">
        <v>0.78</v>
      </c>
      <c r="E1527" s="41">
        <v>0.75</v>
      </c>
      <c r="F1527" s="41">
        <v>0.75</v>
      </c>
    </row>
    <row r="1528" spans="1:6" x14ac:dyDescent="0.25">
      <c r="A1528" s="5">
        <v>40178</v>
      </c>
      <c r="B1528" s="41">
        <v>0.81</v>
      </c>
      <c r="C1528" s="41">
        <v>0.63</v>
      </c>
      <c r="D1528" s="41">
        <v>0.76</v>
      </c>
      <c r="E1528" s="41">
        <v>0.74</v>
      </c>
      <c r="F1528" s="41">
        <v>0.73</v>
      </c>
    </row>
    <row r="1529" spans="1:6" x14ac:dyDescent="0.25">
      <c r="A1529" s="5">
        <v>40209</v>
      </c>
      <c r="B1529" s="41">
        <v>0.81</v>
      </c>
      <c r="C1529" s="41">
        <v>0.63</v>
      </c>
      <c r="D1529" s="41">
        <v>0.78</v>
      </c>
      <c r="E1529" s="41">
        <v>0.75</v>
      </c>
      <c r="F1529" s="41">
        <v>0.74</v>
      </c>
    </row>
    <row r="1530" spans="1:6" x14ac:dyDescent="0.25">
      <c r="A1530" s="5">
        <v>40237</v>
      </c>
      <c r="B1530" s="41">
        <v>0.8</v>
      </c>
      <c r="C1530" s="41">
        <v>0.63</v>
      </c>
      <c r="D1530" s="41">
        <v>0.77</v>
      </c>
      <c r="E1530" s="41">
        <v>0.76</v>
      </c>
      <c r="F1530" s="41">
        <v>0.74</v>
      </c>
    </row>
    <row r="1531" spans="1:6" x14ac:dyDescent="0.25">
      <c r="A1531" s="5">
        <v>40268</v>
      </c>
      <c r="B1531" s="41">
        <v>0.75</v>
      </c>
      <c r="C1531" s="41">
        <v>0.63</v>
      </c>
      <c r="D1531" s="41">
        <v>0.77</v>
      </c>
      <c r="E1531" s="41">
        <v>0.76</v>
      </c>
      <c r="F1531" s="41">
        <v>0.74</v>
      </c>
    </row>
    <row r="1532" spans="1:6" x14ac:dyDescent="0.25">
      <c r="A1532" s="5">
        <v>40298</v>
      </c>
      <c r="B1532" s="41">
        <v>0.76</v>
      </c>
      <c r="C1532" s="41">
        <v>0.63</v>
      </c>
      <c r="D1532" s="41">
        <v>0.79</v>
      </c>
      <c r="E1532" s="41">
        <v>0.78</v>
      </c>
      <c r="F1532" s="41">
        <v>0.76</v>
      </c>
    </row>
    <row r="1533" spans="1:6" x14ac:dyDescent="0.25">
      <c r="A1533" s="5">
        <v>40329</v>
      </c>
      <c r="B1533" s="41">
        <v>0.76</v>
      </c>
      <c r="C1533" s="41">
        <v>0.63</v>
      </c>
      <c r="D1533" s="41">
        <v>0.78</v>
      </c>
      <c r="E1533" s="41">
        <v>0.76</v>
      </c>
      <c r="F1533" s="41">
        <v>0.75</v>
      </c>
    </row>
    <row r="1534" spans="1:6" x14ac:dyDescent="0.25">
      <c r="A1534" s="5">
        <v>40359</v>
      </c>
      <c r="B1534" s="41">
        <v>0.78</v>
      </c>
      <c r="C1534" s="41">
        <v>0.66</v>
      </c>
      <c r="D1534" s="41">
        <v>0.81</v>
      </c>
      <c r="E1534" s="41">
        <v>0.77</v>
      </c>
      <c r="F1534" s="41">
        <v>0.77</v>
      </c>
    </row>
    <row r="1535" spans="1:6" x14ac:dyDescent="0.25">
      <c r="A1535" s="5">
        <v>40390</v>
      </c>
      <c r="B1535" s="41">
        <v>0.69</v>
      </c>
      <c r="C1535" s="41">
        <v>0.67</v>
      </c>
      <c r="D1535" s="41">
        <v>0.82</v>
      </c>
      <c r="E1535" s="41">
        <v>0.79</v>
      </c>
      <c r="F1535" s="41">
        <v>0.78</v>
      </c>
    </row>
    <row r="1536" spans="1:6" x14ac:dyDescent="0.25">
      <c r="A1536" s="5">
        <v>40421</v>
      </c>
      <c r="B1536" s="41">
        <v>0.77</v>
      </c>
      <c r="C1536" s="41">
        <v>0.69</v>
      </c>
      <c r="D1536" s="41">
        <v>0.86</v>
      </c>
      <c r="E1536" s="41">
        <v>0.82</v>
      </c>
      <c r="F1536" s="41">
        <v>0.81</v>
      </c>
    </row>
    <row r="1537" spans="1:6" x14ac:dyDescent="0.25">
      <c r="A1537" s="5">
        <v>40451</v>
      </c>
      <c r="B1537" s="41">
        <v>0.77</v>
      </c>
      <c r="C1537" s="41">
        <v>0.66</v>
      </c>
      <c r="D1537" s="41">
        <v>0.84</v>
      </c>
      <c r="E1537" s="41">
        <v>0.82</v>
      </c>
      <c r="F1537" s="41">
        <v>0.8</v>
      </c>
    </row>
    <row r="1538" spans="1:6" x14ac:dyDescent="0.25">
      <c r="A1538" s="5">
        <v>40482</v>
      </c>
      <c r="B1538" s="41">
        <v>0.74</v>
      </c>
      <c r="C1538" s="41">
        <v>0.64</v>
      </c>
      <c r="D1538" s="41">
        <v>0.81</v>
      </c>
      <c r="E1538" s="41">
        <v>0.8</v>
      </c>
      <c r="F1538" s="41">
        <v>0.78</v>
      </c>
    </row>
    <row r="1539" spans="1:6" x14ac:dyDescent="0.25">
      <c r="A1539" s="5">
        <v>40512</v>
      </c>
      <c r="B1539" s="41">
        <v>0.75</v>
      </c>
      <c r="C1539" s="41">
        <v>0.64</v>
      </c>
      <c r="D1539" s="41">
        <v>0.8</v>
      </c>
      <c r="E1539" s="41">
        <v>0.8</v>
      </c>
      <c r="F1539" s="41">
        <v>0.77</v>
      </c>
    </row>
    <row r="1540" spans="1:6" x14ac:dyDescent="0.25">
      <c r="A1540" s="5">
        <v>40543</v>
      </c>
      <c r="B1540" s="41">
        <v>0.79</v>
      </c>
      <c r="C1540" s="41">
        <v>0.63</v>
      </c>
      <c r="D1540" s="41">
        <v>0.78</v>
      </c>
      <c r="E1540" s="41">
        <v>0.79</v>
      </c>
      <c r="F1540" s="41">
        <v>0.76</v>
      </c>
    </row>
    <row r="1541" spans="1:6" x14ac:dyDescent="0.25">
      <c r="A1541" s="5">
        <v>40574</v>
      </c>
      <c r="B1541" s="41">
        <v>0.73</v>
      </c>
      <c r="C1541" s="41">
        <v>0.6</v>
      </c>
      <c r="D1541" s="41">
        <v>0.77</v>
      </c>
      <c r="E1541" s="41">
        <v>0.78</v>
      </c>
      <c r="F1541" s="41">
        <v>0.74</v>
      </c>
    </row>
    <row r="1542" spans="1:6" x14ac:dyDescent="0.25">
      <c r="A1542" s="5">
        <v>40602</v>
      </c>
      <c r="B1542" s="41">
        <v>0.78</v>
      </c>
      <c r="C1542" s="41">
        <v>0.6</v>
      </c>
      <c r="D1542" s="41">
        <v>0.78</v>
      </c>
      <c r="E1542" s="41">
        <v>0.79</v>
      </c>
      <c r="F1542" s="41">
        <v>0.75</v>
      </c>
    </row>
    <row r="1543" spans="1:6" x14ac:dyDescent="0.25">
      <c r="A1543" s="5">
        <v>40633</v>
      </c>
      <c r="B1543" s="41">
        <v>0.74</v>
      </c>
      <c r="C1543" s="41">
        <v>0.6</v>
      </c>
      <c r="D1543" s="41">
        <v>0.77</v>
      </c>
      <c r="E1543" s="41">
        <v>0.78</v>
      </c>
      <c r="F1543" s="41">
        <v>0.74</v>
      </c>
    </row>
    <row r="1544" spans="1:6" x14ac:dyDescent="0.25">
      <c r="A1544" s="5">
        <v>40663</v>
      </c>
      <c r="B1544" s="41">
        <v>0.75</v>
      </c>
      <c r="C1544" s="41">
        <v>0.61</v>
      </c>
      <c r="D1544" s="41">
        <v>0.78</v>
      </c>
      <c r="E1544" s="41">
        <v>0.79</v>
      </c>
      <c r="F1544" s="41">
        <v>0.75</v>
      </c>
    </row>
    <row r="1545" spans="1:6" x14ac:dyDescent="0.25">
      <c r="A1545" s="5">
        <v>40694</v>
      </c>
      <c r="B1545" s="41">
        <v>0.8</v>
      </c>
      <c r="C1545" s="41">
        <v>0.61</v>
      </c>
      <c r="D1545" s="41">
        <v>0.79</v>
      </c>
      <c r="E1545" s="41">
        <v>0.81</v>
      </c>
      <c r="F1545" s="41">
        <v>0.77</v>
      </c>
    </row>
    <row r="1546" spans="1:6" x14ac:dyDescent="0.25">
      <c r="A1546" s="5">
        <v>40724</v>
      </c>
      <c r="B1546" s="41">
        <v>0.77</v>
      </c>
      <c r="C1546" s="41">
        <v>0.59</v>
      </c>
      <c r="D1546" s="41">
        <v>0.77</v>
      </c>
      <c r="E1546" s="41">
        <v>0.79</v>
      </c>
      <c r="F1546" s="41">
        <v>0.74</v>
      </c>
    </row>
    <row r="1547" spans="1:6" x14ac:dyDescent="0.25">
      <c r="A1547" s="5">
        <v>40755</v>
      </c>
      <c r="B1547" s="41">
        <v>0.87</v>
      </c>
      <c r="C1547" s="41">
        <v>0.62</v>
      </c>
      <c r="D1547" s="41">
        <v>0.79</v>
      </c>
      <c r="E1547" s="41">
        <v>0.82</v>
      </c>
      <c r="F1547" s="41">
        <v>0.77</v>
      </c>
    </row>
    <row r="1548" spans="1:6" x14ac:dyDescent="0.25">
      <c r="A1548" s="5">
        <v>40786</v>
      </c>
      <c r="B1548" s="41">
        <v>0.97</v>
      </c>
      <c r="C1548" s="41">
        <v>0.63</v>
      </c>
      <c r="D1548" s="41">
        <v>0.81</v>
      </c>
      <c r="E1548" s="41">
        <v>0.82</v>
      </c>
      <c r="F1548" s="41">
        <v>0.78</v>
      </c>
    </row>
    <row r="1549" spans="1:6" x14ac:dyDescent="0.25">
      <c r="A1549" s="5">
        <v>40816</v>
      </c>
      <c r="B1549" s="41">
        <v>1.08</v>
      </c>
      <c r="C1549" s="41">
        <v>0.69</v>
      </c>
      <c r="D1549" s="41">
        <v>0.83</v>
      </c>
      <c r="E1549" s="41">
        <v>0.84</v>
      </c>
      <c r="F1549" s="41">
        <v>0.81</v>
      </c>
    </row>
    <row r="1550" spans="1:6" x14ac:dyDescent="0.25">
      <c r="A1550" s="5">
        <v>40847</v>
      </c>
      <c r="B1550" s="41">
        <v>1.08</v>
      </c>
      <c r="C1550" s="41">
        <v>0.72</v>
      </c>
      <c r="D1550" s="41">
        <v>0.84</v>
      </c>
      <c r="E1550" s="41">
        <v>0.86</v>
      </c>
      <c r="F1550" s="41">
        <v>0.83</v>
      </c>
    </row>
    <row r="1551" spans="1:6" x14ac:dyDescent="0.25">
      <c r="A1551" s="5">
        <v>40877</v>
      </c>
      <c r="B1551" s="41">
        <v>0.99</v>
      </c>
      <c r="C1551" s="41">
        <v>0.71</v>
      </c>
      <c r="D1551" s="41">
        <v>0.82</v>
      </c>
      <c r="E1551" s="41">
        <v>0.82</v>
      </c>
      <c r="F1551" s="41">
        <v>0.81</v>
      </c>
    </row>
    <row r="1552" spans="1:6" x14ac:dyDescent="0.25">
      <c r="A1552" s="5">
        <v>40908</v>
      </c>
      <c r="B1552" s="41">
        <v>1.0900000000000001</v>
      </c>
      <c r="C1552" s="41">
        <v>0.81</v>
      </c>
      <c r="D1552" s="41">
        <v>0.82</v>
      </c>
      <c r="E1552" s="41">
        <v>0.84</v>
      </c>
      <c r="F1552" s="41">
        <v>0.83</v>
      </c>
    </row>
    <row r="1553" spans="1:6" x14ac:dyDescent="0.25">
      <c r="A1553" s="5">
        <v>40939</v>
      </c>
      <c r="B1553" s="41">
        <v>1.07</v>
      </c>
      <c r="C1553" s="41">
        <v>0.81</v>
      </c>
      <c r="D1553" s="41">
        <v>0.83</v>
      </c>
      <c r="E1553" s="41">
        <v>0.86</v>
      </c>
      <c r="F1553" s="41">
        <v>0.84</v>
      </c>
    </row>
    <row r="1554" spans="1:6" x14ac:dyDescent="0.25">
      <c r="A1554" s="5">
        <v>40968</v>
      </c>
      <c r="B1554" s="41">
        <v>1.03</v>
      </c>
      <c r="C1554" s="41">
        <v>0.81</v>
      </c>
      <c r="D1554" s="41">
        <v>0.83</v>
      </c>
      <c r="E1554" s="41">
        <v>0.86</v>
      </c>
      <c r="F1554" s="41">
        <v>0.85</v>
      </c>
    </row>
    <row r="1555" spans="1:6" x14ac:dyDescent="0.25">
      <c r="A1555" s="5">
        <v>40999</v>
      </c>
      <c r="B1555" s="41">
        <v>0.92</v>
      </c>
      <c r="C1555" s="41">
        <v>0.77</v>
      </c>
      <c r="D1555" s="41">
        <v>0.8</v>
      </c>
      <c r="E1555" s="41">
        <v>0.84</v>
      </c>
      <c r="F1555" s="41">
        <v>0.82</v>
      </c>
    </row>
    <row r="1556" spans="1:6" x14ac:dyDescent="0.25">
      <c r="A1556" s="5">
        <v>41029</v>
      </c>
      <c r="B1556" s="41">
        <v>0.95</v>
      </c>
      <c r="C1556" s="41">
        <v>0.8</v>
      </c>
      <c r="D1556" s="41">
        <v>0.82</v>
      </c>
      <c r="E1556" s="41">
        <v>0.86</v>
      </c>
      <c r="F1556" s="41">
        <v>0.83</v>
      </c>
    </row>
    <row r="1557" spans="1:6" x14ac:dyDescent="0.25">
      <c r="A1557" s="5">
        <v>41060</v>
      </c>
      <c r="B1557" s="41">
        <v>1.04</v>
      </c>
      <c r="C1557" s="41">
        <v>0.84</v>
      </c>
      <c r="D1557" s="41">
        <v>0.86</v>
      </c>
      <c r="E1557" s="41">
        <v>0.86</v>
      </c>
      <c r="F1557" s="41">
        <v>0.86</v>
      </c>
    </row>
    <row r="1558" spans="1:6" x14ac:dyDescent="0.25">
      <c r="A1558" s="5">
        <v>41090</v>
      </c>
      <c r="B1558" s="41">
        <v>1.03</v>
      </c>
      <c r="C1558" s="41">
        <v>0.86</v>
      </c>
      <c r="D1558" s="41">
        <v>0.86</v>
      </c>
      <c r="E1558" s="41">
        <v>0.85</v>
      </c>
      <c r="F1558" s="41">
        <v>0.86</v>
      </c>
    </row>
    <row r="1559" spans="1:6" x14ac:dyDescent="0.25">
      <c r="A1559" s="5">
        <v>41121</v>
      </c>
      <c r="B1559" s="41">
        <v>1.08</v>
      </c>
      <c r="C1559" s="41">
        <v>0.91</v>
      </c>
      <c r="D1559" s="41">
        <v>0.91</v>
      </c>
      <c r="E1559" s="41">
        <v>0.9</v>
      </c>
      <c r="F1559" s="41">
        <v>0.91</v>
      </c>
    </row>
    <row r="1560" spans="1:6" x14ac:dyDescent="0.25">
      <c r="A1560" s="5">
        <v>41152</v>
      </c>
      <c r="B1560" s="41">
        <v>1.05</v>
      </c>
      <c r="C1560" s="41">
        <v>0.89</v>
      </c>
      <c r="D1560" s="41">
        <v>0.91</v>
      </c>
      <c r="E1560" s="41">
        <v>0.9</v>
      </c>
      <c r="F1560" s="41">
        <v>0.9</v>
      </c>
    </row>
    <row r="1561" spans="1:6" x14ac:dyDescent="0.25">
      <c r="A1561" s="5">
        <v>41182</v>
      </c>
      <c r="B1561" s="41">
        <v>1.07</v>
      </c>
      <c r="C1561" s="41">
        <v>0.87</v>
      </c>
      <c r="D1561" s="41">
        <v>0.91</v>
      </c>
      <c r="E1561" s="41">
        <v>0.89</v>
      </c>
      <c r="F1561" s="41">
        <v>0.9</v>
      </c>
    </row>
    <row r="1562" spans="1:6" x14ac:dyDescent="0.25">
      <c r="A1562" s="5">
        <v>41213</v>
      </c>
      <c r="B1562" s="41">
        <v>1.03</v>
      </c>
      <c r="C1562" s="41">
        <v>0.88</v>
      </c>
      <c r="D1562" s="41">
        <v>0.92</v>
      </c>
      <c r="E1562" s="41">
        <v>0.91</v>
      </c>
      <c r="F1562" s="41">
        <v>0.91</v>
      </c>
    </row>
    <row r="1563" spans="1:6" x14ac:dyDescent="0.25">
      <c r="A1563" s="5">
        <v>41243</v>
      </c>
      <c r="B1563" s="41">
        <v>1.01</v>
      </c>
      <c r="C1563" s="41">
        <v>0.87</v>
      </c>
      <c r="D1563" s="41">
        <v>0.91</v>
      </c>
      <c r="E1563" s="41">
        <v>0.9</v>
      </c>
      <c r="F1563" s="41">
        <v>0.9</v>
      </c>
    </row>
    <row r="1564" spans="1:6" x14ac:dyDescent="0.25">
      <c r="A1564" s="5">
        <v>41274</v>
      </c>
      <c r="B1564" s="41">
        <v>1.49</v>
      </c>
      <c r="C1564" s="41">
        <v>0.87</v>
      </c>
      <c r="D1564" s="41">
        <v>0.9</v>
      </c>
      <c r="E1564" s="41">
        <v>0.89</v>
      </c>
      <c r="F1564" s="41">
        <v>0.9</v>
      </c>
    </row>
    <row r="1565" spans="1:6" x14ac:dyDescent="0.25">
      <c r="A1565" s="5">
        <v>41305</v>
      </c>
      <c r="B1565" s="41">
        <v>1.39</v>
      </c>
      <c r="C1565" s="41">
        <v>0.84</v>
      </c>
      <c r="D1565" s="41">
        <v>0.88</v>
      </c>
      <c r="E1565" s="41">
        <v>0.88</v>
      </c>
      <c r="F1565" s="41">
        <v>0.88</v>
      </c>
    </row>
    <row r="1566" spans="1:6" x14ac:dyDescent="0.25">
      <c r="A1566" s="5">
        <v>41333</v>
      </c>
      <c r="B1566" s="41">
        <v>1.39</v>
      </c>
      <c r="C1566" s="41">
        <v>0.85</v>
      </c>
      <c r="D1566" s="41">
        <v>0.89</v>
      </c>
      <c r="E1566" s="41">
        <v>0.87</v>
      </c>
      <c r="F1566" s="41">
        <v>0.88</v>
      </c>
    </row>
    <row r="1567" spans="1:6" x14ac:dyDescent="0.25">
      <c r="A1567" s="5">
        <v>41364</v>
      </c>
      <c r="B1567" s="41">
        <v>1.37</v>
      </c>
      <c r="C1567" s="41">
        <v>0.86</v>
      </c>
      <c r="D1567" s="41">
        <v>0.89</v>
      </c>
      <c r="E1567" s="41">
        <v>0.86</v>
      </c>
      <c r="F1567" s="41">
        <v>0.88</v>
      </c>
    </row>
    <row r="1568" spans="1:6" x14ac:dyDescent="0.25">
      <c r="A1568" s="5">
        <v>41394</v>
      </c>
      <c r="B1568" s="41">
        <v>1.42</v>
      </c>
      <c r="C1568" s="41">
        <v>0.87</v>
      </c>
      <c r="D1568" s="41">
        <v>0.92</v>
      </c>
      <c r="E1568" s="41">
        <v>0.89</v>
      </c>
      <c r="F1568" s="41">
        <v>0.9</v>
      </c>
    </row>
    <row r="1569" spans="1:6" x14ac:dyDescent="0.25">
      <c r="A1569" s="5">
        <v>41425</v>
      </c>
      <c r="B1569" s="41">
        <v>1.37</v>
      </c>
      <c r="C1569" s="41">
        <v>0.83</v>
      </c>
      <c r="D1569" s="41">
        <v>0.88</v>
      </c>
      <c r="E1569" s="41">
        <v>0.85</v>
      </c>
      <c r="F1569" s="41">
        <v>0.86</v>
      </c>
    </row>
    <row r="1570" spans="1:6" x14ac:dyDescent="0.25">
      <c r="A1570" s="5">
        <v>41455</v>
      </c>
      <c r="B1570" s="41">
        <v>1.38</v>
      </c>
      <c r="C1570" s="41">
        <v>0.8</v>
      </c>
      <c r="D1570" s="41">
        <v>0.83</v>
      </c>
      <c r="E1570" s="41">
        <v>0.81</v>
      </c>
      <c r="F1570" s="41">
        <v>0.82</v>
      </c>
    </row>
    <row r="1571" spans="1:6" x14ac:dyDescent="0.25">
      <c r="A1571" s="5">
        <v>41486</v>
      </c>
      <c r="B1571" s="41">
        <v>1.36</v>
      </c>
      <c r="C1571" s="41">
        <v>0.78</v>
      </c>
      <c r="D1571" s="41">
        <v>0.83</v>
      </c>
      <c r="E1571" s="41">
        <v>0.81</v>
      </c>
      <c r="F1571" s="41">
        <v>0.82</v>
      </c>
    </row>
    <row r="1572" spans="1:6" x14ac:dyDescent="0.25">
      <c r="A1572" s="5">
        <v>41517</v>
      </c>
      <c r="B1572" s="41">
        <v>1.34</v>
      </c>
      <c r="C1572" s="41">
        <v>0.77</v>
      </c>
      <c r="D1572" s="41">
        <v>0.82</v>
      </c>
      <c r="E1572" s="41">
        <v>0.8</v>
      </c>
      <c r="F1572" s="41">
        <v>0.81</v>
      </c>
    </row>
    <row r="1573" spans="1:6" x14ac:dyDescent="0.25">
      <c r="A1573" s="5">
        <v>41547</v>
      </c>
      <c r="B1573" s="41">
        <v>1.31</v>
      </c>
      <c r="C1573" s="41">
        <v>0.76</v>
      </c>
      <c r="D1573" s="41">
        <v>0.81</v>
      </c>
      <c r="E1573" s="41">
        <v>0.82</v>
      </c>
      <c r="F1573" s="41">
        <v>0.81</v>
      </c>
    </row>
    <row r="1574" spans="1:6" x14ac:dyDescent="0.25">
      <c r="A1574" s="5">
        <v>41578</v>
      </c>
      <c r="B1574" s="41">
        <v>1.38</v>
      </c>
      <c r="C1574" s="41">
        <v>0.77</v>
      </c>
      <c r="D1574" s="41">
        <v>0.83</v>
      </c>
      <c r="E1574" s="41">
        <v>0.84</v>
      </c>
      <c r="F1574" s="41">
        <v>0.83</v>
      </c>
    </row>
    <row r="1575" spans="1:6" x14ac:dyDescent="0.25">
      <c r="A1575" s="5">
        <v>41608</v>
      </c>
      <c r="B1575" s="41">
        <v>1.34</v>
      </c>
      <c r="C1575" s="41">
        <v>0.77</v>
      </c>
      <c r="D1575" s="41">
        <v>0.81</v>
      </c>
      <c r="E1575" s="41">
        <v>0.82</v>
      </c>
      <c r="F1575" s="41">
        <v>0.82</v>
      </c>
    </row>
    <row r="1576" spans="1:6" x14ac:dyDescent="0.25">
      <c r="A1576" s="5">
        <v>41639</v>
      </c>
      <c r="B1576" s="41">
        <v>1.29</v>
      </c>
      <c r="C1576" s="41">
        <v>0.76</v>
      </c>
      <c r="D1576" s="41">
        <v>0.81</v>
      </c>
      <c r="E1576" s="41">
        <v>0.82</v>
      </c>
      <c r="F1576" s="41">
        <v>0.81</v>
      </c>
    </row>
    <row r="1577" spans="1:6" x14ac:dyDescent="0.25">
      <c r="A1577" s="5">
        <v>41670</v>
      </c>
      <c r="B1577" s="41">
        <v>1.35</v>
      </c>
      <c r="C1577" s="41">
        <v>0.78</v>
      </c>
      <c r="D1577" s="41">
        <v>0.85</v>
      </c>
      <c r="E1577" s="41">
        <v>0.84</v>
      </c>
      <c r="F1577" s="41">
        <v>0.84</v>
      </c>
    </row>
    <row r="1578" spans="1:6" x14ac:dyDescent="0.25">
      <c r="A1578" s="5">
        <v>41698</v>
      </c>
      <c r="B1578" s="41">
        <v>1.35</v>
      </c>
      <c r="C1578" s="41">
        <v>0.83</v>
      </c>
      <c r="D1578" s="41">
        <v>0.85</v>
      </c>
      <c r="E1578" s="41">
        <v>0.86</v>
      </c>
      <c r="F1578" s="41">
        <v>0.85</v>
      </c>
    </row>
    <row r="1579" spans="1:6" x14ac:dyDescent="0.25">
      <c r="A1579" s="5">
        <v>41729</v>
      </c>
      <c r="B1579" s="41">
        <v>1.25</v>
      </c>
      <c r="C1579" s="41">
        <v>0.86</v>
      </c>
      <c r="D1579" s="41">
        <v>0.86</v>
      </c>
      <c r="E1579" s="41">
        <v>0.87</v>
      </c>
      <c r="F1579" s="41">
        <v>0.87</v>
      </c>
    </row>
    <row r="1580" spans="1:6" x14ac:dyDescent="0.25">
      <c r="A1580" s="5">
        <v>41759</v>
      </c>
      <c r="B1580" s="41">
        <v>1.36</v>
      </c>
      <c r="C1580" s="41">
        <v>0.87</v>
      </c>
      <c r="D1580" s="41">
        <v>0.87</v>
      </c>
      <c r="E1580" s="41">
        <v>0.89</v>
      </c>
      <c r="F1580" s="41">
        <v>0.88</v>
      </c>
    </row>
    <row r="1581" spans="1:6" x14ac:dyDescent="0.25">
      <c r="A1581" s="5">
        <v>41790</v>
      </c>
      <c r="B1581" s="41">
        <v>1.41</v>
      </c>
      <c r="C1581" s="41">
        <v>0.88</v>
      </c>
      <c r="D1581" s="41">
        <v>0.89</v>
      </c>
      <c r="E1581" s="41">
        <v>0.91</v>
      </c>
      <c r="F1581" s="41">
        <v>0.9</v>
      </c>
    </row>
    <row r="1582" spans="1:6" x14ac:dyDescent="0.25">
      <c r="A1582" s="5">
        <v>41820</v>
      </c>
      <c r="B1582" s="41">
        <v>1.37</v>
      </c>
      <c r="C1582" s="41">
        <v>0.87</v>
      </c>
      <c r="D1582" s="41">
        <v>0.89</v>
      </c>
      <c r="E1582" s="41">
        <v>0.91</v>
      </c>
      <c r="F1582" s="41">
        <v>0.9</v>
      </c>
    </row>
    <row r="1583" spans="1:6" x14ac:dyDescent="0.25">
      <c r="A1583" s="5">
        <v>41851</v>
      </c>
      <c r="B1583" s="41">
        <v>1.38</v>
      </c>
      <c r="C1583" s="41">
        <v>0.86</v>
      </c>
      <c r="D1583" s="41">
        <v>0.89</v>
      </c>
      <c r="E1583" s="41">
        <v>0.91</v>
      </c>
      <c r="F1583" s="41">
        <v>0.9</v>
      </c>
    </row>
    <row r="1584" spans="1:6" x14ac:dyDescent="0.25">
      <c r="A1584" s="5">
        <v>41882</v>
      </c>
      <c r="B1584" s="41">
        <v>1.43</v>
      </c>
      <c r="C1584" s="41">
        <v>0.89</v>
      </c>
      <c r="D1584" s="41">
        <v>0.91</v>
      </c>
      <c r="E1584" s="41">
        <v>0.94</v>
      </c>
      <c r="F1584" s="41">
        <v>0.93</v>
      </c>
    </row>
    <row r="1585" spans="1:6" x14ac:dyDescent="0.25">
      <c r="A1585" s="5">
        <v>41912</v>
      </c>
      <c r="B1585" s="41">
        <v>1.45</v>
      </c>
      <c r="C1585" s="41">
        <v>0.87</v>
      </c>
      <c r="D1585" s="41">
        <v>0.89</v>
      </c>
      <c r="E1585" s="41">
        <v>0.92</v>
      </c>
      <c r="F1585" s="41">
        <v>0.9</v>
      </c>
    </row>
    <row r="1586" spans="1:6" x14ac:dyDescent="0.25">
      <c r="A1586" s="5">
        <v>41943</v>
      </c>
      <c r="B1586" s="41">
        <v>1.47</v>
      </c>
      <c r="C1586" s="41">
        <v>0.89</v>
      </c>
      <c r="D1586" s="41">
        <v>0.9</v>
      </c>
      <c r="E1586" s="41">
        <v>0.93</v>
      </c>
      <c r="F1586" s="41">
        <v>0.92</v>
      </c>
    </row>
    <row r="1587" spans="1:6" x14ac:dyDescent="0.25">
      <c r="A1587" s="5">
        <v>41973</v>
      </c>
      <c r="B1587" s="41">
        <v>1.44</v>
      </c>
      <c r="C1587" s="41">
        <v>0.9</v>
      </c>
      <c r="D1587" s="41">
        <v>0.92</v>
      </c>
      <c r="E1587" s="41">
        <v>0.94</v>
      </c>
      <c r="F1587" s="41">
        <v>0.93</v>
      </c>
    </row>
    <row r="1588" spans="1:6" x14ac:dyDescent="0.25">
      <c r="A1588" s="5">
        <v>42004</v>
      </c>
      <c r="B1588" s="41">
        <v>1.5</v>
      </c>
      <c r="C1588" s="41">
        <v>0.91</v>
      </c>
      <c r="D1588" s="41">
        <v>0.94</v>
      </c>
      <c r="E1588" s="41">
        <v>0.94</v>
      </c>
      <c r="F1588" s="41">
        <v>0.94</v>
      </c>
    </row>
    <row r="1589" spans="1:6" x14ac:dyDescent="0.25">
      <c r="A1589" s="5">
        <v>42035</v>
      </c>
      <c r="B1589" s="41">
        <v>1.66</v>
      </c>
      <c r="C1589" s="41">
        <v>0.97</v>
      </c>
      <c r="D1589" s="41">
        <v>0.99</v>
      </c>
      <c r="E1589" s="41">
        <v>0.98</v>
      </c>
      <c r="F1589" s="41">
        <v>0.99</v>
      </c>
    </row>
    <row r="1590" spans="1:6" x14ac:dyDescent="0.25">
      <c r="A1590" s="5">
        <v>42063</v>
      </c>
      <c r="B1590" s="41">
        <v>1.72</v>
      </c>
      <c r="C1590" s="41">
        <v>0.94</v>
      </c>
      <c r="D1590" s="41">
        <v>0.95</v>
      </c>
      <c r="E1590" s="41">
        <v>0.98</v>
      </c>
      <c r="F1590" s="41">
        <v>0.97</v>
      </c>
    </row>
    <row r="1591" spans="1:6" x14ac:dyDescent="0.25">
      <c r="A1591" s="5">
        <v>42094</v>
      </c>
      <c r="B1591" s="41">
        <v>1.65</v>
      </c>
      <c r="C1591" s="41">
        <v>0.94</v>
      </c>
      <c r="D1591" s="41">
        <v>0.95</v>
      </c>
      <c r="E1591" s="41">
        <v>1.01</v>
      </c>
      <c r="F1591" s="41">
        <v>0.98</v>
      </c>
    </row>
    <row r="1592" spans="1:6" x14ac:dyDescent="0.25">
      <c r="A1592" s="5">
        <v>42124</v>
      </c>
      <c r="B1592" s="41">
        <v>1.57</v>
      </c>
      <c r="C1592" s="41">
        <v>0.91</v>
      </c>
      <c r="D1592" s="41">
        <v>0.91</v>
      </c>
      <c r="E1592" s="41">
        <v>0.98</v>
      </c>
      <c r="F1592" s="41">
        <v>0.95</v>
      </c>
    </row>
    <row r="1593" spans="1:6" x14ac:dyDescent="0.25">
      <c r="A1593" s="5">
        <v>42155</v>
      </c>
      <c r="B1593" s="41">
        <v>1.56</v>
      </c>
      <c r="C1593" s="41">
        <v>0.91</v>
      </c>
      <c r="D1593" s="41">
        <v>0.91</v>
      </c>
      <c r="E1593" s="41">
        <v>0.97</v>
      </c>
      <c r="F1593" s="41">
        <v>0.94</v>
      </c>
    </row>
    <row r="1597" spans="1:6" x14ac:dyDescent="0.25">
      <c r="A1597" s="41" t="s">
        <v>730</v>
      </c>
    </row>
    <row r="1598" spans="1:6" x14ac:dyDescent="0.25">
      <c r="A1598" s="41" t="s">
        <v>464</v>
      </c>
    </row>
    <row r="1600" spans="1:6" x14ac:dyDescent="0.25">
      <c r="B1600" s="41" t="s">
        <v>49</v>
      </c>
      <c r="C1600" s="41" t="s">
        <v>57</v>
      </c>
      <c r="D1600" s="41" t="s">
        <v>69</v>
      </c>
      <c r="E1600" s="41" t="s">
        <v>82</v>
      </c>
      <c r="F1600" s="41" t="s">
        <v>448</v>
      </c>
    </row>
    <row r="1601" spans="1:6" x14ac:dyDescent="0.25">
      <c r="A1601" s="5">
        <v>38352</v>
      </c>
      <c r="B1601" s="41">
        <v>4.29</v>
      </c>
      <c r="C1601" s="41">
        <v>4.26</v>
      </c>
      <c r="D1601" s="41">
        <v>4.55</v>
      </c>
      <c r="E1601" s="41">
        <v>5.0599999999999996</v>
      </c>
      <c r="F1601" s="41">
        <v>4.7</v>
      </c>
    </row>
    <row r="1602" spans="1:6" x14ac:dyDescent="0.25">
      <c r="A1602" s="5">
        <v>38383</v>
      </c>
      <c r="B1602" s="41">
        <v>4.33</v>
      </c>
      <c r="C1602" s="41">
        <v>4.29</v>
      </c>
      <c r="D1602" s="41">
        <v>4.55</v>
      </c>
      <c r="E1602" s="41">
        <v>5.0999999999999996</v>
      </c>
      <c r="F1602" s="41">
        <v>4.72</v>
      </c>
    </row>
    <row r="1603" spans="1:6" x14ac:dyDescent="0.25">
      <c r="A1603" s="5">
        <v>38411</v>
      </c>
      <c r="B1603" s="41">
        <v>4.57</v>
      </c>
      <c r="C1603" s="41">
        <v>4.55</v>
      </c>
      <c r="D1603" s="41">
        <v>4.79</v>
      </c>
      <c r="E1603" s="41">
        <v>5.3</v>
      </c>
      <c r="F1603" s="41">
        <v>4.9400000000000004</v>
      </c>
    </row>
    <row r="1604" spans="1:6" x14ac:dyDescent="0.25">
      <c r="A1604" s="5">
        <v>38442</v>
      </c>
      <c r="B1604" s="41">
        <v>4.82</v>
      </c>
      <c r="C1604" s="41">
        <v>4.7699999999999996</v>
      </c>
      <c r="D1604" s="41">
        <v>5.03</v>
      </c>
      <c r="E1604" s="41">
        <v>5.68</v>
      </c>
      <c r="F1604" s="41">
        <v>5.23</v>
      </c>
    </row>
    <row r="1605" spans="1:6" x14ac:dyDescent="0.25">
      <c r="A1605" s="5">
        <v>38472</v>
      </c>
      <c r="B1605" s="41">
        <v>4.63</v>
      </c>
      <c r="C1605" s="41">
        <v>4.55</v>
      </c>
      <c r="D1605" s="41">
        <v>4.8099999999999996</v>
      </c>
      <c r="E1605" s="41">
        <v>5.61</v>
      </c>
      <c r="F1605" s="41">
        <v>5.0599999999999996</v>
      </c>
    </row>
    <row r="1606" spans="1:6" x14ac:dyDescent="0.25">
      <c r="A1606" s="5">
        <v>38503</v>
      </c>
      <c r="B1606" s="41">
        <v>4.49</v>
      </c>
      <c r="C1606" s="41">
        <v>4.45</v>
      </c>
      <c r="D1606" s="41">
        <v>4.71</v>
      </c>
      <c r="E1606" s="41">
        <v>5.3</v>
      </c>
      <c r="F1606" s="41">
        <v>4.87</v>
      </c>
    </row>
    <row r="1607" spans="1:6" x14ac:dyDescent="0.25">
      <c r="A1607" s="5">
        <v>38533</v>
      </c>
      <c r="B1607" s="41">
        <v>4.47</v>
      </c>
      <c r="C1607" s="41">
        <v>4.42</v>
      </c>
      <c r="D1607" s="41">
        <v>4.67</v>
      </c>
      <c r="E1607" s="41">
        <v>5.24</v>
      </c>
      <c r="F1607" s="41">
        <v>4.83</v>
      </c>
    </row>
    <row r="1608" spans="1:6" x14ac:dyDescent="0.25">
      <c r="A1608" s="5">
        <v>38564</v>
      </c>
      <c r="B1608" s="41">
        <v>4.8</v>
      </c>
      <c r="C1608" s="41">
        <v>4.75</v>
      </c>
      <c r="D1608" s="41">
        <v>4.97</v>
      </c>
      <c r="E1608" s="41">
        <v>5.47</v>
      </c>
      <c r="F1608" s="41">
        <v>5.1100000000000003</v>
      </c>
    </row>
    <row r="1609" spans="1:6" x14ac:dyDescent="0.25">
      <c r="A1609" s="5">
        <v>38595</v>
      </c>
      <c r="B1609" s="41">
        <v>4.57</v>
      </c>
      <c r="C1609" s="41">
        <v>4.5599999999999996</v>
      </c>
      <c r="D1609" s="41">
        <v>4.75</v>
      </c>
      <c r="E1609" s="41">
        <v>5.22</v>
      </c>
      <c r="F1609" s="41">
        <v>4.88</v>
      </c>
    </row>
    <row r="1610" spans="1:6" x14ac:dyDescent="0.25">
      <c r="A1610" s="5">
        <v>38625</v>
      </c>
      <c r="B1610" s="41">
        <v>4.8899999999999997</v>
      </c>
      <c r="C1610" s="41">
        <v>4.88</v>
      </c>
      <c r="D1610" s="41">
        <v>5.09</v>
      </c>
      <c r="E1610" s="41">
        <v>5.58</v>
      </c>
      <c r="F1610" s="41">
        <v>5.22</v>
      </c>
    </row>
    <row r="1611" spans="1:6" x14ac:dyDescent="0.25">
      <c r="A1611" s="5">
        <v>38656</v>
      </c>
      <c r="B1611" s="41">
        <v>5.12</v>
      </c>
      <c r="C1611" s="41">
        <v>5.13</v>
      </c>
      <c r="D1611" s="41">
        <v>5.35</v>
      </c>
      <c r="E1611" s="41">
        <v>5.86</v>
      </c>
      <c r="F1611" s="41">
        <v>5.48</v>
      </c>
    </row>
    <row r="1612" spans="1:6" x14ac:dyDescent="0.25">
      <c r="A1612" s="5">
        <v>38686</v>
      </c>
      <c r="B1612" s="41">
        <v>5.12</v>
      </c>
      <c r="C1612" s="41">
        <v>5.13</v>
      </c>
      <c r="D1612" s="41">
        <v>5.36</v>
      </c>
      <c r="E1612" s="41">
        <v>5.91</v>
      </c>
      <c r="F1612" s="41">
        <v>5.5</v>
      </c>
    </row>
    <row r="1613" spans="1:6" x14ac:dyDescent="0.25">
      <c r="A1613" s="5">
        <v>38717</v>
      </c>
      <c r="B1613" s="41">
        <v>5.0599999999999996</v>
      </c>
      <c r="C1613" s="41">
        <v>5.07</v>
      </c>
      <c r="D1613" s="41">
        <v>5.29</v>
      </c>
      <c r="E1613" s="41">
        <v>5.66</v>
      </c>
      <c r="F1613" s="41">
        <v>5.37</v>
      </c>
    </row>
    <row r="1614" spans="1:6" x14ac:dyDescent="0.25">
      <c r="A1614" s="5">
        <v>38748</v>
      </c>
      <c r="B1614" s="41">
        <v>5.17</v>
      </c>
      <c r="C1614" s="41">
        <v>5.2</v>
      </c>
      <c r="D1614" s="41">
        <v>5.41</v>
      </c>
      <c r="E1614" s="41">
        <v>5.75</v>
      </c>
      <c r="F1614" s="41">
        <v>5.48</v>
      </c>
    </row>
    <row r="1615" spans="1:6" x14ac:dyDescent="0.25">
      <c r="A1615" s="5">
        <v>38776</v>
      </c>
      <c r="B1615" s="41">
        <v>5.26</v>
      </c>
      <c r="C1615" s="41">
        <v>5.27</v>
      </c>
      <c r="D1615" s="41">
        <v>5.47</v>
      </c>
      <c r="E1615" s="41">
        <v>5.79</v>
      </c>
      <c r="F1615" s="41">
        <v>5.54</v>
      </c>
    </row>
    <row r="1616" spans="1:6" x14ac:dyDescent="0.25">
      <c r="A1616" s="5">
        <v>38807</v>
      </c>
      <c r="B1616" s="41">
        <v>5.48</v>
      </c>
      <c r="C1616" s="41">
        <v>5.52</v>
      </c>
      <c r="D1616" s="41">
        <v>5.74</v>
      </c>
      <c r="E1616" s="41">
        <v>6.07</v>
      </c>
      <c r="F1616" s="41">
        <v>5.81</v>
      </c>
    </row>
    <row r="1617" spans="1:6" x14ac:dyDescent="0.25">
      <c r="A1617" s="5">
        <v>38837</v>
      </c>
      <c r="B1617" s="41">
        <v>5.59</v>
      </c>
      <c r="C1617" s="41">
        <v>5.63</v>
      </c>
      <c r="D1617" s="41">
        <v>5.86</v>
      </c>
      <c r="E1617" s="41">
        <v>6.18</v>
      </c>
      <c r="F1617" s="41">
        <v>5.92</v>
      </c>
    </row>
    <row r="1618" spans="1:6" x14ac:dyDescent="0.25">
      <c r="A1618" s="5">
        <v>38868</v>
      </c>
      <c r="B1618" s="41">
        <v>5.7</v>
      </c>
      <c r="C1618" s="41">
        <v>5.75</v>
      </c>
      <c r="D1618" s="41">
        <v>5.98</v>
      </c>
      <c r="E1618" s="41">
        <v>6.33</v>
      </c>
      <c r="F1618" s="41">
        <v>6.05</v>
      </c>
    </row>
    <row r="1619" spans="1:6" x14ac:dyDescent="0.25">
      <c r="A1619" s="5">
        <v>38898</v>
      </c>
      <c r="B1619" s="41">
        <v>5.79</v>
      </c>
      <c r="C1619" s="41">
        <v>5.84</v>
      </c>
      <c r="D1619" s="41">
        <v>6.09</v>
      </c>
      <c r="E1619" s="41">
        <v>6.44</v>
      </c>
      <c r="F1619" s="41">
        <v>6.15</v>
      </c>
    </row>
    <row r="1620" spans="1:6" x14ac:dyDescent="0.25">
      <c r="A1620" s="5">
        <v>38929</v>
      </c>
      <c r="B1620" s="41">
        <v>5.62</v>
      </c>
      <c r="C1620" s="41">
        <v>5.66</v>
      </c>
      <c r="D1620" s="41">
        <v>5.91</v>
      </c>
      <c r="E1620" s="41">
        <v>6.28</v>
      </c>
      <c r="F1620" s="41">
        <v>5.98</v>
      </c>
    </row>
    <row r="1621" spans="1:6" x14ac:dyDescent="0.25">
      <c r="A1621" s="5">
        <v>38960</v>
      </c>
      <c r="B1621" s="41">
        <v>5.4</v>
      </c>
      <c r="C1621" s="41">
        <v>5.44</v>
      </c>
      <c r="D1621" s="41">
        <v>5.69</v>
      </c>
      <c r="E1621" s="41">
        <v>6.06</v>
      </c>
      <c r="F1621" s="41">
        <v>5.76</v>
      </c>
    </row>
    <row r="1622" spans="1:6" x14ac:dyDescent="0.25">
      <c r="A1622" s="5">
        <v>38990</v>
      </c>
      <c r="B1622" s="41">
        <v>5.3</v>
      </c>
      <c r="C1622" s="41">
        <v>5.34</v>
      </c>
      <c r="D1622" s="41">
        <v>5.58</v>
      </c>
      <c r="E1622" s="41">
        <v>5.97</v>
      </c>
      <c r="F1622" s="41">
        <v>5.66</v>
      </c>
    </row>
    <row r="1623" spans="1:6" x14ac:dyDescent="0.25">
      <c r="A1623" s="5">
        <v>39021</v>
      </c>
      <c r="B1623" s="41">
        <v>5.27</v>
      </c>
      <c r="C1623" s="41">
        <v>5.31</v>
      </c>
      <c r="D1623" s="41">
        <v>5.53</v>
      </c>
      <c r="E1623" s="41">
        <v>5.91</v>
      </c>
      <c r="F1623" s="41">
        <v>5.61</v>
      </c>
    </row>
    <row r="1624" spans="1:6" x14ac:dyDescent="0.25">
      <c r="A1624" s="5">
        <v>39051</v>
      </c>
      <c r="B1624" s="41">
        <v>5.14</v>
      </c>
      <c r="C1624" s="41">
        <v>5.18</v>
      </c>
      <c r="D1624" s="41">
        <v>5.39</v>
      </c>
      <c r="E1624" s="41">
        <v>5.76</v>
      </c>
      <c r="F1624" s="41">
        <v>5.47</v>
      </c>
    </row>
    <row r="1625" spans="1:6" x14ac:dyDescent="0.25">
      <c r="A1625" s="5">
        <v>39082</v>
      </c>
      <c r="B1625" s="41">
        <v>5.35</v>
      </c>
      <c r="C1625" s="41">
        <v>5.38</v>
      </c>
      <c r="D1625" s="41">
        <v>5.62</v>
      </c>
      <c r="E1625" s="41">
        <v>5.98</v>
      </c>
      <c r="F1625" s="41">
        <v>5.69</v>
      </c>
    </row>
    <row r="1626" spans="1:6" x14ac:dyDescent="0.25">
      <c r="A1626" s="5">
        <v>39113</v>
      </c>
      <c r="B1626" s="41">
        <v>5.45</v>
      </c>
      <c r="C1626" s="41">
        <v>5.48</v>
      </c>
      <c r="D1626" s="41">
        <v>5.71</v>
      </c>
      <c r="E1626" s="41">
        <v>6.04</v>
      </c>
      <c r="F1626" s="41">
        <v>5.77</v>
      </c>
    </row>
    <row r="1627" spans="1:6" x14ac:dyDescent="0.25">
      <c r="A1627" s="5">
        <v>39141</v>
      </c>
      <c r="B1627" s="41">
        <v>5.2</v>
      </c>
      <c r="C1627" s="41">
        <v>5.24</v>
      </c>
      <c r="D1627" s="41">
        <v>5.44</v>
      </c>
      <c r="E1627" s="41">
        <v>5.77</v>
      </c>
      <c r="F1627" s="41">
        <v>5.5</v>
      </c>
    </row>
    <row r="1628" spans="1:6" x14ac:dyDescent="0.25">
      <c r="A1628" s="5">
        <v>39172</v>
      </c>
      <c r="B1628" s="41">
        <v>5.28</v>
      </c>
      <c r="C1628" s="41">
        <v>5.35</v>
      </c>
      <c r="D1628" s="41">
        <v>5.56</v>
      </c>
      <c r="E1628" s="41">
        <v>5.91</v>
      </c>
      <c r="F1628" s="41">
        <v>5.63</v>
      </c>
    </row>
    <row r="1629" spans="1:6" x14ac:dyDescent="0.25">
      <c r="A1629" s="5">
        <v>39202</v>
      </c>
      <c r="B1629" s="41">
        <v>5.26</v>
      </c>
      <c r="C1629" s="41">
        <v>5.33</v>
      </c>
      <c r="D1629" s="41">
        <v>5.54</v>
      </c>
      <c r="E1629" s="41">
        <v>5.86</v>
      </c>
      <c r="F1629" s="41">
        <v>5.6</v>
      </c>
    </row>
    <row r="1630" spans="1:6" x14ac:dyDescent="0.25">
      <c r="A1630" s="5">
        <v>39233</v>
      </c>
      <c r="B1630" s="41">
        <v>5.55</v>
      </c>
      <c r="C1630" s="41">
        <v>5.61</v>
      </c>
      <c r="D1630" s="41">
        <v>5.82</v>
      </c>
      <c r="E1630" s="41">
        <v>6.13</v>
      </c>
      <c r="F1630" s="41">
        <v>5.87</v>
      </c>
    </row>
    <row r="1631" spans="1:6" x14ac:dyDescent="0.25">
      <c r="A1631" s="5">
        <v>39263</v>
      </c>
      <c r="B1631" s="41">
        <v>5.67</v>
      </c>
      <c r="C1631" s="41">
        <v>5.72</v>
      </c>
      <c r="D1631" s="41">
        <v>5.97</v>
      </c>
      <c r="E1631" s="41">
        <v>6.29</v>
      </c>
      <c r="F1631" s="41">
        <v>6.01</v>
      </c>
    </row>
    <row r="1632" spans="1:6" x14ac:dyDescent="0.25">
      <c r="A1632" s="5">
        <v>39294</v>
      </c>
      <c r="B1632" s="41">
        <v>5.51</v>
      </c>
      <c r="C1632" s="41">
        <v>5.7</v>
      </c>
      <c r="D1632" s="41">
        <v>5.94</v>
      </c>
      <c r="E1632" s="41">
        <v>6.37</v>
      </c>
      <c r="F1632" s="41">
        <v>6.03</v>
      </c>
    </row>
    <row r="1633" spans="1:6" x14ac:dyDescent="0.25">
      <c r="A1633" s="5">
        <v>39325</v>
      </c>
      <c r="B1633" s="41">
        <v>5.34</v>
      </c>
      <c r="C1633" s="41">
        <v>5.58</v>
      </c>
      <c r="D1633" s="41">
        <v>5.87</v>
      </c>
      <c r="E1633" s="41">
        <v>6.23</v>
      </c>
      <c r="F1633" s="41">
        <v>5.92</v>
      </c>
    </row>
    <row r="1634" spans="1:6" x14ac:dyDescent="0.25">
      <c r="A1634" s="5">
        <v>39355</v>
      </c>
      <c r="B1634" s="41">
        <v>5.34</v>
      </c>
      <c r="C1634" s="41">
        <v>5.56</v>
      </c>
      <c r="D1634" s="41">
        <v>5.84</v>
      </c>
      <c r="E1634" s="41">
        <v>6.22</v>
      </c>
      <c r="F1634" s="41">
        <v>5.9</v>
      </c>
    </row>
    <row r="1635" spans="1:6" x14ac:dyDescent="0.25">
      <c r="A1635" s="5">
        <v>39386</v>
      </c>
      <c r="B1635" s="41">
        <v>5.27</v>
      </c>
      <c r="C1635" s="41">
        <v>5.49</v>
      </c>
      <c r="D1635" s="41">
        <v>5.75</v>
      </c>
      <c r="E1635" s="41">
        <v>6.18</v>
      </c>
      <c r="F1635" s="41">
        <v>5.83</v>
      </c>
    </row>
    <row r="1636" spans="1:6" x14ac:dyDescent="0.25">
      <c r="A1636" s="5">
        <v>39416</v>
      </c>
      <c r="B1636" s="41">
        <v>4.79</v>
      </c>
      <c r="C1636" s="41">
        <v>5.29</v>
      </c>
      <c r="D1636" s="41">
        <v>5.6</v>
      </c>
      <c r="E1636" s="41">
        <v>6.1</v>
      </c>
      <c r="F1636" s="41">
        <v>5.69</v>
      </c>
    </row>
    <row r="1637" spans="1:6" x14ac:dyDescent="0.25">
      <c r="A1637" s="5">
        <v>39447</v>
      </c>
      <c r="B1637" s="41">
        <v>4.8899999999999997</v>
      </c>
      <c r="C1637" s="41">
        <v>5.35</v>
      </c>
      <c r="D1637" s="41">
        <v>5.7</v>
      </c>
      <c r="E1637" s="41">
        <v>6.25</v>
      </c>
      <c r="F1637" s="41">
        <v>5.8</v>
      </c>
    </row>
    <row r="1638" spans="1:6" x14ac:dyDescent="0.25">
      <c r="A1638" s="5">
        <v>39478</v>
      </c>
      <c r="B1638" s="41">
        <v>4.51</v>
      </c>
      <c r="C1638" s="41">
        <v>4.91</v>
      </c>
      <c r="D1638" s="41">
        <v>5.42</v>
      </c>
      <c r="E1638" s="41">
        <v>6.04</v>
      </c>
      <c r="F1638" s="41">
        <v>5.54</v>
      </c>
    </row>
    <row r="1639" spans="1:6" x14ac:dyDescent="0.25">
      <c r="A1639" s="5">
        <v>39507</v>
      </c>
      <c r="B1639" s="41">
        <v>4.34</v>
      </c>
      <c r="C1639" s="41">
        <v>4.8600000000000003</v>
      </c>
      <c r="D1639" s="41">
        <v>5.37</v>
      </c>
      <c r="E1639" s="41">
        <v>6.11</v>
      </c>
      <c r="F1639" s="41">
        <v>5.54</v>
      </c>
    </row>
    <row r="1640" spans="1:6" x14ac:dyDescent="0.25">
      <c r="A1640" s="5">
        <v>39538</v>
      </c>
      <c r="B1640" s="41">
        <v>4.46</v>
      </c>
      <c r="C1640" s="41">
        <v>5.21</v>
      </c>
      <c r="D1640" s="41">
        <v>5.75</v>
      </c>
      <c r="E1640" s="41">
        <v>6.4</v>
      </c>
      <c r="F1640" s="41">
        <v>5.91</v>
      </c>
    </row>
    <row r="1641" spans="1:6" x14ac:dyDescent="0.25">
      <c r="A1641" s="5">
        <v>39568</v>
      </c>
      <c r="B1641" s="41">
        <v>4.83</v>
      </c>
      <c r="C1641" s="41">
        <v>5.33</v>
      </c>
      <c r="D1641" s="41">
        <v>5.85</v>
      </c>
      <c r="E1641" s="41">
        <v>6.42</v>
      </c>
      <c r="F1641" s="41">
        <v>5.99</v>
      </c>
    </row>
    <row r="1642" spans="1:6" x14ac:dyDescent="0.25">
      <c r="A1642" s="5">
        <v>39599</v>
      </c>
      <c r="B1642" s="41">
        <v>5.0999999999999996</v>
      </c>
      <c r="C1642" s="41">
        <v>5.63</v>
      </c>
      <c r="D1642" s="41">
        <v>6.09</v>
      </c>
      <c r="E1642" s="41">
        <v>6.53</v>
      </c>
      <c r="F1642" s="41">
        <v>6.2</v>
      </c>
    </row>
    <row r="1643" spans="1:6" x14ac:dyDescent="0.25">
      <c r="A1643" s="5">
        <v>39629</v>
      </c>
      <c r="B1643" s="41">
        <v>5.07</v>
      </c>
      <c r="C1643" s="41">
        <v>5.77</v>
      </c>
      <c r="D1643" s="41">
        <v>6.29</v>
      </c>
      <c r="E1643" s="41">
        <v>6.69</v>
      </c>
      <c r="F1643" s="41">
        <v>6.38</v>
      </c>
    </row>
    <row r="1644" spans="1:6" x14ac:dyDescent="0.25">
      <c r="A1644" s="5">
        <v>39660</v>
      </c>
      <c r="B1644" s="41">
        <v>5.0999999999999996</v>
      </c>
      <c r="C1644" s="41">
        <v>5.86</v>
      </c>
      <c r="D1644" s="41">
        <v>6.53</v>
      </c>
      <c r="E1644" s="41">
        <v>6.88</v>
      </c>
      <c r="F1644" s="41">
        <v>6.59</v>
      </c>
    </row>
    <row r="1645" spans="1:6" x14ac:dyDescent="0.25">
      <c r="A1645" s="5">
        <v>39691</v>
      </c>
      <c r="B1645" s="41">
        <v>4.97</v>
      </c>
      <c r="C1645" s="41">
        <v>5.81</v>
      </c>
      <c r="D1645" s="41">
        <v>6.5</v>
      </c>
      <c r="E1645" s="41">
        <v>6.84</v>
      </c>
      <c r="F1645" s="41">
        <v>6.56</v>
      </c>
    </row>
    <row r="1646" spans="1:6" x14ac:dyDescent="0.25">
      <c r="A1646" s="5">
        <v>39721</v>
      </c>
      <c r="B1646" s="41">
        <v>6.46</v>
      </c>
      <c r="C1646" s="41">
        <v>6.98</v>
      </c>
      <c r="D1646" s="41">
        <v>7.95</v>
      </c>
      <c r="E1646" s="41">
        <v>7.77</v>
      </c>
      <c r="F1646" s="41">
        <v>7.81</v>
      </c>
    </row>
    <row r="1647" spans="1:6" x14ac:dyDescent="0.25">
      <c r="A1647" s="5">
        <v>39752</v>
      </c>
      <c r="B1647" s="41">
        <v>6.95</v>
      </c>
      <c r="C1647" s="41">
        <v>7.56</v>
      </c>
      <c r="D1647" s="41">
        <v>8.91</v>
      </c>
      <c r="E1647" s="41">
        <v>10.050000000000001</v>
      </c>
      <c r="F1647" s="41">
        <v>9.2200000000000006</v>
      </c>
    </row>
    <row r="1648" spans="1:6" x14ac:dyDescent="0.25">
      <c r="A1648" s="5">
        <v>39782</v>
      </c>
      <c r="B1648" s="41">
        <v>5.95</v>
      </c>
      <c r="C1648" s="41">
        <v>6.81</v>
      </c>
      <c r="D1648" s="41">
        <v>8.2200000000000006</v>
      </c>
      <c r="E1648" s="41">
        <v>9.8000000000000007</v>
      </c>
      <c r="F1648" s="41">
        <v>8.67</v>
      </c>
    </row>
    <row r="1649" spans="1:6" x14ac:dyDescent="0.25">
      <c r="A1649" s="5">
        <v>39813</v>
      </c>
      <c r="B1649" s="41">
        <v>5.08</v>
      </c>
      <c r="C1649" s="41">
        <v>5.61</v>
      </c>
      <c r="D1649" s="41">
        <v>6.97</v>
      </c>
      <c r="E1649" s="41">
        <v>9.4600000000000009</v>
      </c>
      <c r="F1649" s="41">
        <v>7.82</v>
      </c>
    </row>
    <row r="1650" spans="1:6" x14ac:dyDescent="0.25">
      <c r="A1650" s="5">
        <v>39844</v>
      </c>
      <c r="B1650" s="41">
        <v>5.67</v>
      </c>
      <c r="C1650" s="41">
        <v>5.7</v>
      </c>
      <c r="D1650" s="41">
        <v>6.73</v>
      </c>
      <c r="E1650" s="41">
        <v>8.9</v>
      </c>
      <c r="F1650" s="41">
        <v>7.62</v>
      </c>
    </row>
    <row r="1651" spans="1:6" x14ac:dyDescent="0.25">
      <c r="A1651" s="5">
        <v>39872</v>
      </c>
      <c r="B1651" s="41">
        <v>6.12</v>
      </c>
      <c r="C1651" s="41">
        <v>5.87</v>
      </c>
      <c r="D1651" s="41">
        <v>7.12</v>
      </c>
      <c r="E1651" s="41">
        <v>9.09</v>
      </c>
      <c r="F1651" s="41">
        <v>7.94</v>
      </c>
    </row>
    <row r="1652" spans="1:6" x14ac:dyDescent="0.25">
      <c r="A1652" s="5">
        <v>39903</v>
      </c>
      <c r="B1652" s="41">
        <v>4.7300000000000004</v>
      </c>
      <c r="C1652" s="41">
        <v>5.84</v>
      </c>
      <c r="D1652" s="41">
        <v>7.18</v>
      </c>
      <c r="E1652" s="41">
        <v>9.07</v>
      </c>
      <c r="F1652" s="41">
        <v>7.94</v>
      </c>
    </row>
    <row r="1653" spans="1:6" x14ac:dyDescent="0.25">
      <c r="A1653" s="5">
        <v>39933</v>
      </c>
      <c r="B1653" s="41">
        <v>4.7699999999999996</v>
      </c>
      <c r="C1653" s="41">
        <v>5.39</v>
      </c>
      <c r="D1653" s="41">
        <v>6.59</v>
      </c>
      <c r="E1653" s="41">
        <v>8.25</v>
      </c>
      <c r="F1653" s="41">
        <v>7.31</v>
      </c>
    </row>
    <row r="1654" spans="1:6" x14ac:dyDescent="0.25">
      <c r="A1654" s="5">
        <v>39964</v>
      </c>
      <c r="B1654" s="41">
        <v>4.41</v>
      </c>
      <c r="C1654" s="41">
        <v>4.99</v>
      </c>
      <c r="D1654" s="41">
        <v>5.86</v>
      </c>
      <c r="E1654" s="41">
        <v>7.38</v>
      </c>
      <c r="F1654" s="41">
        <v>6.55</v>
      </c>
    </row>
    <row r="1655" spans="1:6" x14ac:dyDescent="0.25">
      <c r="A1655" s="5">
        <v>39994</v>
      </c>
      <c r="B1655" s="41">
        <v>4.13</v>
      </c>
      <c r="C1655" s="41">
        <v>4.76</v>
      </c>
      <c r="D1655" s="41">
        <v>5.55</v>
      </c>
      <c r="E1655" s="41">
        <v>6.83</v>
      </c>
      <c r="F1655" s="41">
        <v>6.14</v>
      </c>
    </row>
    <row r="1656" spans="1:6" x14ac:dyDescent="0.25">
      <c r="A1656" s="5">
        <v>40025</v>
      </c>
      <c r="B1656" s="41">
        <v>4.0199999999999996</v>
      </c>
      <c r="C1656" s="41">
        <v>4.3099999999999996</v>
      </c>
      <c r="D1656" s="41">
        <v>5.01</v>
      </c>
      <c r="E1656" s="41">
        <v>6.2</v>
      </c>
      <c r="F1656" s="41">
        <v>5.56</v>
      </c>
    </row>
    <row r="1657" spans="1:6" x14ac:dyDescent="0.25">
      <c r="A1657" s="5">
        <v>40056</v>
      </c>
      <c r="B1657" s="41">
        <v>3.71</v>
      </c>
      <c r="C1657" s="41">
        <v>4.08</v>
      </c>
      <c r="D1657" s="41">
        <v>4.75</v>
      </c>
      <c r="E1657" s="41">
        <v>5.83</v>
      </c>
      <c r="F1657" s="41">
        <v>5.24</v>
      </c>
    </row>
    <row r="1658" spans="1:6" x14ac:dyDescent="0.25">
      <c r="A1658" s="5">
        <v>40086</v>
      </c>
      <c r="B1658" s="41">
        <v>3.56</v>
      </c>
      <c r="C1658" s="41">
        <v>3.92</v>
      </c>
      <c r="D1658" s="41">
        <v>4.54</v>
      </c>
      <c r="E1658" s="41">
        <v>5.53</v>
      </c>
      <c r="F1658" s="41">
        <v>4.9800000000000004</v>
      </c>
    </row>
    <row r="1659" spans="1:6" x14ac:dyDescent="0.25">
      <c r="A1659" s="5">
        <v>40117</v>
      </c>
      <c r="B1659" s="41">
        <v>3.62</v>
      </c>
      <c r="C1659" s="41">
        <v>3.78</v>
      </c>
      <c r="D1659" s="41">
        <v>4.42</v>
      </c>
      <c r="E1659" s="41">
        <v>5.43</v>
      </c>
      <c r="F1659" s="41">
        <v>4.8499999999999996</v>
      </c>
    </row>
    <row r="1660" spans="1:6" x14ac:dyDescent="0.25">
      <c r="A1660" s="5">
        <v>40147</v>
      </c>
      <c r="B1660" s="41">
        <v>3.29</v>
      </c>
      <c r="C1660" s="41">
        <v>3.53</v>
      </c>
      <c r="D1660" s="41">
        <v>4.2300000000000004</v>
      </c>
      <c r="E1660" s="41">
        <v>5.19</v>
      </c>
      <c r="F1660" s="41">
        <v>4.62</v>
      </c>
    </row>
    <row r="1661" spans="1:6" x14ac:dyDescent="0.25">
      <c r="A1661" s="5">
        <v>40178</v>
      </c>
      <c r="B1661" s="41">
        <v>3.74</v>
      </c>
      <c r="C1661" s="41">
        <v>3.88</v>
      </c>
      <c r="D1661" s="41">
        <v>4.53</v>
      </c>
      <c r="E1661" s="41">
        <v>5.38</v>
      </c>
      <c r="F1661" s="41">
        <v>4.88</v>
      </c>
    </row>
    <row r="1662" spans="1:6" x14ac:dyDescent="0.25">
      <c r="A1662" s="5">
        <v>40209</v>
      </c>
      <c r="B1662" s="41">
        <v>3.42</v>
      </c>
      <c r="C1662" s="41">
        <v>3.63</v>
      </c>
      <c r="D1662" s="41">
        <v>4.2699999999999996</v>
      </c>
      <c r="E1662" s="41">
        <v>4.97</v>
      </c>
      <c r="F1662" s="41">
        <v>4.54</v>
      </c>
    </row>
    <row r="1663" spans="1:6" x14ac:dyDescent="0.25">
      <c r="A1663" s="5">
        <v>40237</v>
      </c>
      <c r="B1663" s="41">
        <v>3.4</v>
      </c>
      <c r="C1663" s="41">
        <v>3.6</v>
      </c>
      <c r="D1663" s="41">
        <v>4.28</v>
      </c>
      <c r="E1663" s="41">
        <v>4.96</v>
      </c>
      <c r="F1663" s="41">
        <v>4.54</v>
      </c>
    </row>
    <row r="1664" spans="1:6" x14ac:dyDescent="0.25">
      <c r="A1664" s="5">
        <v>40268</v>
      </c>
      <c r="B1664" s="41">
        <v>3.51</v>
      </c>
      <c r="C1664" s="41">
        <v>3.64</v>
      </c>
      <c r="D1664" s="41">
        <v>4.3499999999999996</v>
      </c>
      <c r="E1664" s="41">
        <v>4.99</v>
      </c>
      <c r="F1664" s="41">
        <v>4.5599999999999996</v>
      </c>
    </row>
    <row r="1665" spans="1:6" x14ac:dyDescent="0.25">
      <c r="A1665" s="5">
        <v>40298</v>
      </c>
      <c r="B1665" s="41">
        <v>3.3</v>
      </c>
      <c r="C1665" s="41">
        <v>3.45</v>
      </c>
      <c r="D1665" s="41">
        <v>4.2</v>
      </c>
      <c r="E1665" s="41">
        <v>4.79</v>
      </c>
      <c r="F1665" s="41">
        <v>4.37</v>
      </c>
    </row>
    <row r="1666" spans="1:6" x14ac:dyDescent="0.25">
      <c r="A1666" s="5">
        <v>40329</v>
      </c>
      <c r="B1666" s="41">
        <v>3.24</v>
      </c>
      <c r="C1666" s="41">
        <v>3.61</v>
      </c>
      <c r="D1666" s="41">
        <v>4.32</v>
      </c>
      <c r="E1666" s="41">
        <v>5.01</v>
      </c>
      <c r="F1666" s="41">
        <v>4.5599999999999996</v>
      </c>
    </row>
    <row r="1667" spans="1:6" x14ac:dyDescent="0.25">
      <c r="A1667" s="5">
        <v>40359</v>
      </c>
      <c r="B1667" s="41">
        <v>2.96</v>
      </c>
      <c r="C1667" s="41">
        <v>3.36</v>
      </c>
      <c r="D1667" s="41">
        <v>4.08</v>
      </c>
      <c r="E1667" s="41">
        <v>4.83</v>
      </c>
      <c r="F1667" s="41">
        <v>4.33</v>
      </c>
    </row>
    <row r="1668" spans="1:6" x14ac:dyDescent="0.25">
      <c r="A1668" s="5">
        <v>40390</v>
      </c>
      <c r="B1668" s="41">
        <v>2.69</v>
      </c>
      <c r="C1668" s="41">
        <v>3.06</v>
      </c>
      <c r="D1668" s="41">
        <v>3.78</v>
      </c>
      <c r="E1668" s="41">
        <v>4.54</v>
      </c>
      <c r="F1668" s="41">
        <v>4.0199999999999996</v>
      </c>
    </row>
    <row r="1669" spans="1:6" x14ac:dyDescent="0.25">
      <c r="A1669" s="5">
        <v>40421</v>
      </c>
      <c r="B1669" s="41">
        <v>2.41</v>
      </c>
      <c r="C1669" s="41">
        <v>2.86</v>
      </c>
      <c r="D1669" s="41">
        <v>3.54</v>
      </c>
      <c r="E1669" s="41">
        <v>4.3</v>
      </c>
      <c r="F1669" s="41">
        <v>3.79</v>
      </c>
    </row>
    <row r="1670" spans="1:6" x14ac:dyDescent="0.25">
      <c r="A1670" s="5">
        <v>40451</v>
      </c>
      <c r="B1670" s="41">
        <v>2.38</v>
      </c>
      <c r="C1670" s="41">
        <v>2.75</v>
      </c>
      <c r="D1670" s="41">
        <v>3.45</v>
      </c>
      <c r="E1670" s="41">
        <v>4.21</v>
      </c>
      <c r="F1670" s="41">
        <v>3.68</v>
      </c>
    </row>
    <row r="1671" spans="1:6" x14ac:dyDescent="0.25">
      <c r="A1671" s="5">
        <v>40482</v>
      </c>
      <c r="B1671" s="41">
        <v>2.33</v>
      </c>
      <c r="C1671" s="41">
        <v>2.67</v>
      </c>
      <c r="D1671" s="41">
        <v>3.42</v>
      </c>
      <c r="E1671" s="41">
        <v>4.1399999999999997</v>
      </c>
      <c r="F1671" s="41">
        <v>3.62</v>
      </c>
    </row>
    <row r="1672" spans="1:6" x14ac:dyDescent="0.25">
      <c r="A1672" s="5">
        <v>40512</v>
      </c>
      <c r="B1672" s="41">
        <v>2.5</v>
      </c>
      <c r="C1672" s="41">
        <v>2.96</v>
      </c>
      <c r="D1672" s="41">
        <v>3.63</v>
      </c>
      <c r="E1672" s="41">
        <v>4.3499999999999996</v>
      </c>
      <c r="F1672" s="41">
        <v>3.85</v>
      </c>
    </row>
    <row r="1673" spans="1:6" x14ac:dyDescent="0.25">
      <c r="A1673" s="5">
        <v>40543</v>
      </c>
      <c r="B1673" s="41">
        <v>2.93</v>
      </c>
      <c r="C1673" s="41">
        <v>3.18</v>
      </c>
      <c r="D1673" s="41">
        <v>3.87</v>
      </c>
      <c r="E1673" s="41">
        <v>4.5999999999999996</v>
      </c>
      <c r="F1673" s="41">
        <v>4.09</v>
      </c>
    </row>
    <row r="1674" spans="1:6" x14ac:dyDescent="0.25">
      <c r="A1674" s="5">
        <v>40574</v>
      </c>
      <c r="B1674" s="41">
        <v>2.87</v>
      </c>
      <c r="C1674" s="41">
        <v>3.2</v>
      </c>
      <c r="D1674" s="41">
        <v>3.83</v>
      </c>
      <c r="E1674" s="41">
        <v>4.55</v>
      </c>
      <c r="F1674" s="41">
        <v>4.05</v>
      </c>
    </row>
    <row r="1675" spans="1:6" x14ac:dyDescent="0.25">
      <c r="A1675" s="5">
        <v>40602</v>
      </c>
      <c r="B1675" s="41">
        <v>3.02</v>
      </c>
      <c r="C1675" s="41">
        <v>3.22</v>
      </c>
      <c r="D1675" s="41">
        <v>3.81</v>
      </c>
      <c r="E1675" s="41">
        <v>4.53</v>
      </c>
      <c r="F1675" s="41">
        <v>4.04</v>
      </c>
    </row>
    <row r="1676" spans="1:6" x14ac:dyDescent="0.25">
      <c r="A1676" s="5">
        <v>40633</v>
      </c>
      <c r="B1676" s="41">
        <v>2.95</v>
      </c>
      <c r="C1676" s="41">
        <v>3.32</v>
      </c>
      <c r="D1676" s="41">
        <v>3.89</v>
      </c>
      <c r="E1676" s="41">
        <v>4.57</v>
      </c>
      <c r="F1676" s="41">
        <v>4.0999999999999996</v>
      </c>
    </row>
    <row r="1677" spans="1:6" x14ac:dyDescent="0.25">
      <c r="A1677" s="5">
        <v>40663</v>
      </c>
      <c r="B1677" s="41">
        <v>2.8</v>
      </c>
      <c r="C1677" s="41">
        <v>3.08</v>
      </c>
      <c r="D1677" s="41">
        <v>3.67</v>
      </c>
      <c r="E1677" s="41">
        <v>4.3600000000000003</v>
      </c>
      <c r="F1677" s="41">
        <v>3.88</v>
      </c>
    </row>
    <row r="1678" spans="1:6" x14ac:dyDescent="0.25">
      <c r="A1678" s="5">
        <v>40694</v>
      </c>
      <c r="B1678" s="41">
        <v>2.56</v>
      </c>
      <c r="C1678" s="41">
        <v>2.92</v>
      </c>
      <c r="D1678" s="41">
        <v>3.51</v>
      </c>
      <c r="E1678" s="41">
        <v>4.2</v>
      </c>
      <c r="F1678" s="41">
        <v>3.71</v>
      </c>
    </row>
    <row r="1679" spans="1:6" x14ac:dyDescent="0.25">
      <c r="A1679" s="5">
        <v>40724</v>
      </c>
      <c r="B1679" s="41">
        <v>2.68</v>
      </c>
      <c r="C1679" s="41">
        <v>3.09</v>
      </c>
      <c r="D1679" s="41">
        <v>3.67</v>
      </c>
      <c r="E1679" s="41">
        <v>4.3899999999999997</v>
      </c>
      <c r="F1679" s="41">
        <v>3.87</v>
      </c>
    </row>
    <row r="1680" spans="1:6" x14ac:dyDescent="0.25">
      <c r="A1680" s="5">
        <v>40755</v>
      </c>
      <c r="B1680" s="41">
        <v>2.44</v>
      </c>
      <c r="C1680" s="41">
        <v>2.84</v>
      </c>
      <c r="D1680" s="41">
        <v>3.41</v>
      </c>
      <c r="E1680" s="41">
        <v>4.0999999999999996</v>
      </c>
      <c r="F1680" s="41">
        <v>3.6</v>
      </c>
    </row>
    <row r="1681" spans="1:6" x14ac:dyDescent="0.25">
      <c r="A1681" s="5">
        <v>40786</v>
      </c>
      <c r="B1681" s="41">
        <v>2.2599999999999998</v>
      </c>
      <c r="C1681" s="41">
        <v>2.96</v>
      </c>
      <c r="D1681" s="41">
        <v>3.5</v>
      </c>
      <c r="E1681" s="41">
        <v>4.2300000000000004</v>
      </c>
      <c r="F1681" s="41">
        <v>3.72</v>
      </c>
    </row>
    <row r="1682" spans="1:6" x14ac:dyDescent="0.25">
      <c r="A1682" s="5">
        <v>40816</v>
      </c>
      <c r="B1682" s="41">
        <v>2.2200000000000002</v>
      </c>
      <c r="C1682" s="41">
        <v>3.11</v>
      </c>
      <c r="D1682" s="41">
        <v>3.71</v>
      </c>
      <c r="E1682" s="41">
        <v>4.5</v>
      </c>
      <c r="F1682" s="41">
        <v>3.95</v>
      </c>
    </row>
    <row r="1683" spans="1:6" x14ac:dyDescent="0.25">
      <c r="A1683" s="5">
        <v>40847</v>
      </c>
      <c r="B1683" s="41">
        <v>2.2000000000000002</v>
      </c>
      <c r="C1683" s="41">
        <v>2.86</v>
      </c>
      <c r="D1683" s="41">
        <v>3.5</v>
      </c>
      <c r="E1683" s="41">
        <v>4.29</v>
      </c>
      <c r="F1683" s="41">
        <v>3.74</v>
      </c>
    </row>
    <row r="1684" spans="1:6" x14ac:dyDescent="0.25">
      <c r="A1684" s="5">
        <v>40877</v>
      </c>
      <c r="B1684" s="41">
        <v>2.29</v>
      </c>
      <c r="C1684" s="41">
        <v>3.17</v>
      </c>
      <c r="D1684" s="41">
        <v>3.88</v>
      </c>
      <c r="E1684" s="41">
        <v>4.57</v>
      </c>
      <c r="F1684" s="41">
        <v>4.07</v>
      </c>
    </row>
    <row r="1685" spans="1:6" x14ac:dyDescent="0.25">
      <c r="A1685" s="5">
        <v>40908</v>
      </c>
      <c r="B1685" s="41">
        <v>2.0699999999999998</v>
      </c>
      <c r="C1685" s="41">
        <v>2.86</v>
      </c>
      <c r="D1685" s="41">
        <v>3.59</v>
      </c>
      <c r="E1685" s="41">
        <v>4.45</v>
      </c>
      <c r="F1685" s="41">
        <v>3.88</v>
      </c>
    </row>
    <row r="1686" spans="1:6" x14ac:dyDescent="0.25">
      <c r="A1686" s="5">
        <v>40939</v>
      </c>
      <c r="B1686" s="41">
        <v>1.97</v>
      </c>
      <c r="C1686" s="41">
        <v>2.59</v>
      </c>
      <c r="D1686" s="41">
        <v>3.21</v>
      </c>
      <c r="E1686" s="41">
        <v>4.1100000000000003</v>
      </c>
      <c r="F1686" s="41">
        <v>3.53</v>
      </c>
    </row>
    <row r="1687" spans="1:6" x14ac:dyDescent="0.25">
      <c r="A1687" s="5">
        <v>40968</v>
      </c>
      <c r="B1687" s="41">
        <v>1.95</v>
      </c>
      <c r="C1687" s="41">
        <v>2.54</v>
      </c>
      <c r="D1687" s="41">
        <v>3.13</v>
      </c>
      <c r="E1687" s="41">
        <v>3.97</v>
      </c>
      <c r="F1687" s="41">
        <v>3.43</v>
      </c>
    </row>
    <row r="1688" spans="1:6" x14ac:dyDescent="0.25">
      <c r="A1688" s="5">
        <v>40999</v>
      </c>
      <c r="B1688" s="41">
        <v>1.97</v>
      </c>
      <c r="C1688" s="41">
        <v>2.62</v>
      </c>
      <c r="D1688" s="41">
        <v>3.17</v>
      </c>
      <c r="E1688" s="41">
        <v>4.05</v>
      </c>
      <c r="F1688" s="41">
        <v>3.48</v>
      </c>
    </row>
    <row r="1689" spans="1:6" x14ac:dyDescent="0.25">
      <c r="A1689" s="5">
        <v>41029</v>
      </c>
      <c r="B1689" s="41">
        <v>1.89</v>
      </c>
      <c r="C1689" s="41">
        <v>2.5</v>
      </c>
      <c r="D1689" s="41">
        <v>3.07</v>
      </c>
      <c r="E1689" s="41">
        <v>3.93</v>
      </c>
      <c r="F1689" s="41">
        <v>3.38</v>
      </c>
    </row>
    <row r="1690" spans="1:6" x14ac:dyDescent="0.25">
      <c r="A1690" s="5">
        <v>41060</v>
      </c>
      <c r="B1690" s="41">
        <v>1.86</v>
      </c>
      <c r="C1690" s="41">
        <v>2.5099999999999998</v>
      </c>
      <c r="D1690" s="41">
        <v>3.11</v>
      </c>
      <c r="E1690" s="41">
        <v>3.98</v>
      </c>
      <c r="F1690" s="41">
        <v>3.43</v>
      </c>
    </row>
    <row r="1691" spans="1:6" x14ac:dyDescent="0.25">
      <c r="A1691" s="5">
        <v>41090</v>
      </c>
      <c r="B1691" s="41">
        <v>1.85</v>
      </c>
      <c r="C1691" s="41">
        <v>2.42</v>
      </c>
      <c r="D1691" s="41">
        <v>3</v>
      </c>
      <c r="E1691" s="41">
        <v>3.97</v>
      </c>
      <c r="F1691" s="41">
        <v>3.36</v>
      </c>
    </row>
    <row r="1692" spans="1:6" x14ac:dyDescent="0.25">
      <c r="A1692" s="5">
        <v>41121</v>
      </c>
      <c r="B1692" s="41">
        <v>1.61</v>
      </c>
      <c r="C1692" s="41">
        <v>2.1</v>
      </c>
      <c r="D1692" s="41">
        <v>2.65</v>
      </c>
      <c r="E1692" s="41">
        <v>3.65</v>
      </c>
      <c r="F1692" s="41">
        <v>3.03</v>
      </c>
    </row>
    <row r="1693" spans="1:6" x14ac:dyDescent="0.25">
      <c r="A1693" s="5">
        <v>41152</v>
      </c>
      <c r="B1693" s="41">
        <v>1.58</v>
      </c>
      <c r="C1693" s="41">
        <v>2.0699999999999998</v>
      </c>
      <c r="D1693" s="41">
        <v>2.59</v>
      </c>
      <c r="E1693" s="41">
        <v>3.58</v>
      </c>
      <c r="F1693" s="41">
        <v>2.97</v>
      </c>
    </row>
    <row r="1694" spans="1:6" x14ac:dyDescent="0.25">
      <c r="A1694" s="5">
        <v>41182</v>
      </c>
      <c r="B1694" s="41">
        <v>1.56</v>
      </c>
      <c r="C1694" s="41">
        <v>2.04</v>
      </c>
      <c r="D1694" s="41">
        <v>2.4700000000000002</v>
      </c>
      <c r="E1694" s="41">
        <v>3.45</v>
      </c>
      <c r="F1694" s="41">
        <v>2.86</v>
      </c>
    </row>
    <row r="1695" spans="1:6" x14ac:dyDescent="0.25">
      <c r="A1695" s="5">
        <v>41213</v>
      </c>
      <c r="B1695" s="41">
        <v>1.54</v>
      </c>
      <c r="C1695" s="41">
        <v>1.98</v>
      </c>
      <c r="D1695" s="41">
        <v>2.37</v>
      </c>
      <c r="E1695" s="41">
        <v>3.29</v>
      </c>
      <c r="F1695" s="41">
        <v>2.74</v>
      </c>
    </row>
    <row r="1696" spans="1:6" x14ac:dyDescent="0.25">
      <c r="A1696" s="5">
        <v>41243</v>
      </c>
      <c r="B1696" s="41">
        <v>1.52</v>
      </c>
      <c r="C1696" s="41">
        <v>1.98</v>
      </c>
      <c r="D1696" s="41">
        <v>2.38</v>
      </c>
      <c r="E1696" s="41">
        <v>3.31</v>
      </c>
      <c r="F1696" s="41">
        <v>2.75</v>
      </c>
    </row>
    <row r="1697" spans="1:6" x14ac:dyDescent="0.25">
      <c r="A1697" s="5">
        <v>41274</v>
      </c>
      <c r="B1697" s="41">
        <v>1.98</v>
      </c>
      <c r="C1697" s="41">
        <v>2.0299999999999998</v>
      </c>
      <c r="D1697" s="41">
        <v>2.39</v>
      </c>
      <c r="E1697" s="41">
        <v>3.3</v>
      </c>
      <c r="F1697" s="41">
        <v>2.75</v>
      </c>
    </row>
    <row r="1698" spans="1:6" x14ac:dyDescent="0.25">
      <c r="A1698" s="5">
        <v>41305</v>
      </c>
      <c r="B1698" s="41">
        <v>2.09</v>
      </c>
      <c r="C1698" s="41">
        <v>2.14</v>
      </c>
      <c r="D1698" s="41">
        <v>2.5</v>
      </c>
      <c r="E1698" s="41">
        <v>3.38</v>
      </c>
      <c r="F1698" s="41">
        <v>2.85</v>
      </c>
    </row>
    <row r="1699" spans="1:6" x14ac:dyDescent="0.25">
      <c r="A1699" s="5">
        <v>41333</v>
      </c>
      <c r="B1699" s="41">
        <v>1.99</v>
      </c>
      <c r="C1699" s="41">
        <v>2.0699999999999998</v>
      </c>
      <c r="D1699" s="41">
        <v>2.4300000000000002</v>
      </c>
      <c r="E1699" s="41">
        <v>3.33</v>
      </c>
      <c r="F1699" s="41">
        <v>2.78</v>
      </c>
    </row>
    <row r="1700" spans="1:6" x14ac:dyDescent="0.25">
      <c r="A1700" s="5">
        <v>41364</v>
      </c>
      <c r="B1700" s="41">
        <v>2.0099999999999998</v>
      </c>
      <c r="C1700" s="41">
        <v>2.1</v>
      </c>
      <c r="D1700" s="41">
        <v>2.46</v>
      </c>
      <c r="E1700" s="41">
        <v>3.34</v>
      </c>
      <c r="F1700" s="41">
        <v>2.8</v>
      </c>
    </row>
    <row r="1701" spans="1:6" x14ac:dyDescent="0.25">
      <c r="A1701" s="5">
        <v>41394</v>
      </c>
      <c r="B1701" s="41">
        <v>1.91</v>
      </c>
      <c r="C1701" s="41">
        <v>1.96</v>
      </c>
      <c r="D1701" s="41">
        <v>2.3199999999999998</v>
      </c>
      <c r="E1701" s="41">
        <v>3.18</v>
      </c>
      <c r="F1701" s="41">
        <v>2.65</v>
      </c>
    </row>
    <row r="1702" spans="1:6" x14ac:dyDescent="0.25">
      <c r="A1702" s="5">
        <v>41425</v>
      </c>
      <c r="B1702" s="41">
        <v>2.29</v>
      </c>
      <c r="C1702" s="41">
        <v>2.2799999999999998</v>
      </c>
      <c r="D1702" s="41">
        <v>2.64</v>
      </c>
      <c r="E1702" s="41">
        <v>3.51</v>
      </c>
      <c r="F1702" s="41">
        <v>2.98</v>
      </c>
    </row>
    <row r="1703" spans="1:6" x14ac:dyDescent="0.25">
      <c r="A1703" s="5">
        <v>41455</v>
      </c>
      <c r="B1703" s="41">
        <v>2.68</v>
      </c>
      <c r="C1703" s="41">
        <v>2.62</v>
      </c>
      <c r="D1703" s="41">
        <v>3.04</v>
      </c>
      <c r="E1703" s="41">
        <v>4.0199999999999996</v>
      </c>
      <c r="F1703" s="41">
        <v>3.42</v>
      </c>
    </row>
    <row r="1704" spans="1:6" x14ac:dyDescent="0.25">
      <c r="A1704" s="5">
        <v>41486</v>
      </c>
      <c r="B1704" s="41">
        <v>2.73</v>
      </c>
      <c r="C1704" s="41">
        <v>2.5299999999999998</v>
      </c>
      <c r="D1704" s="41">
        <v>2.94</v>
      </c>
      <c r="E1704" s="41">
        <v>3.93</v>
      </c>
      <c r="F1704" s="41">
        <v>3.32</v>
      </c>
    </row>
    <row r="1705" spans="1:6" x14ac:dyDescent="0.25">
      <c r="A1705" s="5">
        <v>41517</v>
      </c>
      <c r="B1705" s="41">
        <v>2.83</v>
      </c>
      <c r="C1705" s="41">
        <v>2.65</v>
      </c>
      <c r="D1705" s="41">
        <v>3.06</v>
      </c>
      <c r="E1705" s="41">
        <v>4.0999999999999996</v>
      </c>
      <c r="F1705" s="41">
        <v>3.46</v>
      </c>
    </row>
    <row r="1706" spans="1:6" x14ac:dyDescent="0.25">
      <c r="A1706" s="5">
        <v>41547</v>
      </c>
      <c r="B1706" s="41">
        <v>2.73</v>
      </c>
      <c r="C1706" s="41">
        <v>2.52</v>
      </c>
      <c r="D1706" s="41">
        <v>2.93</v>
      </c>
      <c r="E1706" s="41">
        <v>3.99</v>
      </c>
      <c r="F1706" s="41">
        <v>3.36</v>
      </c>
    </row>
    <row r="1707" spans="1:6" x14ac:dyDescent="0.25">
      <c r="A1707" s="5">
        <v>41578</v>
      </c>
      <c r="B1707" s="41">
        <v>2.72</v>
      </c>
      <c r="C1707" s="41">
        <v>2.41</v>
      </c>
      <c r="D1707" s="41">
        <v>2.79</v>
      </c>
      <c r="E1707" s="41">
        <v>3.79</v>
      </c>
      <c r="F1707" s="41">
        <v>3.2</v>
      </c>
    </row>
    <row r="1708" spans="1:6" x14ac:dyDescent="0.25">
      <c r="A1708" s="5">
        <v>41608</v>
      </c>
      <c r="B1708" s="41">
        <v>2.76</v>
      </c>
      <c r="C1708" s="41">
        <v>2.46</v>
      </c>
      <c r="D1708" s="41">
        <v>2.81</v>
      </c>
      <c r="E1708" s="41">
        <v>3.84</v>
      </c>
      <c r="F1708" s="41">
        <v>3.24</v>
      </c>
    </row>
    <row r="1709" spans="1:6" x14ac:dyDescent="0.25">
      <c r="A1709" s="5">
        <v>41639</v>
      </c>
      <c r="B1709" s="41">
        <v>2.92</v>
      </c>
      <c r="C1709" s="41">
        <v>2.58</v>
      </c>
      <c r="D1709" s="41">
        <v>2.94</v>
      </c>
      <c r="E1709" s="41">
        <v>3.93</v>
      </c>
      <c r="F1709" s="41">
        <v>3.35</v>
      </c>
    </row>
    <row r="1710" spans="1:6" x14ac:dyDescent="0.25">
      <c r="A1710" s="5">
        <v>41670</v>
      </c>
      <c r="B1710" s="41">
        <v>2.68</v>
      </c>
      <c r="C1710" s="41">
        <v>2.4</v>
      </c>
      <c r="D1710" s="41">
        <v>2.78</v>
      </c>
      <c r="E1710" s="41">
        <v>3.76</v>
      </c>
      <c r="F1710" s="41">
        <v>3.18</v>
      </c>
    </row>
    <row r="1711" spans="1:6" x14ac:dyDescent="0.25">
      <c r="A1711" s="5">
        <v>41698</v>
      </c>
      <c r="B1711" s="41">
        <v>2.63</v>
      </c>
      <c r="C1711" s="41">
        <v>2.4</v>
      </c>
      <c r="D1711" s="41">
        <v>2.7</v>
      </c>
      <c r="E1711" s="41">
        <v>3.63</v>
      </c>
      <c r="F1711" s="41">
        <v>3.09</v>
      </c>
    </row>
    <row r="1712" spans="1:6" x14ac:dyDescent="0.25">
      <c r="A1712" s="5">
        <v>41729</v>
      </c>
      <c r="B1712" s="41">
        <v>2.64</v>
      </c>
      <c r="C1712" s="41">
        <v>2.5499999999999998</v>
      </c>
      <c r="D1712" s="41">
        <v>2.81</v>
      </c>
      <c r="E1712" s="41">
        <v>3.71</v>
      </c>
      <c r="F1712" s="41">
        <v>3.19</v>
      </c>
    </row>
    <row r="1713" spans="1:6" x14ac:dyDescent="0.25">
      <c r="A1713" s="5">
        <v>41759</v>
      </c>
      <c r="B1713" s="41">
        <v>2.57</v>
      </c>
      <c r="C1713" s="41">
        <v>2.4900000000000002</v>
      </c>
      <c r="D1713" s="41">
        <v>2.74</v>
      </c>
      <c r="E1713" s="41">
        <v>3.59</v>
      </c>
      <c r="F1713" s="41">
        <v>3.09</v>
      </c>
    </row>
    <row r="1714" spans="1:6" x14ac:dyDescent="0.25">
      <c r="A1714" s="5">
        <v>41790</v>
      </c>
      <c r="B1714" s="41">
        <v>2.4500000000000002</v>
      </c>
      <c r="C1714" s="41">
        <v>2.35</v>
      </c>
      <c r="D1714" s="41">
        <v>2.6</v>
      </c>
      <c r="E1714" s="41">
        <v>3.39</v>
      </c>
      <c r="F1714" s="41">
        <v>2.93</v>
      </c>
    </row>
    <row r="1715" spans="1:6" x14ac:dyDescent="0.25">
      <c r="A1715" s="5">
        <v>41820</v>
      </c>
      <c r="B1715" s="41">
        <v>2.4900000000000002</v>
      </c>
      <c r="C1715" s="41">
        <v>2.41</v>
      </c>
      <c r="D1715" s="41">
        <v>2.65</v>
      </c>
      <c r="E1715" s="41">
        <v>3.42</v>
      </c>
      <c r="F1715" s="41">
        <v>2.97</v>
      </c>
    </row>
    <row r="1716" spans="1:6" x14ac:dyDescent="0.25">
      <c r="A1716" s="5">
        <v>41851</v>
      </c>
      <c r="B1716" s="41">
        <v>2.57</v>
      </c>
      <c r="C1716" s="41">
        <v>2.5</v>
      </c>
      <c r="D1716" s="41">
        <v>2.75</v>
      </c>
      <c r="E1716" s="41">
        <v>3.52</v>
      </c>
      <c r="F1716" s="41">
        <v>3.06</v>
      </c>
    </row>
    <row r="1717" spans="1:6" x14ac:dyDescent="0.25">
      <c r="A1717" s="5">
        <v>41882</v>
      </c>
      <c r="B1717" s="41">
        <v>2.44</v>
      </c>
      <c r="C1717" s="41">
        <v>2.38</v>
      </c>
      <c r="D1717" s="41">
        <v>2.63</v>
      </c>
      <c r="E1717" s="41">
        <v>3.4</v>
      </c>
      <c r="F1717" s="41">
        <v>2.95</v>
      </c>
    </row>
    <row r="1718" spans="1:6" x14ac:dyDescent="0.25">
      <c r="A1718" s="5">
        <v>41912</v>
      </c>
      <c r="B1718" s="41">
        <v>2.66</v>
      </c>
      <c r="C1718" s="41">
        <v>2.57</v>
      </c>
      <c r="D1718" s="41">
        <v>2.83</v>
      </c>
      <c r="E1718" s="41">
        <v>3.63</v>
      </c>
      <c r="F1718" s="41">
        <v>3.16</v>
      </c>
    </row>
    <row r="1719" spans="1:6" x14ac:dyDescent="0.25">
      <c r="A1719" s="5">
        <v>41943</v>
      </c>
      <c r="B1719" s="41">
        <v>2.56</v>
      </c>
      <c r="C1719" s="41">
        <v>2.5099999999999998</v>
      </c>
      <c r="D1719" s="41">
        <v>2.75</v>
      </c>
      <c r="E1719" s="41">
        <v>3.58</v>
      </c>
      <c r="F1719" s="41">
        <v>3.09</v>
      </c>
    </row>
    <row r="1720" spans="1:6" x14ac:dyDescent="0.25">
      <c r="A1720" s="5">
        <v>41973</v>
      </c>
      <c r="B1720" s="41">
        <v>2.42</v>
      </c>
      <c r="C1720" s="41">
        <v>2.44</v>
      </c>
      <c r="D1720" s="41">
        <v>2.7</v>
      </c>
      <c r="E1720" s="41">
        <v>3.6</v>
      </c>
      <c r="F1720" s="41">
        <v>3.06</v>
      </c>
    </row>
    <row r="1721" spans="1:6" x14ac:dyDescent="0.25">
      <c r="A1721" s="5">
        <v>42004</v>
      </c>
      <c r="B1721" s="41">
        <v>2.4900000000000002</v>
      </c>
      <c r="C1721" s="41">
        <v>2.52</v>
      </c>
      <c r="D1721" s="41">
        <v>2.8</v>
      </c>
      <c r="E1721" s="41">
        <v>3.81</v>
      </c>
      <c r="F1721" s="41">
        <v>3.21</v>
      </c>
    </row>
    <row r="1722" spans="1:6" x14ac:dyDescent="0.25">
      <c r="A1722" s="5">
        <v>42035</v>
      </c>
      <c r="B1722" s="41">
        <v>2.1</v>
      </c>
      <c r="C1722" s="41">
        <v>2.1800000000000002</v>
      </c>
      <c r="D1722" s="41">
        <v>2.4700000000000002</v>
      </c>
      <c r="E1722" s="41">
        <v>3.56</v>
      </c>
      <c r="F1722" s="41">
        <v>2.91</v>
      </c>
    </row>
    <row r="1723" spans="1:6" x14ac:dyDescent="0.25">
      <c r="A1723" s="5">
        <v>42063</v>
      </c>
      <c r="B1723" s="41">
        <v>2.48</v>
      </c>
      <c r="C1723" s="41">
        <v>2.34</v>
      </c>
      <c r="D1723" s="41">
        <v>2.61</v>
      </c>
      <c r="E1723" s="41">
        <v>3.53</v>
      </c>
      <c r="F1723" s="41">
        <v>2.98</v>
      </c>
    </row>
    <row r="1724" spans="1:6" x14ac:dyDescent="0.25">
      <c r="A1724" s="5">
        <v>42094</v>
      </c>
      <c r="B1724" s="41">
        <v>2.4</v>
      </c>
      <c r="C1724" s="41">
        <v>2.3199999999999998</v>
      </c>
      <c r="D1724" s="41">
        <v>2.58</v>
      </c>
      <c r="E1724" s="41">
        <v>3.47</v>
      </c>
      <c r="F1724" s="41">
        <v>2.94</v>
      </c>
    </row>
    <row r="1725" spans="1:6" x14ac:dyDescent="0.25">
      <c r="A1725" s="5">
        <v>42124</v>
      </c>
      <c r="B1725" s="41">
        <v>2.5</v>
      </c>
      <c r="C1725" s="41">
        <v>2.37</v>
      </c>
      <c r="D1725" s="41">
        <v>2.65</v>
      </c>
      <c r="E1725" s="41">
        <v>3.53</v>
      </c>
      <c r="F1725" s="41">
        <v>3.01</v>
      </c>
    </row>
    <row r="1726" spans="1:6" x14ac:dyDescent="0.25">
      <c r="A1726" s="5">
        <v>42155</v>
      </c>
      <c r="B1726" s="41">
        <v>2.62</v>
      </c>
      <c r="C1726" s="41">
        <v>2.48</v>
      </c>
      <c r="D1726" s="41">
        <v>2.73</v>
      </c>
      <c r="E1726" s="41">
        <v>3.62</v>
      </c>
      <c r="F1726" s="41">
        <v>3.09</v>
      </c>
    </row>
    <row r="1730" spans="1:6" x14ac:dyDescent="0.25">
      <c r="A1730" s="41" t="s">
        <v>730</v>
      </c>
    </row>
    <row r="1731" spans="1:6" x14ac:dyDescent="0.25">
      <c r="A1731" s="41" t="s">
        <v>465</v>
      </c>
    </row>
    <row r="1733" spans="1:6" x14ac:dyDescent="0.25">
      <c r="B1733" s="41" t="s">
        <v>49</v>
      </c>
      <c r="C1733" s="41" t="s">
        <v>57</v>
      </c>
      <c r="D1733" s="41" t="s">
        <v>69</v>
      </c>
      <c r="E1733" s="41" t="s">
        <v>82</v>
      </c>
      <c r="F1733" s="41" t="s">
        <v>448</v>
      </c>
    </row>
    <row r="1734" spans="1:6" x14ac:dyDescent="0.25">
      <c r="A1734" s="5">
        <v>38352</v>
      </c>
      <c r="B1734" s="41">
        <v>5.24</v>
      </c>
      <c r="C1734" s="41">
        <v>5.01</v>
      </c>
      <c r="D1734" s="41">
        <v>5.85</v>
      </c>
      <c r="E1734" s="41">
        <v>6.18</v>
      </c>
      <c r="F1734" s="41">
        <v>5.82</v>
      </c>
    </row>
    <row r="1735" spans="1:6" x14ac:dyDescent="0.25">
      <c r="A1735" s="5">
        <v>38383</v>
      </c>
      <c r="B1735" s="41">
        <v>5.33</v>
      </c>
      <c r="C1735" s="41">
        <v>5.0599999999999996</v>
      </c>
      <c r="D1735" s="41">
        <v>5.9</v>
      </c>
      <c r="E1735" s="41">
        <v>6.27</v>
      </c>
      <c r="F1735" s="41">
        <v>5.88</v>
      </c>
    </row>
    <row r="1736" spans="1:6" x14ac:dyDescent="0.25">
      <c r="A1736" s="5">
        <v>38411</v>
      </c>
      <c r="B1736" s="41">
        <v>5.32</v>
      </c>
      <c r="C1736" s="41">
        <v>5.03</v>
      </c>
      <c r="D1736" s="41">
        <v>5.87</v>
      </c>
      <c r="E1736" s="41">
        <v>6.29</v>
      </c>
      <c r="F1736" s="41">
        <v>5.86</v>
      </c>
    </row>
    <row r="1737" spans="1:6" x14ac:dyDescent="0.25">
      <c r="A1737" s="5">
        <v>38442</v>
      </c>
      <c r="B1737" s="41">
        <v>5.4</v>
      </c>
      <c r="C1737" s="41">
        <v>4.93</v>
      </c>
      <c r="D1737" s="41">
        <v>5.88</v>
      </c>
      <c r="E1737" s="41">
        <v>6.2</v>
      </c>
      <c r="F1737" s="41">
        <v>5.81</v>
      </c>
    </row>
    <row r="1738" spans="1:6" x14ac:dyDescent="0.25">
      <c r="A1738" s="5">
        <v>38472</v>
      </c>
      <c r="B1738" s="41">
        <v>5.54</v>
      </c>
      <c r="C1738" s="41">
        <v>4.95</v>
      </c>
      <c r="D1738" s="41">
        <v>5.95</v>
      </c>
      <c r="E1738" s="41">
        <v>6.24</v>
      </c>
      <c r="F1738" s="41">
        <v>5.86</v>
      </c>
    </row>
    <row r="1739" spans="1:6" x14ac:dyDescent="0.25">
      <c r="A1739" s="5">
        <v>38503</v>
      </c>
      <c r="B1739" s="41">
        <v>5.52</v>
      </c>
      <c r="C1739" s="41">
        <v>5.0599999999999996</v>
      </c>
      <c r="D1739" s="41">
        <v>5.98</v>
      </c>
      <c r="E1739" s="41">
        <v>6.4</v>
      </c>
      <c r="F1739" s="41">
        <v>5.95</v>
      </c>
    </row>
    <row r="1740" spans="1:6" x14ac:dyDescent="0.25">
      <c r="A1740" s="5">
        <v>38533</v>
      </c>
      <c r="B1740" s="41">
        <v>5.52</v>
      </c>
      <c r="C1740" s="41">
        <v>5.04</v>
      </c>
      <c r="D1740" s="41">
        <v>6.03</v>
      </c>
      <c r="E1740" s="41">
        <v>6.43</v>
      </c>
      <c r="F1740" s="41">
        <v>5.98</v>
      </c>
    </row>
    <row r="1741" spans="1:6" x14ac:dyDescent="0.25">
      <c r="A1741" s="5">
        <v>38564</v>
      </c>
      <c r="B1741" s="41">
        <v>5.39</v>
      </c>
      <c r="C1741" s="41">
        <v>5</v>
      </c>
      <c r="D1741" s="41">
        <v>5.95</v>
      </c>
      <c r="E1741" s="41">
        <v>6.37</v>
      </c>
      <c r="F1741" s="41">
        <v>5.91</v>
      </c>
    </row>
    <row r="1742" spans="1:6" x14ac:dyDescent="0.25">
      <c r="A1742" s="5">
        <v>38595</v>
      </c>
      <c r="B1742" s="41">
        <v>5.38</v>
      </c>
      <c r="C1742" s="41">
        <v>5.19</v>
      </c>
      <c r="D1742" s="41">
        <v>6.04</v>
      </c>
      <c r="E1742" s="41">
        <v>6.38</v>
      </c>
      <c r="F1742" s="41">
        <v>5.98</v>
      </c>
    </row>
    <row r="1743" spans="1:6" x14ac:dyDescent="0.25">
      <c r="A1743" s="5">
        <v>38625</v>
      </c>
      <c r="B1743" s="41">
        <v>5.28</v>
      </c>
      <c r="C1743" s="41">
        <v>5.07</v>
      </c>
      <c r="D1743" s="41">
        <v>5.95</v>
      </c>
      <c r="E1743" s="41">
        <v>6.24</v>
      </c>
      <c r="F1743" s="41">
        <v>5.86</v>
      </c>
    </row>
    <row r="1744" spans="1:6" x14ac:dyDescent="0.25">
      <c r="A1744" s="5">
        <v>38656</v>
      </c>
      <c r="B1744" s="41">
        <v>5.19</v>
      </c>
      <c r="C1744" s="41">
        <v>5.01</v>
      </c>
      <c r="D1744" s="41">
        <v>5.88</v>
      </c>
      <c r="E1744" s="41">
        <v>6.17</v>
      </c>
      <c r="F1744" s="41">
        <v>5.79</v>
      </c>
    </row>
    <row r="1745" spans="1:6" x14ac:dyDescent="0.25">
      <c r="A1745" s="5">
        <v>38686</v>
      </c>
      <c r="B1745" s="41">
        <v>5.17</v>
      </c>
      <c r="C1745" s="41">
        <v>5</v>
      </c>
      <c r="D1745" s="41">
        <v>5.93</v>
      </c>
      <c r="E1745" s="41">
        <v>6.22</v>
      </c>
      <c r="F1745" s="41">
        <v>5.83</v>
      </c>
    </row>
    <row r="1746" spans="1:6" x14ac:dyDescent="0.25">
      <c r="A1746" s="5">
        <v>38717</v>
      </c>
      <c r="B1746" s="41">
        <v>5.14</v>
      </c>
      <c r="C1746" s="41">
        <v>4.99</v>
      </c>
      <c r="D1746" s="41">
        <v>5.98</v>
      </c>
      <c r="E1746" s="41">
        <v>6.43</v>
      </c>
      <c r="F1746" s="41">
        <v>5.91</v>
      </c>
    </row>
    <row r="1747" spans="1:6" x14ac:dyDescent="0.25">
      <c r="A1747" s="5">
        <v>38748</v>
      </c>
      <c r="B1747" s="41">
        <v>5.22</v>
      </c>
      <c r="C1747" s="41">
        <v>4.9800000000000004</v>
      </c>
      <c r="D1747" s="41">
        <v>5.95</v>
      </c>
      <c r="E1747" s="41">
        <v>6.37</v>
      </c>
      <c r="F1747" s="41">
        <v>5.88</v>
      </c>
    </row>
    <row r="1748" spans="1:6" x14ac:dyDescent="0.25">
      <c r="A1748" s="5">
        <v>38776</v>
      </c>
      <c r="B1748" s="41">
        <v>5.25</v>
      </c>
      <c r="C1748" s="41">
        <v>5</v>
      </c>
      <c r="D1748" s="41">
        <v>5.96</v>
      </c>
      <c r="E1748" s="41">
        <v>6.43</v>
      </c>
      <c r="F1748" s="41">
        <v>5.92</v>
      </c>
    </row>
    <row r="1749" spans="1:6" x14ac:dyDescent="0.25">
      <c r="A1749" s="5">
        <v>38807</v>
      </c>
      <c r="B1749" s="41">
        <v>5.31</v>
      </c>
      <c r="C1749" s="41">
        <v>4.9400000000000004</v>
      </c>
      <c r="D1749" s="41">
        <v>5.89</v>
      </c>
      <c r="E1749" s="41">
        <v>6.3</v>
      </c>
      <c r="F1749" s="41">
        <v>5.83</v>
      </c>
    </row>
    <row r="1750" spans="1:6" x14ac:dyDescent="0.25">
      <c r="A1750" s="5">
        <v>38837</v>
      </c>
      <c r="B1750" s="41">
        <v>5.23</v>
      </c>
      <c r="C1750" s="41">
        <v>4.88</v>
      </c>
      <c r="D1750" s="41">
        <v>5.83</v>
      </c>
      <c r="E1750" s="41">
        <v>6.24</v>
      </c>
      <c r="F1750" s="41">
        <v>5.77</v>
      </c>
    </row>
    <row r="1751" spans="1:6" x14ac:dyDescent="0.25">
      <c r="A1751" s="5">
        <v>38868</v>
      </c>
      <c r="B1751" s="41">
        <v>5.22</v>
      </c>
      <c r="C1751" s="41">
        <v>4.8499999999999996</v>
      </c>
      <c r="D1751" s="41">
        <v>5.84</v>
      </c>
      <c r="E1751" s="41">
        <v>6.25</v>
      </c>
      <c r="F1751" s="41">
        <v>5.77</v>
      </c>
    </row>
    <row r="1752" spans="1:6" x14ac:dyDescent="0.25">
      <c r="A1752" s="5">
        <v>38898</v>
      </c>
      <c r="B1752" s="41">
        <v>5.34</v>
      </c>
      <c r="C1752" s="41">
        <v>4.8</v>
      </c>
      <c r="D1752" s="41">
        <v>5.93</v>
      </c>
      <c r="E1752" s="41">
        <v>6.27</v>
      </c>
      <c r="F1752" s="41">
        <v>5.8</v>
      </c>
    </row>
    <row r="1753" spans="1:6" x14ac:dyDescent="0.25">
      <c r="A1753" s="5">
        <v>38929</v>
      </c>
      <c r="B1753" s="41">
        <v>5.38</v>
      </c>
      <c r="C1753" s="41">
        <v>4.82</v>
      </c>
      <c r="D1753" s="41">
        <v>5.94</v>
      </c>
      <c r="E1753" s="41">
        <v>6.3</v>
      </c>
      <c r="F1753" s="41">
        <v>5.82</v>
      </c>
    </row>
    <row r="1754" spans="1:6" x14ac:dyDescent="0.25">
      <c r="A1754" s="5">
        <v>38960</v>
      </c>
      <c r="B1754" s="41">
        <v>5.42</v>
      </c>
      <c r="C1754" s="41">
        <v>4.9800000000000004</v>
      </c>
      <c r="D1754" s="41">
        <v>6</v>
      </c>
      <c r="E1754" s="41">
        <v>6.39</v>
      </c>
      <c r="F1754" s="41">
        <v>5.91</v>
      </c>
    </row>
    <row r="1755" spans="1:6" x14ac:dyDescent="0.25">
      <c r="A1755" s="5">
        <v>38990</v>
      </c>
      <c r="B1755" s="41">
        <v>5.37</v>
      </c>
      <c r="C1755" s="41">
        <v>5</v>
      </c>
      <c r="D1755" s="41">
        <v>6.05</v>
      </c>
      <c r="E1755" s="41">
        <v>6.44</v>
      </c>
      <c r="F1755" s="41">
        <v>5.95</v>
      </c>
    </row>
    <row r="1756" spans="1:6" x14ac:dyDescent="0.25">
      <c r="A1756" s="5">
        <v>39021</v>
      </c>
      <c r="B1756" s="41">
        <v>5.31</v>
      </c>
      <c r="C1756" s="41">
        <v>5.03</v>
      </c>
      <c r="D1756" s="41">
        <v>6.12</v>
      </c>
      <c r="E1756" s="41">
        <v>6.45</v>
      </c>
      <c r="F1756" s="41">
        <v>5.98</v>
      </c>
    </row>
    <row r="1757" spans="1:6" x14ac:dyDescent="0.25">
      <c r="A1757" s="5">
        <v>39051</v>
      </c>
      <c r="B1757" s="41">
        <v>5.29</v>
      </c>
      <c r="C1757" s="41">
        <v>5.0599999999999996</v>
      </c>
      <c r="D1757" s="41">
        <v>6.21</v>
      </c>
      <c r="E1757" s="41">
        <v>6.58</v>
      </c>
      <c r="F1757" s="41">
        <v>6.06</v>
      </c>
    </row>
    <row r="1758" spans="1:6" x14ac:dyDescent="0.25">
      <c r="A1758" s="5">
        <v>39082</v>
      </c>
      <c r="B1758" s="41">
        <v>5.33</v>
      </c>
      <c r="C1758" s="41">
        <v>5</v>
      </c>
      <c r="D1758" s="41">
        <v>6.17</v>
      </c>
      <c r="E1758" s="41">
        <v>6.51</v>
      </c>
      <c r="F1758" s="41">
        <v>6.02</v>
      </c>
    </row>
    <row r="1759" spans="1:6" x14ac:dyDescent="0.25">
      <c r="A1759" s="5">
        <v>39113</v>
      </c>
      <c r="B1759" s="41">
        <v>5.34</v>
      </c>
      <c r="C1759" s="41">
        <v>5.05</v>
      </c>
      <c r="D1759" s="41">
        <v>6.2</v>
      </c>
      <c r="E1759" s="41">
        <v>6.47</v>
      </c>
      <c r="F1759" s="41">
        <v>6.03</v>
      </c>
    </row>
    <row r="1760" spans="1:6" x14ac:dyDescent="0.25">
      <c r="A1760" s="5">
        <v>39141</v>
      </c>
      <c r="B1760" s="41">
        <v>5.46</v>
      </c>
      <c r="C1760" s="41">
        <v>5.14</v>
      </c>
      <c r="D1760" s="41">
        <v>6.36</v>
      </c>
      <c r="E1760" s="41">
        <v>6.58</v>
      </c>
      <c r="F1760" s="41">
        <v>6.14</v>
      </c>
    </row>
    <row r="1761" spans="1:6" x14ac:dyDescent="0.25">
      <c r="A1761" s="5">
        <v>39172</v>
      </c>
      <c r="B1761" s="41">
        <v>5.44</v>
      </c>
      <c r="C1761" s="41">
        <v>5.16</v>
      </c>
      <c r="D1761" s="41">
        <v>6.31</v>
      </c>
      <c r="E1761" s="41">
        <v>6.52</v>
      </c>
      <c r="F1761" s="41">
        <v>6.09</v>
      </c>
    </row>
    <row r="1762" spans="1:6" x14ac:dyDescent="0.25">
      <c r="A1762" s="5">
        <v>39202</v>
      </c>
      <c r="B1762" s="41">
        <v>5.36</v>
      </c>
      <c r="C1762" s="41">
        <v>5.23</v>
      </c>
      <c r="D1762" s="41">
        <v>6.34</v>
      </c>
      <c r="E1762" s="41">
        <v>6.55</v>
      </c>
      <c r="F1762" s="41">
        <v>6.13</v>
      </c>
    </row>
    <row r="1763" spans="1:6" x14ac:dyDescent="0.25">
      <c r="A1763" s="5">
        <v>39233</v>
      </c>
      <c r="B1763" s="41">
        <v>5.41</v>
      </c>
      <c r="C1763" s="41">
        <v>5.17</v>
      </c>
      <c r="D1763" s="41">
        <v>6.29</v>
      </c>
      <c r="E1763" s="41">
        <v>6.57</v>
      </c>
      <c r="F1763" s="41">
        <v>6.11</v>
      </c>
    </row>
    <row r="1764" spans="1:6" x14ac:dyDescent="0.25">
      <c r="A1764" s="5">
        <v>39263</v>
      </c>
      <c r="B1764" s="41">
        <v>5.39</v>
      </c>
      <c r="C1764" s="41">
        <v>5.14</v>
      </c>
      <c r="D1764" s="41">
        <v>6.23</v>
      </c>
      <c r="E1764" s="41">
        <v>6.53</v>
      </c>
      <c r="F1764" s="41">
        <v>6.06</v>
      </c>
    </row>
    <row r="1765" spans="1:6" x14ac:dyDescent="0.25">
      <c r="A1765" s="5">
        <v>39294</v>
      </c>
      <c r="B1765" s="41">
        <v>5.39</v>
      </c>
      <c r="C1765" s="41">
        <v>5.15</v>
      </c>
      <c r="D1765" s="41">
        <v>6.24</v>
      </c>
      <c r="E1765" s="41">
        <v>6.44</v>
      </c>
      <c r="F1765" s="41">
        <v>6.04</v>
      </c>
    </row>
    <row r="1766" spans="1:6" x14ac:dyDescent="0.25">
      <c r="A1766" s="5">
        <v>39325</v>
      </c>
      <c r="B1766" s="41">
        <v>5.66</v>
      </c>
      <c r="C1766" s="41">
        <v>5.29</v>
      </c>
      <c r="D1766" s="41">
        <v>6.3</v>
      </c>
      <c r="E1766" s="41">
        <v>6.47</v>
      </c>
      <c r="F1766" s="41">
        <v>6.12</v>
      </c>
    </row>
    <row r="1767" spans="1:6" x14ac:dyDescent="0.25">
      <c r="A1767" s="5">
        <v>39355</v>
      </c>
      <c r="B1767" s="41">
        <v>5.66</v>
      </c>
      <c r="C1767" s="41">
        <v>5.33</v>
      </c>
      <c r="D1767" s="41">
        <v>6.36</v>
      </c>
      <c r="E1767" s="41">
        <v>6.5</v>
      </c>
      <c r="F1767" s="41">
        <v>6.15</v>
      </c>
    </row>
    <row r="1768" spans="1:6" x14ac:dyDescent="0.25">
      <c r="A1768" s="5">
        <v>39386</v>
      </c>
      <c r="B1768" s="41">
        <v>5.72</v>
      </c>
      <c r="C1768" s="41">
        <v>5.37</v>
      </c>
      <c r="D1768" s="41">
        <v>6.36</v>
      </c>
      <c r="E1768" s="41">
        <v>6.61</v>
      </c>
      <c r="F1768" s="41">
        <v>6.21</v>
      </c>
    </row>
    <row r="1769" spans="1:6" x14ac:dyDescent="0.25">
      <c r="A1769" s="5">
        <v>39416</v>
      </c>
      <c r="B1769" s="41">
        <v>5.68</v>
      </c>
      <c r="C1769" s="41">
        <v>5.39</v>
      </c>
      <c r="D1769" s="41">
        <v>6.34</v>
      </c>
      <c r="E1769" s="41">
        <v>6.64</v>
      </c>
      <c r="F1769" s="41">
        <v>6.21</v>
      </c>
    </row>
    <row r="1770" spans="1:6" x14ac:dyDescent="0.25">
      <c r="A1770" s="5">
        <v>39447</v>
      </c>
      <c r="B1770" s="41">
        <v>5.68</v>
      </c>
      <c r="C1770" s="41">
        <v>5.5</v>
      </c>
      <c r="D1770" s="41">
        <v>6.4</v>
      </c>
      <c r="E1770" s="41">
        <v>6.63</v>
      </c>
      <c r="F1770" s="41">
        <v>6.25</v>
      </c>
    </row>
    <row r="1771" spans="1:6" x14ac:dyDescent="0.25">
      <c r="A1771" s="5">
        <v>39478</v>
      </c>
      <c r="B1771" s="41">
        <v>5.82</v>
      </c>
      <c r="C1771" s="41">
        <v>5.51</v>
      </c>
      <c r="D1771" s="41">
        <v>6.42</v>
      </c>
      <c r="E1771" s="41">
        <v>6.54</v>
      </c>
      <c r="F1771" s="41">
        <v>6.23</v>
      </c>
    </row>
    <row r="1772" spans="1:6" x14ac:dyDescent="0.25">
      <c r="A1772" s="5">
        <v>39507</v>
      </c>
      <c r="B1772" s="41">
        <v>5.75</v>
      </c>
      <c r="C1772" s="41">
        <v>5.52</v>
      </c>
      <c r="D1772" s="41">
        <v>6.38</v>
      </c>
      <c r="E1772" s="41">
        <v>6.44</v>
      </c>
      <c r="F1772" s="41">
        <v>6.18</v>
      </c>
    </row>
    <row r="1773" spans="1:6" x14ac:dyDescent="0.25">
      <c r="A1773" s="5">
        <v>39538</v>
      </c>
      <c r="B1773" s="41">
        <v>5.71</v>
      </c>
      <c r="C1773" s="41">
        <v>5.51</v>
      </c>
      <c r="D1773" s="41">
        <v>6.4</v>
      </c>
      <c r="E1773" s="41">
        <v>6.38</v>
      </c>
      <c r="F1773" s="41">
        <v>6.17</v>
      </c>
    </row>
    <row r="1774" spans="1:6" x14ac:dyDescent="0.25">
      <c r="A1774" s="5">
        <v>39568</v>
      </c>
      <c r="B1774" s="41">
        <v>5.78</v>
      </c>
      <c r="C1774" s="41">
        <v>5.56</v>
      </c>
      <c r="D1774" s="41">
        <v>6.44</v>
      </c>
      <c r="E1774" s="41">
        <v>6.43</v>
      </c>
      <c r="F1774" s="41">
        <v>6.22</v>
      </c>
    </row>
    <row r="1775" spans="1:6" x14ac:dyDescent="0.25">
      <c r="A1775" s="5">
        <v>39599</v>
      </c>
      <c r="B1775" s="41">
        <v>5.62</v>
      </c>
      <c r="C1775" s="41">
        <v>5.51</v>
      </c>
      <c r="D1775" s="41">
        <v>6.43</v>
      </c>
      <c r="E1775" s="41">
        <v>6.36</v>
      </c>
      <c r="F1775" s="41">
        <v>6.17</v>
      </c>
    </row>
    <row r="1776" spans="1:6" x14ac:dyDescent="0.25">
      <c r="A1776" s="5">
        <v>39629</v>
      </c>
      <c r="B1776" s="41">
        <v>5.46</v>
      </c>
      <c r="C1776" s="41">
        <v>5.47</v>
      </c>
      <c r="D1776" s="41">
        <v>6.4</v>
      </c>
      <c r="E1776" s="41">
        <v>6.35</v>
      </c>
      <c r="F1776" s="41">
        <v>6.14</v>
      </c>
    </row>
    <row r="1777" spans="1:6" x14ac:dyDescent="0.25">
      <c r="A1777" s="5">
        <v>39660</v>
      </c>
      <c r="B1777" s="41">
        <v>5.43</v>
      </c>
      <c r="C1777" s="41">
        <v>5.29</v>
      </c>
      <c r="D1777" s="41">
        <v>6.32</v>
      </c>
      <c r="E1777" s="41">
        <v>6.28</v>
      </c>
      <c r="F1777" s="41">
        <v>6.05</v>
      </c>
    </row>
    <row r="1778" spans="1:6" x14ac:dyDescent="0.25">
      <c r="A1778" s="5">
        <v>39691</v>
      </c>
      <c r="B1778" s="41">
        <v>5.38</v>
      </c>
      <c r="C1778" s="41">
        <v>5.33</v>
      </c>
      <c r="D1778" s="41">
        <v>6.26</v>
      </c>
      <c r="E1778" s="41">
        <v>6.26</v>
      </c>
      <c r="F1778" s="41">
        <v>6.04</v>
      </c>
    </row>
    <row r="1779" spans="1:6" x14ac:dyDescent="0.25">
      <c r="A1779" s="5">
        <v>39721</v>
      </c>
      <c r="B1779" s="41">
        <v>5.1100000000000003</v>
      </c>
      <c r="C1779" s="41">
        <v>5.0999999999999996</v>
      </c>
      <c r="D1779" s="41">
        <v>6.05</v>
      </c>
      <c r="E1779" s="41">
        <v>5.97</v>
      </c>
      <c r="F1779" s="41">
        <v>5.8</v>
      </c>
    </row>
    <row r="1780" spans="1:6" x14ac:dyDescent="0.25">
      <c r="A1780" s="5">
        <v>39752</v>
      </c>
      <c r="B1780" s="41">
        <v>4.99</v>
      </c>
      <c r="C1780" s="41">
        <v>4.93</v>
      </c>
      <c r="D1780" s="41">
        <v>5.66</v>
      </c>
      <c r="E1780" s="41">
        <v>5.5</v>
      </c>
      <c r="F1780" s="41">
        <v>5.44</v>
      </c>
    </row>
    <row r="1781" spans="1:6" x14ac:dyDescent="0.25">
      <c r="A1781" s="5">
        <v>39782</v>
      </c>
      <c r="B1781" s="41">
        <v>5.15</v>
      </c>
      <c r="C1781" s="41">
        <v>5.12</v>
      </c>
      <c r="D1781" s="41">
        <v>5.85</v>
      </c>
      <c r="E1781" s="41">
        <v>5.62</v>
      </c>
      <c r="F1781" s="41">
        <v>5.6</v>
      </c>
    </row>
    <row r="1782" spans="1:6" x14ac:dyDescent="0.25">
      <c r="A1782" s="5">
        <v>39813</v>
      </c>
      <c r="B1782" s="41">
        <v>5.64</v>
      </c>
      <c r="C1782" s="41">
        <v>5.5</v>
      </c>
      <c r="D1782" s="41">
        <v>6.19</v>
      </c>
      <c r="E1782" s="41">
        <v>5.78</v>
      </c>
      <c r="F1782" s="41">
        <v>5.92</v>
      </c>
    </row>
    <row r="1783" spans="1:6" x14ac:dyDescent="0.25">
      <c r="A1783" s="5">
        <v>39844</v>
      </c>
      <c r="B1783" s="41">
        <v>5.68</v>
      </c>
      <c r="C1783" s="41">
        <v>5.44</v>
      </c>
      <c r="D1783" s="41">
        <v>6.03</v>
      </c>
      <c r="E1783" s="41">
        <v>5.72</v>
      </c>
      <c r="F1783" s="41">
        <v>5.82</v>
      </c>
    </row>
    <row r="1784" spans="1:6" x14ac:dyDescent="0.25">
      <c r="A1784" s="5">
        <v>39872</v>
      </c>
      <c r="B1784" s="41">
        <v>5.4</v>
      </c>
      <c r="C1784" s="41">
        <v>5.44</v>
      </c>
      <c r="D1784" s="41">
        <v>5.95</v>
      </c>
      <c r="E1784" s="41">
        <v>5.68</v>
      </c>
      <c r="F1784" s="41">
        <v>5.76</v>
      </c>
    </row>
    <row r="1785" spans="1:6" x14ac:dyDescent="0.25">
      <c r="A1785" s="5">
        <v>39903</v>
      </c>
      <c r="B1785" s="41">
        <v>6.86</v>
      </c>
      <c r="C1785" s="41">
        <v>5.51</v>
      </c>
      <c r="D1785" s="41">
        <v>5.89</v>
      </c>
      <c r="E1785" s="41">
        <v>5.61</v>
      </c>
      <c r="F1785" s="41">
        <v>5.73</v>
      </c>
    </row>
    <row r="1786" spans="1:6" x14ac:dyDescent="0.25">
      <c r="A1786" s="5">
        <v>39933</v>
      </c>
      <c r="B1786" s="41">
        <v>6.81</v>
      </c>
      <c r="C1786" s="41">
        <v>5.39</v>
      </c>
      <c r="D1786" s="41">
        <v>5.95</v>
      </c>
      <c r="E1786" s="41">
        <v>5.62</v>
      </c>
      <c r="F1786" s="41">
        <v>5.74</v>
      </c>
    </row>
    <row r="1787" spans="1:6" x14ac:dyDescent="0.25">
      <c r="A1787" s="5">
        <v>39964</v>
      </c>
      <c r="B1787" s="41">
        <v>6.64</v>
      </c>
      <c r="C1787" s="41">
        <v>5.45</v>
      </c>
      <c r="D1787" s="41">
        <v>6.05</v>
      </c>
      <c r="E1787" s="41">
        <v>5.75</v>
      </c>
      <c r="F1787" s="41">
        <v>5.85</v>
      </c>
    </row>
    <row r="1788" spans="1:6" x14ac:dyDescent="0.25">
      <c r="A1788" s="5">
        <v>39994</v>
      </c>
      <c r="B1788" s="41">
        <v>6.38</v>
      </c>
      <c r="C1788" s="41">
        <v>5.51</v>
      </c>
      <c r="D1788" s="41">
        <v>6.17</v>
      </c>
      <c r="E1788" s="41">
        <v>5.89</v>
      </c>
      <c r="F1788" s="41">
        <v>5.96</v>
      </c>
    </row>
    <row r="1789" spans="1:6" x14ac:dyDescent="0.25">
      <c r="A1789" s="5">
        <v>40025</v>
      </c>
      <c r="B1789" s="41">
        <v>6.7</v>
      </c>
      <c r="C1789" s="41">
        <v>5.61</v>
      </c>
      <c r="D1789" s="41">
        <v>6.3</v>
      </c>
      <c r="E1789" s="41">
        <v>6.09</v>
      </c>
      <c r="F1789" s="41">
        <v>6.12</v>
      </c>
    </row>
    <row r="1790" spans="1:6" x14ac:dyDescent="0.25">
      <c r="A1790" s="5">
        <v>40056</v>
      </c>
      <c r="B1790" s="41">
        <v>6.47</v>
      </c>
      <c r="C1790" s="41">
        <v>5.68</v>
      </c>
      <c r="D1790" s="41">
        <v>6.33</v>
      </c>
      <c r="E1790" s="41">
        <v>6.16</v>
      </c>
      <c r="F1790" s="41">
        <v>6.16</v>
      </c>
    </row>
    <row r="1791" spans="1:6" x14ac:dyDescent="0.25">
      <c r="A1791" s="5">
        <v>40086</v>
      </c>
      <c r="B1791" s="41">
        <v>6.45</v>
      </c>
      <c r="C1791" s="41">
        <v>5.68</v>
      </c>
      <c r="D1791" s="41">
        <v>6.38</v>
      </c>
      <c r="E1791" s="41">
        <v>6.25</v>
      </c>
      <c r="F1791" s="41">
        <v>6.22</v>
      </c>
    </row>
    <row r="1792" spans="1:6" x14ac:dyDescent="0.25">
      <c r="A1792" s="5">
        <v>40117</v>
      </c>
      <c r="B1792" s="41">
        <v>6.54</v>
      </c>
      <c r="C1792" s="41">
        <v>5.66</v>
      </c>
      <c r="D1792" s="41">
        <v>6.35</v>
      </c>
      <c r="E1792" s="41">
        <v>6.26</v>
      </c>
      <c r="F1792" s="41">
        <v>6.2</v>
      </c>
    </row>
    <row r="1793" spans="1:6" x14ac:dyDescent="0.25">
      <c r="A1793" s="5">
        <v>40147</v>
      </c>
      <c r="B1793" s="41">
        <v>6.46</v>
      </c>
      <c r="C1793" s="41">
        <v>5.64</v>
      </c>
      <c r="D1793" s="41">
        <v>6.35</v>
      </c>
      <c r="E1793" s="41">
        <v>6.31</v>
      </c>
      <c r="F1793" s="41">
        <v>6.21</v>
      </c>
    </row>
    <row r="1794" spans="1:6" x14ac:dyDescent="0.25">
      <c r="A1794" s="5">
        <v>40178</v>
      </c>
      <c r="B1794" s="41">
        <v>6.27</v>
      </c>
      <c r="C1794" s="41">
        <v>5.56</v>
      </c>
      <c r="D1794" s="41">
        <v>6.26</v>
      </c>
      <c r="E1794" s="41">
        <v>6.26</v>
      </c>
      <c r="F1794" s="41">
        <v>6.14</v>
      </c>
    </row>
    <row r="1795" spans="1:6" x14ac:dyDescent="0.25">
      <c r="A1795" s="5">
        <v>40209</v>
      </c>
      <c r="B1795" s="41">
        <v>6.25</v>
      </c>
      <c r="C1795" s="41">
        <v>5.55</v>
      </c>
      <c r="D1795" s="41">
        <v>6.32</v>
      </c>
      <c r="E1795" s="41">
        <v>6.33</v>
      </c>
      <c r="F1795" s="41">
        <v>6.18</v>
      </c>
    </row>
    <row r="1796" spans="1:6" x14ac:dyDescent="0.25">
      <c r="A1796" s="5">
        <v>40237</v>
      </c>
      <c r="B1796" s="41">
        <v>6.31</v>
      </c>
      <c r="C1796" s="41">
        <v>5.55</v>
      </c>
      <c r="D1796" s="41">
        <v>6.3</v>
      </c>
      <c r="E1796" s="41">
        <v>6.34</v>
      </c>
      <c r="F1796" s="41">
        <v>6.18</v>
      </c>
    </row>
    <row r="1797" spans="1:6" x14ac:dyDescent="0.25">
      <c r="A1797" s="5">
        <v>40268</v>
      </c>
      <c r="B1797" s="41">
        <v>6.11</v>
      </c>
      <c r="C1797" s="41">
        <v>5.56</v>
      </c>
      <c r="D1797" s="41">
        <v>6.31</v>
      </c>
      <c r="E1797" s="41">
        <v>6.38</v>
      </c>
      <c r="F1797" s="41">
        <v>6.21</v>
      </c>
    </row>
    <row r="1798" spans="1:6" x14ac:dyDescent="0.25">
      <c r="A1798" s="5">
        <v>40298</v>
      </c>
      <c r="B1798" s="41">
        <v>6.11</v>
      </c>
      <c r="C1798" s="41">
        <v>5.54</v>
      </c>
      <c r="D1798" s="41">
        <v>6.38</v>
      </c>
      <c r="E1798" s="41">
        <v>6.45</v>
      </c>
      <c r="F1798" s="41">
        <v>6.26</v>
      </c>
    </row>
    <row r="1799" spans="1:6" x14ac:dyDescent="0.25">
      <c r="A1799" s="5">
        <v>40329</v>
      </c>
      <c r="B1799" s="41">
        <v>6.07</v>
      </c>
      <c r="C1799" s="41">
        <v>5.53</v>
      </c>
      <c r="D1799" s="41">
        <v>6.36</v>
      </c>
      <c r="E1799" s="41">
        <v>6.38</v>
      </c>
      <c r="F1799" s="41">
        <v>6.22</v>
      </c>
    </row>
    <row r="1800" spans="1:6" x14ac:dyDescent="0.25">
      <c r="A1800" s="5">
        <v>40359</v>
      </c>
      <c r="B1800" s="41">
        <v>6.12</v>
      </c>
      <c r="C1800" s="41">
        <v>5.66</v>
      </c>
      <c r="D1800" s="41">
        <v>6.45</v>
      </c>
      <c r="E1800" s="41">
        <v>6.43</v>
      </c>
      <c r="F1800" s="41">
        <v>6.3</v>
      </c>
    </row>
    <row r="1801" spans="1:6" x14ac:dyDescent="0.25">
      <c r="A1801" s="5">
        <v>40390</v>
      </c>
      <c r="B1801" s="41">
        <v>5.79</v>
      </c>
      <c r="C1801" s="41">
        <v>5.68</v>
      </c>
      <c r="D1801" s="41">
        <v>6.46</v>
      </c>
      <c r="E1801" s="41">
        <v>6.5</v>
      </c>
      <c r="F1801" s="41">
        <v>6.33</v>
      </c>
    </row>
    <row r="1802" spans="1:6" x14ac:dyDescent="0.25">
      <c r="A1802" s="5">
        <v>40421</v>
      </c>
      <c r="B1802" s="41">
        <v>6.08</v>
      </c>
      <c r="C1802" s="41">
        <v>5.8</v>
      </c>
      <c r="D1802" s="41">
        <v>6.6</v>
      </c>
      <c r="E1802" s="41">
        <v>6.62</v>
      </c>
      <c r="F1802" s="41">
        <v>6.46</v>
      </c>
    </row>
    <row r="1803" spans="1:6" x14ac:dyDescent="0.25">
      <c r="A1803" s="5">
        <v>40451</v>
      </c>
      <c r="B1803" s="41">
        <v>6.11</v>
      </c>
      <c r="C1803" s="41">
        <v>5.67</v>
      </c>
      <c r="D1803" s="41">
        <v>6.53</v>
      </c>
      <c r="E1803" s="41">
        <v>6.63</v>
      </c>
      <c r="F1803" s="41">
        <v>6.42</v>
      </c>
    </row>
    <row r="1804" spans="1:6" x14ac:dyDescent="0.25">
      <c r="A1804" s="5">
        <v>40482</v>
      </c>
      <c r="B1804" s="41">
        <v>5.95</v>
      </c>
      <c r="C1804" s="41">
        <v>5.57</v>
      </c>
      <c r="D1804" s="41">
        <v>6.43</v>
      </c>
      <c r="E1804" s="41">
        <v>6.58</v>
      </c>
      <c r="F1804" s="41">
        <v>6.33</v>
      </c>
    </row>
    <row r="1805" spans="1:6" x14ac:dyDescent="0.25">
      <c r="A1805" s="5">
        <v>40512</v>
      </c>
      <c r="B1805" s="41">
        <v>5.9</v>
      </c>
      <c r="C1805" s="41">
        <v>5.56</v>
      </c>
      <c r="D1805" s="41">
        <v>6.38</v>
      </c>
      <c r="E1805" s="41">
        <v>6.57</v>
      </c>
      <c r="F1805" s="41">
        <v>6.31</v>
      </c>
    </row>
    <row r="1806" spans="1:6" x14ac:dyDescent="0.25">
      <c r="A1806" s="5">
        <v>40543</v>
      </c>
      <c r="B1806" s="41">
        <v>6.07</v>
      </c>
      <c r="C1806" s="41">
        <v>5.5</v>
      </c>
      <c r="D1806" s="41">
        <v>6.29</v>
      </c>
      <c r="E1806" s="41">
        <v>6.52</v>
      </c>
      <c r="F1806" s="41">
        <v>6.24</v>
      </c>
    </row>
    <row r="1807" spans="1:6" x14ac:dyDescent="0.25">
      <c r="A1807" s="5">
        <v>40574</v>
      </c>
      <c r="B1807" s="41">
        <v>5.84</v>
      </c>
      <c r="C1807" s="41">
        <v>5.42</v>
      </c>
      <c r="D1807" s="41">
        <v>6.24</v>
      </c>
      <c r="E1807" s="41">
        <v>6.48</v>
      </c>
      <c r="F1807" s="41">
        <v>6.18</v>
      </c>
    </row>
    <row r="1808" spans="1:6" x14ac:dyDescent="0.25">
      <c r="A1808" s="5">
        <v>40602</v>
      </c>
      <c r="B1808" s="41">
        <v>6.09</v>
      </c>
      <c r="C1808" s="41">
        <v>5.43</v>
      </c>
      <c r="D1808" s="41">
        <v>6.27</v>
      </c>
      <c r="E1808" s="41">
        <v>6.5</v>
      </c>
      <c r="F1808" s="41">
        <v>6.21</v>
      </c>
    </row>
    <row r="1809" spans="1:6" x14ac:dyDescent="0.25">
      <c r="A1809" s="5">
        <v>40633</v>
      </c>
      <c r="B1809" s="41">
        <v>5.86</v>
      </c>
      <c r="C1809" s="41">
        <v>5.41</v>
      </c>
      <c r="D1809" s="41">
        <v>6.25</v>
      </c>
      <c r="E1809" s="41">
        <v>6.49</v>
      </c>
      <c r="F1809" s="41">
        <v>6.19</v>
      </c>
    </row>
    <row r="1810" spans="1:6" x14ac:dyDescent="0.25">
      <c r="A1810" s="5">
        <v>40663</v>
      </c>
      <c r="B1810" s="41">
        <v>5.9</v>
      </c>
      <c r="C1810" s="41">
        <v>5.44</v>
      </c>
      <c r="D1810" s="41">
        <v>6.28</v>
      </c>
      <c r="E1810" s="41">
        <v>6.53</v>
      </c>
      <c r="F1810" s="41">
        <v>6.22</v>
      </c>
    </row>
    <row r="1811" spans="1:6" x14ac:dyDescent="0.25">
      <c r="A1811" s="5">
        <v>40694</v>
      </c>
      <c r="B1811" s="41">
        <v>5.98</v>
      </c>
      <c r="C1811" s="41">
        <v>5.43</v>
      </c>
      <c r="D1811" s="41">
        <v>6.33</v>
      </c>
      <c r="E1811" s="41">
        <v>6.58</v>
      </c>
      <c r="F1811" s="41">
        <v>6.26</v>
      </c>
    </row>
    <row r="1812" spans="1:6" x14ac:dyDescent="0.25">
      <c r="A1812" s="5">
        <v>40724</v>
      </c>
      <c r="B1812" s="41">
        <v>5.88</v>
      </c>
      <c r="C1812" s="41">
        <v>5.34</v>
      </c>
      <c r="D1812" s="41">
        <v>6.22</v>
      </c>
      <c r="E1812" s="41">
        <v>6.53</v>
      </c>
      <c r="F1812" s="41">
        <v>6.18</v>
      </c>
    </row>
    <row r="1813" spans="1:6" x14ac:dyDescent="0.25">
      <c r="A1813" s="5">
        <v>40755</v>
      </c>
      <c r="B1813" s="41">
        <v>6.12</v>
      </c>
      <c r="C1813" s="41">
        <v>5.43</v>
      </c>
      <c r="D1813" s="41">
        <v>6.31</v>
      </c>
      <c r="E1813" s="41">
        <v>6.64</v>
      </c>
      <c r="F1813" s="41">
        <v>6.27</v>
      </c>
    </row>
    <row r="1814" spans="1:6" x14ac:dyDescent="0.25">
      <c r="A1814" s="5">
        <v>40786</v>
      </c>
      <c r="B1814" s="41">
        <v>6.46</v>
      </c>
      <c r="C1814" s="41">
        <v>5.49</v>
      </c>
      <c r="D1814" s="41">
        <v>6.36</v>
      </c>
      <c r="E1814" s="41">
        <v>6.64</v>
      </c>
      <c r="F1814" s="41">
        <v>6.32</v>
      </c>
    </row>
    <row r="1815" spans="1:6" x14ac:dyDescent="0.25">
      <c r="A1815" s="5">
        <v>40816</v>
      </c>
      <c r="B1815" s="41">
        <v>6.78</v>
      </c>
      <c r="C1815" s="41">
        <v>5.71</v>
      </c>
      <c r="D1815" s="41">
        <v>6.44</v>
      </c>
      <c r="E1815" s="41">
        <v>6.68</v>
      </c>
      <c r="F1815" s="41">
        <v>6.41</v>
      </c>
    </row>
    <row r="1816" spans="1:6" x14ac:dyDescent="0.25">
      <c r="A1816" s="5">
        <v>40847</v>
      </c>
      <c r="B1816" s="41">
        <v>6.76</v>
      </c>
      <c r="C1816" s="41">
        <v>5.86</v>
      </c>
      <c r="D1816" s="41">
        <v>6.47</v>
      </c>
      <c r="E1816" s="41">
        <v>6.78</v>
      </c>
      <c r="F1816" s="41">
        <v>6.5</v>
      </c>
    </row>
    <row r="1817" spans="1:6" x14ac:dyDescent="0.25">
      <c r="A1817" s="5">
        <v>40877</v>
      </c>
      <c r="B1817" s="41">
        <v>6.43</v>
      </c>
      <c r="C1817" s="41">
        <v>5.79</v>
      </c>
      <c r="D1817" s="41">
        <v>6.4</v>
      </c>
      <c r="E1817" s="41">
        <v>6.62</v>
      </c>
      <c r="F1817" s="41">
        <v>6.39</v>
      </c>
    </row>
    <row r="1818" spans="1:6" x14ac:dyDescent="0.25">
      <c r="A1818" s="5">
        <v>40908</v>
      </c>
      <c r="B1818" s="41">
        <v>6.69</v>
      </c>
      <c r="C1818" s="41">
        <v>6.14</v>
      </c>
      <c r="D1818" s="41">
        <v>6.39</v>
      </c>
      <c r="E1818" s="41">
        <v>6.69</v>
      </c>
      <c r="F1818" s="41">
        <v>6.48</v>
      </c>
    </row>
    <row r="1819" spans="1:6" x14ac:dyDescent="0.25">
      <c r="A1819" s="5">
        <v>40939</v>
      </c>
      <c r="B1819" s="41">
        <v>6.59</v>
      </c>
      <c r="C1819" s="41">
        <v>6.21</v>
      </c>
      <c r="D1819" s="41">
        <v>6.44</v>
      </c>
      <c r="E1819" s="41">
        <v>6.75</v>
      </c>
      <c r="F1819" s="41">
        <v>6.54</v>
      </c>
    </row>
    <row r="1820" spans="1:6" x14ac:dyDescent="0.25">
      <c r="A1820" s="5">
        <v>40968</v>
      </c>
      <c r="B1820" s="41">
        <v>6.44</v>
      </c>
      <c r="C1820" s="41">
        <v>6.21</v>
      </c>
      <c r="D1820" s="41">
        <v>6.44</v>
      </c>
      <c r="E1820" s="41">
        <v>6.79</v>
      </c>
      <c r="F1820" s="41">
        <v>6.55</v>
      </c>
    </row>
    <row r="1821" spans="1:6" x14ac:dyDescent="0.25">
      <c r="A1821" s="5">
        <v>40999</v>
      </c>
      <c r="B1821" s="41">
        <v>6.07</v>
      </c>
      <c r="C1821" s="41">
        <v>6.07</v>
      </c>
      <c r="D1821" s="41">
        <v>6.33</v>
      </c>
      <c r="E1821" s="41">
        <v>6.72</v>
      </c>
      <c r="F1821" s="41">
        <v>6.45</v>
      </c>
    </row>
    <row r="1822" spans="1:6" x14ac:dyDescent="0.25">
      <c r="A1822" s="5">
        <v>41029</v>
      </c>
      <c r="B1822" s="41">
        <v>6.11</v>
      </c>
      <c r="C1822" s="41">
        <v>6.16</v>
      </c>
      <c r="D1822" s="41">
        <v>6.41</v>
      </c>
      <c r="E1822" s="41">
        <v>6.77</v>
      </c>
      <c r="F1822" s="41">
        <v>6.52</v>
      </c>
    </row>
    <row r="1823" spans="1:6" x14ac:dyDescent="0.25">
      <c r="A1823" s="5">
        <v>41060</v>
      </c>
      <c r="B1823" s="41">
        <v>6.42</v>
      </c>
      <c r="C1823" s="41">
        <v>6.33</v>
      </c>
      <c r="D1823" s="41">
        <v>6.55</v>
      </c>
      <c r="E1823" s="41">
        <v>6.78</v>
      </c>
      <c r="F1823" s="41">
        <v>6.62</v>
      </c>
    </row>
    <row r="1824" spans="1:6" x14ac:dyDescent="0.25">
      <c r="A1824" s="5">
        <v>41090</v>
      </c>
      <c r="B1824" s="41">
        <v>6.34</v>
      </c>
      <c r="C1824" s="41">
        <v>6.4</v>
      </c>
      <c r="D1824" s="41">
        <v>6.54</v>
      </c>
      <c r="E1824" s="41">
        <v>6.75</v>
      </c>
      <c r="F1824" s="41">
        <v>6.61</v>
      </c>
    </row>
    <row r="1825" spans="1:6" x14ac:dyDescent="0.25">
      <c r="A1825" s="5">
        <v>41121</v>
      </c>
      <c r="B1825" s="41">
        <v>6.42</v>
      </c>
      <c r="C1825" s="41">
        <v>6.56</v>
      </c>
      <c r="D1825" s="41">
        <v>6.71</v>
      </c>
      <c r="E1825" s="41">
        <v>6.92</v>
      </c>
      <c r="F1825" s="41">
        <v>6.78</v>
      </c>
    </row>
    <row r="1826" spans="1:6" x14ac:dyDescent="0.25">
      <c r="A1826" s="5">
        <v>41152</v>
      </c>
      <c r="B1826" s="41">
        <v>6.3</v>
      </c>
      <c r="C1826" s="41">
        <v>6.51</v>
      </c>
      <c r="D1826" s="41">
        <v>6.73</v>
      </c>
      <c r="E1826" s="41">
        <v>6.91</v>
      </c>
      <c r="F1826" s="41">
        <v>6.78</v>
      </c>
    </row>
    <row r="1827" spans="1:6" x14ac:dyDescent="0.25">
      <c r="A1827" s="5">
        <v>41182</v>
      </c>
      <c r="B1827" s="41">
        <v>6.36</v>
      </c>
      <c r="C1827" s="41">
        <v>6.43</v>
      </c>
      <c r="D1827" s="41">
        <v>6.73</v>
      </c>
      <c r="E1827" s="41">
        <v>6.9</v>
      </c>
      <c r="F1827" s="41">
        <v>6.76</v>
      </c>
    </row>
    <row r="1828" spans="1:6" x14ac:dyDescent="0.25">
      <c r="A1828" s="5">
        <v>41213</v>
      </c>
      <c r="B1828" s="41">
        <v>6.24</v>
      </c>
      <c r="C1828" s="41">
        <v>6.49</v>
      </c>
      <c r="D1828" s="41">
        <v>6.78</v>
      </c>
      <c r="E1828" s="41">
        <v>6.99</v>
      </c>
      <c r="F1828" s="41">
        <v>6.83</v>
      </c>
    </row>
    <row r="1829" spans="1:6" x14ac:dyDescent="0.25">
      <c r="A1829" s="5">
        <v>41243</v>
      </c>
      <c r="B1829" s="41">
        <v>6.13</v>
      </c>
      <c r="C1829" s="41">
        <v>6.42</v>
      </c>
      <c r="D1829" s="41">
        <v>6.74</v>
      </c>
      <c r="E1829" s="41">
        <v>6.94</v>
      </c>
      <c r="F1829" s="41">
        <v>6.78</v>
      </c>
    </row>
    <row r="1830" spans="1:6" x14ac:dyDescent="0.25">
      <c r="A1830" s="5">
        <v>41274</v>
      </c>
      <c r="B1830" s="41">
        <v>7.97</v>
      </c>
      <c r="C1830" s="41">
        <v>6.41</v>
      </c>
      <c r="D1830" s="41">
        <v>6.72</v>
      </c>
      <c r="E1830" s="41">
        <v>6.87</v>
      </c>
      <c r="F1830" s="41">
        <v>6.76</v>
      </c>
    </row>
    <row r="1831" spans="1:6" x14ac:dyDescent="0.25">
      <c r="A1831" s="5">
        <v>41305</v>
      </c>
      <c r="B1831" s="41">
        <v>7.7</v>
      </c>
      <c r="C1831" s="41">
        <v>6.33</v>
      </c>
      <c r="D1831" s="41">
        <v>6.63</v>
      </c>
      <c r="E1831" s="41">
        <v>6.81</v>
      </c>
      <c r="F1831" s="41">
        <v>6.68</v>
      </c>
    </row>
    <row r="1832" spans="1:6" x14ac:dyDescent="0.25">
      <c r="A1832" s="5">
        <v>41333</v>
      </c>
      <c r="B1832" s="41">
        <v>7.67</v>
      </c>
      <c r="C1832" s="41">
        <v>6.41</v>
      </c>
      <c r="D1832" s="41">
        <v>6.69</v>
      </c>
      <c r="E1832" s="41">
        <v>6.76</v>
      </c>
      <c r="F1832" s="41">
        <v>6.7</v>
      </c>
    </row>
    <row r="1833" spans="1:6" x14ac:dyDescent="0.25">
      <c r="A1833" s="5">
        <v>41364</v>
      </c>
      <c r="B1833" s="41">
        <v>7.59</v>
      </c>
      <c r="C1833" s="41">
        <v>6.42</v>
      </c>
      <c r="D1833" s="41">
        <v>6.68</v>
      </c>
      <c r="E1833" s="41">
        <v>6.73</v>
      </c>
      <c r="F1833" s="41">
        <v>6.68</v>
      </c>
    </row>
    <row r="1834" spans="1:6" x14ac:dyDescent="0.25">
      <c r="A1834" s="5">
        <v>41394</v>
      </c>
      <c r="B1834" s="41">
        <v>7.69</v>
      </c>
      <c r="C1834" s="41">
        <v>6.46</v>
      </c>
      <c r="D1834" s="41">
        <v>6.79</v>
      </c>
      <c r="E1834" s="41">
        <v>6.84</v>
      </c>
      <c r="F1834" s="41">
        <v>6.78</v>
      </c>
    </row>
    <row r="1835" spans="1:6" x14ac:dyDescent="0.25">
      <c r="A1835" s="5">
        <v>41425</v>
      </c>
      <c r="B1835" s="41">
        <v>7.77</v>
      </c>
      <c r="C1835" s="41">
        <v>6.36</v>
      </c>
      <c r="D1835" s="41">
        <v>6.64</v>
      </c>
      <c r="E1835" s="41">
        <v>6.72</v>
      </c>
      <c r="F1835" s="41">
        <v>6.66</v>
      </c>
    </row>
    <row r="1836" spans="1:6" x14ac:dyDescent="0.25">
      <c r="A1836" s="5">
        <v>41455</v>
      </c>
      <c r="B1836" s="41">
        <v>7.94</v>
      </c>
      <c r="C1836" s="41">
        <v>6.22</v>
      </c>
      <c r="D1836" s="41">
        <v>6.46</v>
      </c>
      <c r="E1836" s="41">
        <v>6.55</v>
      </c>
      <c r="F1836" s="41">
        <v>6.48</v>
      </c>
    </row>
    <row r="1837" spans="1:6" x14ac:dyDescent="0.25">
      <c r="A1837" s="5">
        <v>41486</v>
      </c>
      <c r="B1837" s="41">
        <v>7.98</v>
      </c>
      <c r="C1837" s="41">
        <v>6.14</v>
      </c>
      <c r="D1837" s="41">
        <v>6.46</v>
      </c>
      <c r="E1837" s="41">
        <v>6.55</v>
      </c>
      <c r="F1837" s="41">
        <v>6.47</v>
      </c>
    </row>
    <row r="1838" spans="1:6" x14ac:dyDescent="0.25">
      <c r="A1838" s="5">
        <v>41517</v>
      </c>
      <c r="B1838" s="41">
        <v>7.88</v>
      </c>
      <c r="C1838" s="41">
        <v>6.09</v>
      </c>
      <c r="D1838" s="41">
        <v>6.4</v>
      </c>
      <c r="E1838" s="41">
        <v>6.51</v>
      </c>
      <c r="F1838" s="41">
        <v>6.42</v>
      </c>
    </row>
    <row r="1839" spans="1:6" x14ac:dyDescent="0.25">
      <c r="A1839" s="5">
        <v>41547</v>
      </c>
      <c r="B1839" s="41">
        <v>7.77</v>
      </c>
      <c r="C1839" s="41">
        <v>6.05</v>
      </c>
      <c r="D1839" s="41">
        <v>6.34</v>
      </c>
      <c r="E1839" s="41">
        <v>6.61</v>
      </c>
      <c r="F1839" s="41">
        <v>6.44</v>
      </c>
    </row>
    <row r="1840" spans="1:6" x14ac:dyDescent="0.25">
      <c r="A1840" s="5">
        <v>41578</v>
      </c>
      <c r="B1840" s="41">
        <v>8</v>
      </c>
      <c r="C1840" s="41">
        <v>6.09</v>
      </c>
      <c r="D1840" s="41">
        <v>6.4</v>
      </c>
      <c r="E1840" s="41">
        <v>6.66</v>
      </c>
      <c r="F1840" s="41">
        <v>6.49</v>
      </c>
    </row>
    <row r="1841" spans="1:6" x14ac:dyDescent="0.25">
      <c r="A1841" s="5">
        <v>41608</v>
      </c>
      <c r="B1841" s="41">
        <v>7.86</v>
      </c>
      <c r="C1841" s="41">
        <v>6.09</v>
      </c>
      <c r="D1841" s="41">
        <v>6.33</v>
      </c>
      <c r="E1841" s="41">
        <v>6.6</v>
      </c>
      <c r="F1841" s="41">
        <v>6.44</v>
      </c>
    </row>
    <row r="1842" spans="1:6" x14ac:dyDescent="0.25">
      <c r="A1842" s="5">
        <v>41639</v>
      </c>
      <c r="B1842" s="41">
        <v>7.83</v>
      </c>
      <c r="C1842" s="41">
        <v>6.02</v>
      </c>
      <c r="D1842" s="41">
        <v>6.29</v>
      </c>
      <c r="E1842" s="41">
        <v>6.56</v>
      </c>
      <c r="F1842" s="41">
        <v>6.4</v>
      </c>
    </row>
    <row r="1843" spans="1:6" x14ac:dyDescent="0.25">
      <c r="A1843" s="5">
        <v>41670</v>
      </c>
      <c r="B1843" s="41">
        <v>7.98</v>
      </c>
      <c r="C1843" s="41">
        <v>6.1</v>
      </c>
      <c r="D1843" s="41">
        <v>6.46</v>
      </c>
      <c r="E1843" s="41">
        <v>6.65</v>
      </c>
      <c r="F1843" s="41">
        <v>6.52</v>
      </c>
    </row>
    <row r="1844" spans="1:6" x14ac:dyDescent="0.25">
      <c r="A1844" s="5">
        <v>41698</v>
      </c>
      <c r="B1844" s="41">
        <v>7.99</v>
      </c>
      <c r="C1844" s="41">
        <v>6.29</v>
      </c>
      <c r="D1844" s="41">
        <v>6.47</v>
      </c>
      <c r="E1844" s="41">
        <v>6.69</v>
      </c>
      <c r="F1844" s="41">
        <v>6.56</v>
      </c>
    </row>
    <row r="1845" spans="1:6" x14ac:dyDescent="0.25">
      <c r="A1845" s="5">
        <v>41729</v>
      </c>
      <c r="B1845" s="41">
        <v>7.66</v>
      </c>
      <c r="C1845" s="41">
        <v>6.46</v>
      </c>
      <c r="D1845" s="41">
        <v>6.52</v>
      </c>
      <c r="E1845" s="41">
        <v>6.76</v>
      </c>
      <c r="F1845" s="41">
        <v>6.63</v>
      </c>
    </row>
    <row r="1846" spans="1:6" x14ac:dyDescent="0.25">
      <c r="A1846" s="5">
        <v>41759</v>
      </c>
      <c r="B1846" s="41">
        <v>7.82</v>
      </c>
      <c r="C1846" s="41">
        <v>6.5</v>
      </c>
      <c r="D1846" s="41">
        <v>6.57</v>
      </c>
      <c r="E1846" s="41">
        <v>6.81</v>
      </c>
      <c r="F1846" s="41">
        <v>6.68</v>
      </c>
    </row>
    <row r="1847" spans="1:6" x14ac:dyDescent="0.25">
      <c r="A1847" s="5">
        <v>41790</v>
      </c>
      <c r="B1847" s="41">
        <v>7.97</v>
      </c>
      <c r="C1847" s="41">
        <v>6.5</v>
      </c>
      <c r="D1847" s="41">
        <v>6.62</v>
      </c>
      <c r="E1847" s="41">
        <v>6.89</v>
      </c>
      <c r="F1847" s="41">
        <v>6.74</v>
      </c>
    </row>
    <row r="1848" spans="1:6" x14ac:dyDescent="0.25">
      <c r="A1848" s="5">
        <v>41820</v>
      </c>
      <c r="B1848" s="41">
        <v>7.84</v>
      </c>
      <c r="C1848" s="41">
        <v>6.47</v>
      </c>
      <c r="D1848" s="41">
        <v>6.62</v>
      </c>
      <c r="E1848" s="41">
        <v>6.9</v>
      </c>
      <c r="F1848" s="41">
        <v>6.74</v>
      </c>
    </row>
    <row r="1849" spans="1:6" x14ac:dyDescent="0.25">
      <c r="A1849" s="5">
        <v>41851</v>
      </c>
      <c r="B1849" s="41">
        <v>7.88</v>
      </c>
      <c r="C1849" s="41">
        <v>6.46</v>
      </c>
      <c r="D1849" s="41">
        <v>6.63</v>
      </c>
      <c r="E1849" s="41">
        <v>6.88</v>
      </c>
      <c r="F1849" s="41">
        <v>6.73</v>
      </c>
    </row>
    <row r="1850" spans="1:6" x14ac:dyDescent="0.25">
      <c r="A1850" s="5">
        <v>41882</v>
      </c>
      <c r="B1850" s="41">
        <v>7.99</v>
      </c>
      <c r="C1850" s="41">
        <v>6.52</v>
      </c>
      <c r="D1850" s="41">
        <v>6.7</v>
      </c>
      <c r="E1850" s="41">
        <v>6.97</v>
      </c>
      <c r="F1850" s="41">
        <v>6.81</v>
      </c>
    </row>
    <row r="1851" spans="1:6" x14ac:dyDescent="0.25">
      <c r="A1851" s="5">
        <v>41912</v>
      </c>
      <c r="B1851" s="41">
        <v>8.16</v>
      </c>
      <c r="C1851" s="41">
        <v>6.47</v>
      </c>
      <c r="D1851" s="41">
        <v>6.6</v>
      </c>
      <c r="E1851" s="41">
        <v>6.91</v>
      </c>
      <c r="F1851" s="41">
        <v>6.74</v>
      </c>
    </row>
    <row r="1852" spans="1:6" x14ac:dyDescent="0.25">
      <c r="A1852" s="5">
        <v>41943</v>
      </c>
      <c r="B1852" s="41">
        <v>8.17</v>
      </c>
      <c r="C1852" s="41">
        <v>6.55</v>
      </c>
      <c r="D1852" s="41">
        <v>6.66</v>
      </c>
      <c r="E1852" s="41">
        <v>6.97</v>
      </c>
      <c r="F1852" s="41">
        <v>6.8</v>
      </c>
    </row>
    <row r="1853" spans="1:6" x14ac:dyDescent="0.25">
      <c r="A1853" s="5">
        <v>41973</v>
      </c>
      <c r="B1853" s="41">
        <v>8.07</v>
      </c>
      <c r="C1853" s="41">
        <v>6.57</v>
      </c>
      <c r="D1853" s="41">
        <v>6.73</v>
      </c>
      <c r="E1853" s="41">
        <v>7.01</v>
      </c>
      <c r="F1853" s="41">
        <v>6.85</v>
      </c>
    </row>
    <row r="1854" spans="1:6" x14ac:dyDescent="0.25">
      <c r="A1854" s="5">
        <v>42004</v>
      </c>
      <c r="B1854" s="41">
        <v>8.1999999999999993</v>
      </c>
      <c r="C1854" s="41">
        <v>6.6</v>
      </c>
      <c r="D1854" s="41">
        <v>6.78</v>
      </c>
      <c r="E1854" s="41">
        <v>7</v>
      </c>
      <c r="F1854" s="41">
        <v>6.87</v>
      </c>
    </row>
    <row r="1855" spans="1:6" x14ac:dyDescent="0.25">
      <c r="A1855" s="5">
        <v>42035</v>
      </c>
      <c r="B1855" s="41">
        <v>8.57</v>
      </c>
      <c r="C1855" s="41">
        <v>6.79</v>
      </c>
      <c r="D1855" s="41">
        <v>7</v>
      </c>
      <c r="E1855" s="41">
        <v>7.16</v>
      </c>
      <c r="F1855" s="41">
        <v>7.06</v>
      </c>
    </row>
    <row r="1856" spans="1:6" x14ac:dyDescent="0.25">
      <c r="A1856" s="5">
        <v>42063</v>
      </c>
      <c r="B1856" s="41">
        <v>9.0500000000000007</v>
      </c>
      <c r="C1856" s="41">
        <v>6.68</v>
      </c>
      <c r="D1856" s="41">
        <v>6.83</v>
      </c>
      <c r="E1856" s="41">
        <v>7.15</v>
      </c>
      <c r="F1856" s="41">
        <v>6.98</v>
      </c>
    </row>
    <row r="1857" spans="1:6" x14ac:dyDescent="0.25">
      <c r="A1857" s="5">
        <v>42094</v>
      </c>
      <c r="B1857" s="41">
        <v>8.85</v>
      </c>
      <c r="C1857" s="41">
        <v>6.67</v>
      </c>
      <c r="D1857" s="41">
        <v>6.84</v>
      </c>
      <c r="E1857" s="41">
        <v>7.24</v>
      </c>
      <c r="F1857" s="41">
        <v>7.02</v>
      </c>
    </row>
    <row r="1858" spans="1:6" x14ac:dyDescent="0.25">
      <c r="A1858" s="5">
        <v>42124</v>
      </c>
      <c r="B1858" s="41">
        <v>8.6199999999999992</v>
      </c>
      <c r="C1858" s="41">
        <v>6.56</v>
      </c>
      <c r="D1858" s="41">
        <v>6.72</v>
      </c>
      <c r="E1858" s="41">
        <v>7.16</v>
      </c>
      <c r="F1858" s="41">
        <v>6.92</v>
      </c>
    </row>
    <row r="1859" spans="1:6" x14ac:dyDescent="0.25">
      <c r="A1859" s="5">
        <v>42155</v>
      </c>
      <c r="B1859" s="41">
        <v>8.64</v>
      </c>
      <c r="C1859" s="41">
        <v>6.59</v>
      </c>
      <c r="D1859" s="41">
        <v>6.7</v>
      </c>
      <c r="E1859" s="41">
        <v>7.12</v>
      </c>
      <c r="F1859" s="41">
        <v>6.9</v>
      </c>
    </row>
    <row r="1863" spans="1:6" x14ac:dyDescent="0.25">
      <c r="A1863" s="41" t="s">
        <v>730</v>
      </c>
    </row>
    <row r="1864" spans="1:6" x14ac:dyDescent="0.25">
      <c r="A1864" s="41" t="s">
        <v>466</v>
      </c>
    </row>
    <row r="1866" spans="1:6" x14ac:dyDescent="0.25">
      <c r="B1866" s="41" t="s">
        <v>49</v>
      </c>
      <c r="C1866" s="41" t="s">
        <v>57</v>
      </c>
      <c r="D1866" s="41" t="s">
        <v>69</v>
      </c>
      <c r="E1866" s="41" t="s">
        <v>82</v>
      </c>
      <c r="F1866" s="41" t="s">
        <v>448</v>
      </c>
    </row>
    <row r="1867" spans="1:6" x14ac:dyDescent="0.25">
      <c r="A1867" s="5">
        <v>38352</v>
      </c>
      <c r="B1867" s="41">
        <v>0.54</v>
      </c>
      <c r="C1867" s="41">
        <v>0.48</v>
      </c>
      <c r="D1867" s="41">
        <v>0.67</v>
      </c>
      <c r="E1867" s="41">
        <v>0.73</v>
      </c>
      <c r="F1867" s="41">
        <v>0.65</v>
      </c>
    </row>
    <row r="1868" spans="1:6" x14ac:dyDescent="0.25">
      <c r="A1868" s="5">
        <v>38383</v>
      </c>
      <c r="B1868" s="41">
        <v>0.55000000000000004</v>
      </c>
      <c r="C1868" s="41">
        <v>0.48</v>
      </c>
      <c r="D1868" s="41">
        <v>0.69</v>
      </c>
      <c r="E1868" s="41">
        <v>0.75</v>
      </c>
      <c r="F1868" s="41">
        <v>0.67</v>
      </c>
    </row>
    <row r="1869" spans="1:6" x14ac:dyDescent="0.25">
      <c r="A1869" s="5">
        <v>38411</v>
      </c>
      <c r="B1869" s="41">
        <v>0.55000000000000004</v>
      </c>
      <c r="C1869" s="41">
        <v>0.48</v>
      </c>
      <c r="D1869" s="41">
        <v>0.68</v>
      </c>
      <c r="E1869" s="41">
        <v>0.75</v>
      </c>
      <c r="F1869" s="41">
        <v>0.67</v>
      </c>
    </row>
    <row r="1870" spans="1:6" x14ac:dyDescent="0.25">
      <c r="A1870" s="5">
        <v>38442</v>
      </c>
      <c r="B1870" s="41">
        <v>0.56000000000000005</v>
      </c>
      <c r="C1870" s="41">
        <v>0.46</v>
      </c>
      <c r="D1870" s="41">
        <v>0.68</v>
      </c>
      <c r="E1870" s="41">
        <v>0.73</v>
      </c>
      <c r="F1870" s="41">
        <v>0.65</v>
      </c>
    </row>
    <row r="1871" spans="1:6" x14ac:dyDescent="0.25">
      <c r="A1871" s="5">
        <v>38472</v>
      </c>
      <c r="B1871" s="41">
        <v>0.61</v>
      </c>
      <c r="C1871" s="41">
        <v>0.47</v>
      </c>
      <c r="D1871" s="41">
        <v>0.7</v>
      </c>
      <c r="E1871" s="41">
        <v>0.74</v>
      </c>
      <c r="F1871" s="41">
        <v>0.67</v>
      </c>
    </row>
    <row r="1872" spans="1:6" x14ac:dyDescent="0.25">
      <c r="A1872" s="5">
        <v>38503</v>
      </c>
      <c r="B1872" s="41">
        <v>0.61</v>
      </c>
      <c r="C1872" s="41">
        <v>0.49</v>
      </c>
      <c r="D1872" s="41">
        <v>0.71</v>
      </c>
      <c r="E1872" s="41">
        <v>0.78</v>
      </c>
      <c r="F1872" s="41">
        <v>0.69</v>
      </c>
    </row>
    <row r="1873" spans="1:6" x14ac:dyDescent="0.25">
      <c r="A1873" s="5">
        <v>38533</v>
      </c>
      <c r="B1873" s="41">
        <v>0.61</v>
      </c>
      <c r="C1873" s="41">
        <v>0.49</v>
      </c>
      <c r="D1873" s="41">
        <v>0.72</v>
      </c>
      <c r="E1873" s="41">
        <v>0.78</v>
      </c>
      <c r="F1873" s="41">
        <v>0.7</v>
      </c>
    </row>
    <row r="1874" spans="1:6" x14ac:dyDescent="0.25">
      <c r="A1874" s="5">
        <v>38564</v>
      </c>
      <c r="B1874" s="41">
        <v>0.57999999999999996</v>
      </c>
      <c r="C1874" s="41">
        <v>0.48</v>
      </c>
      <c r="D1874" s="41">
        <v>0.7</v>
      </c>
      <c r="E1874" s="41">
        <v>0.77</v>
      </c>
      <c r="F1874" s="41">
        <v>0.68</v>
      </c>
    </row>
    <row r="1875" spans="1:6" x14ac:dyDescent="0.25">
      <c r="A1875" s="5">
        <v>38595</v>
      </c>
      <c r="B1875" s="41">
        <v>0.59</v>
      </c>
      <c r="C1875" s="41">
        <v>0.52</v>
      </c>
      <c r="D1875" s="41">
        <v>0.72</v>
      </c>
      <c r="E1875" s="41">
        <v>0.77</v>
      </c>
      <c r="F1875" s="41">
        <v>0.7</v>
      </c>
    </row>
    <row r="1876" spans="1:6" x14ac:dyDescent="0.25">
      <c r="A1876" s="5">
        <v>38625</v>
      </c>
      <c r="B1876" s="41">
        <v>0.56999999999999995</v>
      </c>
      <c r="C1876" s="41">
        <v>0.5</v>
      </c>
      <c r="D1876" s="41">
        <v>0.7</v>
      </c>
      <c r="E1876" s="41">
        <v>0.74</v>
      </c>
      <c r="F1876" s="41">
        <v>0.67</v>
      </c>
    </row>
    <row r="1877" spans="1:6" x14ac:dyDescent="0.25">
      <c r="A1877" s="5">
        <v>38656</v>
      </c>
      <c r="B1877" s="41">
        <v>0.55000000000000004</v>
      </c>
      <c r="C1877" s="41">
        <v>0.49</v>
      </c>
      <c r="D1877" s="41">
        <v>0.68</v>
      </c>
      <c r="E1877" s="41">
        <v>0.72</v>
      </c>
      <c r="F1877" s="41">
        <v>0.65</v>
      </c>
    </row>
    <row r="1878" spans="1:6" x14ac:dyDescent="0.25">
      <c r="A1878" s="5">
        <v>38686</v>
      </c>
      <c r="B1878" s="41">
        <v>0.56000000000000005</v>
      </c>
      <c r="C1878" s="41">
        <v>0.49</v>
      </c>
      <c r="D1878" s="41">
        <v>0.69</v>
      </c>
      <c r="E1878" s="41">
        <v>0.73</v>
      </c>
      <c r="F1878" s="41">
        <v>0.66</v>
      </c>
    </row>
    <row r="1879" spans="1:6" x14ac:dyDescent="0.25">
      <c r="A1879" s="5">
        <v>38717</v>
      </c>
      <c r="B1879" s="41">
        <v>0.55000000000000004</v>
      </c>
      <c r="C1879" s="41">
        <v>0.49</v>
      </c>
      <c r="D1879" s="41">
        <v>0.7</v>
      </c>
      <c r="E1879" s="41">
        <v>0.77</v>
      </c>
      <c r="F1879" s="41">
        <v>0.68</v>
      </c>
    </row>
    <row r="1880" spans="1:6" x14ac:dyDescent="0.25">
      <c r="A1880" s="5">
        <v>38748</v>
      </c>
      <c r="B1880" s="41">
        <v>0.56000000000000005</v>
      </c>
      <c r="C1880" s="41">
        <v>0.49</v>
      </c>
      <c r="D1880" s="41">
        <v>0.7</v>
      </c>
      <c r="E1880" s="41">
        <v>0.77</v>
      </c>
      <c r="F1880" s="41">
        <v>0.67</v>
      </c>
    </row>
    <row r="1881" spans="1:6" x14ac:dyDescent="0.25">
      <c r="A1881" s="5">
        <v>38776</v>
      </c>
      <c r="B1881" s="41">
        <v>0.56999999999999995</v>
      </c>
      <c r="C1881" s="41">
        <v>0.49</v>
      </c>
      <c r="D1881" s="41">
        <v>0.7</v>
      </c>
      <c r="E1881" s="41">
        <v>0.78</v>
      </c>
      <c r="F1881" s="41">
        <v>0.68</v>
      </c>
    </row>
    <row r="1882" spans="1:6" x14ac:dyDescent="0.25">
      <c r="A1882" s="5">
        <v>38807</v>
      </c>
      <c r="B1882" s="41">
        <v>0.56999999999999995</v>
      </c>
      <c r="C1882" s="41">
        <v>0.47</v>
      </c>
      <c r="D1882" s="41">
        <v>0.68</v>
      </c>
      <c r="E1882" s="41">
        <v>0.75</v>
      </c>
      <c r="F1882" s="41">
        <v>0.66</v>
      </c>
    </row>
    <row r="1883" spans="1:6" x14ac:dyDescent="0.25">
      <c r="A1883" s="5">
        <v>38837</v>
      </c>
      <c r="B1883" s="41">
        <v>0.56000000000000005</v>
      </c>
      <c r="C1883" s="41">
        <v>0.46</v>
      </c>
      <c r="D1883" s="41">
        <v>0.66</v>
      </c>
      <c r="E1883" s="41">
        <v>0.73</v>
      </c>
      <c r="F1883" s="41">
        <v>0.65</v>
      </c>
    </row>
    <row r="1884" spans="1:6" x14ac:dyDescent="0.25">
      <c r="A1884" s="5">
        <v>38868</v>
      </c>
      <c r="B1884" s="41">
        <v>0.56000000000000005</v>
      </c>
      <c r="C1884" s="41">
        <v>0.45</v>
      </c>
      <c r="D1884" s="41">
        <v>0.67</v>
      </c>
      <c r="E1884" s="41">
        <v>0.73</v>
      </c>
      <c r="F1884" s="41">
        <v>0.64</v>
      </c>
    </row>
    <row r="1885" spans="1:6" x14ac:dyDescent="0.25">
      <c r="A1885" s="5">
        <v>38898</v>
      </c>
      <c r="B1885" s="41">
        <v>0.56999999999999995</v>
      </c>
      <c r="C1885" s="41">
        <v>0.44</v>
      </c>
      <c r="D1885" s="41">
        <v>0.69</v>
      </c>
      <c r="E1885" s="41">
        <v>0.73</v>
      </c>
      <c r="F1885" s="41">
        <v>0.65</v>
      </c>
    </row>
    <row r="1886" spans="1:6" x14ac:dyDescent="0.25">
      <c r="A1886" s="5">
        <v>38929</v>
      </c>
      <c r="B1886" s="41">
        <v>0.57999999999999996</v>
      </c>
      <c r="C1886" s="41">
        <v>0.45</v>
      </c>
      <c r="D1886" s="41">
        <v>0.69</v>
      </c>
      <c r="E1886" s="41">
        <v>0.74</v>
      </c>
      <c r="F1886" s="41">
        <v>0.66</v>
      </c>
    </row>
    <row r="1887" spans="1:6" x14ac:dyDescent="0.25">
      <c r="A1887" s="5">
        <v>38960</v>
      </c>
      <c r="B1887" s="41">
        <v>0.59</v>
      </c>
      <c r="C1887" s="41">
        <v>0.48</v>
      </c>
      <c r="D1887" s="41">
        <v>0.71</v>
      </c>
      <c r="E1887" s="41">
        <v>0.77</v>
      </c>
      <c r="F1887" s="41">
        <v>0.68</v>
      </c>
    </row>
    <row r="1888" spans="1:6" x14ac:dyDescent="0.25">
      <c r="A1888" s="5">
        <v>38990</v>
      </c>
      <c r="B1888" s="41">
        <v>0.59</v>
      </c>
      <c r="C1888" s="41">
        <v>0.49</v>
      </c>
      <c r="D1888" s="41">
        <v>0.72</v>
      </c>
      <c r="E1888" s="41">
        <v>0.78</v>
      </c>
      <c r="F1888" s="41">
        <v>0.69</v>
      </c>
    </row>
    <row r="1889" spans="1:6" x14ac:dyDescent="0.25">
      <c r="A1889" s="5">
        <v>39021</v>
      </c>
      <c r="B1889" s="41">
        <v>0.57999999999999996</v>
      </c>
      <c r="C1889" s="41">
        <v>0.5</v>
      </c>
      <c r="D1889" s="41">
        <v>0.74</v>
      </c>
      <c r="E1889" s="41">
        <v>0.79</v>
      </c>
      <c r="F1889" s="41">
        <v>0.7</v>
      </c>
    </row>
    <row r="1890" spans="1:6" x14ac:dyDescent="0.25">
      <c r="A1890" s="5">
        <v>39051</v>
      </c>
      <c r="B1890" s="41">
        <v>0.57999999999999996</v>
      </c>
      <c r="C1890" s="41">
        <v>0.51</v>
      </c>
      <c r="D1890" s="41">
        <v>0.76</v>
      </c>
      <c r="E1890" s="41">
        <v>0.82</v>
      </c>
      <c r="F1890" s="41">
        <v>0.72</v>
      </c>
    </row>
    <row r="1891" spans="1:6" x14ac:dyDescent="0.25">
      <c r="A1891" s="5">
        <v>39082</v>
      </c>
      <c r="B1891" s="41">
        <v>0.59</v>
      </c>
      <c r="C1891" s="41">
        <v>0.5</v>
      </c>
      <c r="D1891" s="41">
        <v>0.75</v>
      </c>
      <c r="E1891" s="41">
        <v>0.8</v>
      </c>
      <c r="F1891" s="41">
        <v>0.71</v>
      </c>
    </row>
    <row r="1892" spans="1:6" x14ac:dyDescent="0.25">
      <c r="A1892" s="5">
        <v>39113</v>
      </c>
      <c r="B1892" s="41">
        <v>0.59</v>
      </c>
      <c r="C1892" s="41">
        <v>0.51</v>
      </c>
      <c r="D1892" s="41">
        <v>0.76</v>
      </c>
      <c r="E1892" s="41">
        <v>0.79</v>
      </c>
      <c r="F1892" s="41">
        <v>0.71</v>
      </c>
    </row>
    <row r="1893" spans="1:6" x14ac:dyDescent="0.25">
      <c r="A1893" s="5">
        <v>39141</v>
      </c>
      <c r="B1893" s="41">
        <v>0.6</v>
      </c>
      <c r="C1893" s="41">
        <v>0.53</v>
      </c>
      <c r="D1893" s="41">
        <v>0.8</v>
      </c>
      <c r="E1893" s="41">
        <v>0.82</v>
      </c>
      <c r="F1893" s="41">
        <v>0.74</v>
      </c>
    </row>
    <row r="1894" spans="1:6" x14ac:dyDescent="0.25">
      <c r="A1894" s="5">
        <v>39172</v>
      </c>
      <c r="B1894" s="41">
        <v>0.59</v>
      </c>
      <c r="C1894" s="41">
        <v>0.53</v>
      </c>
      <c r="D1894" s="41">
        <v>0.78</v>
      </c>
      <c r="E1894" s="41">
        <v>0.8</v>
      </c>
      <c r="F1894" s="41">
        <v>0.72</v>
      </c>
    </row>
    <row r="1895" spans="1:6" x14ac:dyDescent="0.25">
      <c r="A1895" s="5">
        <v>39202</v>
      </c>
      <c r="B1895" s="41">
        <v>0.57999999999999996</v>
      </c>
      <c r="C1895" s="41">
        <v>0.55000000000000004</v>
      </c>
      <c r="D1895" s="41">
        <v>0.78</v>
      </c>
      <c r="E1895" s="41">
        <v>0.81</v>
      </c>
      <c r="F1895" s="41">
        <v>0.73</v>
      </c>
    </row>
    <row r="1896" spans="1:6" x14ac:dyDescent="0.25">
      <c r="A1896" s="5">
        <v>39233</v>
      </c>
      <c r="B1896" s="41">
        <v>0.59</v>
      </c>
      <c r="C1896" s="41">
        <v>0.54</v>
      </c>
      <c r="D1896" s="41">
        <v>0.77</v>
      </c>
      <c r="E1896" s="41">
        <v>0.81</v>
      </c>
      <c r="F1896" s="41">
        <v>0.73</v>
      </c>
    </row>
    <row r="1897" spans="1:6" x14ac:dyDescent="0.25">
      <c r="A1897" s="5">
        <v>39263</v>
      </c>
      <c r="B1897" s="41">
        <v>0.57999999999999996</v>
      </c>
      <c r="C1897" s="41">
        <v>0.53</v>
      </c>
      <c r="D1897" s="41">
        <v>0.76</v>
      </c>
      <c r="E1897" s="41">
        <v>0.79</v>
      </c>
      <c r="F1897" s="41">
        <v>0.71</v>
      </c>
    </row>
    <row r="1898" spans="1:6" x14ac:dyDescent="0.25">
      <c r="A1898" s="5">
        <v>39294</v>
      </c>
      <c r="B1898" s="41">
        <v>0.59</v>
      </c>
      <c r="C1898" s="41">
        <v>0.54</v>
      </c>
      <c r="D1898" s="41">
        <v>0.76</v>
      </c>
      <c r="E1898" s="41">
        <v>0.78</v>
      </c>
      <c r="F1898" s="41">
        <v>0.71</v>
      </c>
    </row>
    <row r="1899" spans="1:6" x14ac:dyDescent="0.25">
      <c r="A1899" s="5">
        <v>39325</v>
      </c>
      <c r="B1899" s="41">
        <v>0.66</v>
      </c>
      <c r="C1899" s="41">
        <v>0.56000000000000005</v>
      </c>
      <c r="D1899" s="41">
        <v>0.77</v>
      </c>
      <c r="E1899" s="41">
        <v>0.79</v>
      </c>
      <c r="F1899" s="41">
        <v>0.73</v>
      </c>
    </row>
    <row r="1900" spans="1:6" x14ac:dyDescent="0.25">
      <c r="A1900" s="5">
        <v>39355</v>
      </c>
      <c r="B1900" s="41">
        <v>0.65</v>
      </c>
      <c r="C1900" s="41">
        <v>0.56999999999999995</v>
      </c>
      <c r="D1900" s="41">
        <v>0.79</v>
      </c>
      <c r="E1900" s="41">
        <v>0.8</v>
      </c>
      <c r="F1900" s="41">
        <v>0.73</v>
      </c>
    </row>
    <row r="1901" spans="1:6" x14ac:dyDescent="0.25">
      <c r="A1901" s="5">
        <v>39386</v>
      </c>
      <c r="B1901" s="41">
        <v>0.66</v>
      </c>
      <c r="C1901" s="41">
        <v>0.57999999999999996</v>
      </c>
      <c r="D1901" s="41">
        <v>0.79</v>
      </c>
      <c r="E1901" s="41">
        <v>0.82</v>
      </c>
      <c r="F1901" s="41">
        <v>0.75</v>
      </c>
    </row>
    <row r="1902" spans="1:6" x14ac:dyDescent="0.25">
      <c r="A1902" s="5">
        <v>39416</v>
      </c>
      <c r="B1902" s="41">
        <v>0.66</v>
      </c>
      <c r="C1902" s="41">
        <v>0.56999999999999995</v>
      </c>
      <c r="D1902" s="41">
        <v>0.79</v>
      </c>
      <c r="E1902" s="41">
        <v>0.83</v>
      </c>
      <c r="F1902" s="41">
        <v>0.75</v>
      </c>
    </row>
    <row r="1903" spans="1:6" x14ac:dyDescent="0.25">
      <c r="A1903" s="5">
        <v>39447</v>
      </c>
      <c r="B1903" s="41">
        <v>0.65</v>
      </c>
      <c r="C1903" s="41">
        <v>0.59</v>
      </c>
      <c r="D1903" s="41">
        <v>0.81</v>
      </c>
      <c r="E1903" s="41">
        <v>0.82</v>
      </c>
      <c r="F1903" s="41">
        <v>0.76</v>
      </c>
    </row>
    <row r="1904" spans="1:6" x14ac:dyDescent="0.25">
      <c r="A1904" s="5">
        <v>39478</v>
      </c>
      <c r="B1904" s="41">
        <v>0.69</v>
      </c>
      <c r="C1904" s="41">
        <v>0.57999999999999996</v>
      </c>
      <c r="D1904" s="41">
        <v>0.81</v>
      </c>
      <c r="E1904" s="41">
        <v>0.8</v>
      </c>
      <c r="F1904" s="41">
        <v>0.75</v>
      </c>
    </row>
    <row r="1905" spans="1:6" x14ac:dyDescent="0.25">
      <c r="A1905" s="5">
        <v>39507</v>
      </c>
      <c r="B1905" s="41">
        <v>0.67</v>
      </c>
      <c r="C1905" s="41">
        <v>0.56999999999999995</v>
      </c>
      <c r="D1905" s="41">
        <v>0.8</v>
      </c>
      <c r="E1905" s="41">
        <v>0.78</v>
      </c>
      <c r="F1905" s="41">
        <v>0.74</v>
      </c>
    </row>
    <row r="1906" spans="1:6" x14ac:dyDescent="0.25">
      <c r="A1906" s="5">
        <v>39538</v>
      </c>
      <c r="B1906" s="41">
        <v>0.67</v>
      </c>
      <c r="C1906" s="41">
        <v>0.57999999999999996</v>
      </c>
      <c r="D1906" s="41">
        <v>0.8</v>
      </c>
      <c r="E1906" s="41">
        <v>0.76</v>
      </c>
      <c r="F1906" s="41">
        <v>0.73</v>
      </c>
    </row>
    <row r="1907" spans="1:6" x14ac:dyDescent="0.25">
      <c r="A1907" s="5">
        <v>39568</v>
      </c>
      <c r="B1907" s="41">
        <v>0.67</v>
      </c>
      <c r="C1907" s="41">
        <v>0.59</v>
      </c>
      <c r="D1907" s="41">
        <v>0.8</v>
      </c>
      <c r="E1907" s="41">
        <v>0.77</v>
      </c>
      <c r="F1907" s="41">
        <v>0.74</v>
      </c>
    </row>
    <row r="1908" spans="1:6" x14ac:dyDescent="0.25">
      <c r="A1908" s="5">
        <v>39599</v>
      </c>
      <c r="B1908" s="41">
        <v>0.63</v>
      </c>
      <c r="C1908" s="41">
        <v>0.56999999999999995</v>
      </c>
      <c r="D1908" s="41">
        <v>0.8</v>
      </c>
      <c r="E1908" s="41">
        <v>0.76</v>
      </c>
      <c r="F1908" s="41">
        <v>0.73</v>
      </c>
    </row>
    <row r="1909" spans="1:6" x14ac:dyDescent="0.25">
      <c r="A1909" s="5">
        <v>39629</v>
      </c>
      <c r="B1909" s="41">
        <v>0.59</v>
      </c>
      <c r="C1909" s="41">
        <v>0.56999999999999995</v>
      </c>
      <c r="D1909" s="41">
        <v>0.79</v>
      </c>
      <c r="E1909" s="41">
        <v>0.76</v>
      </c>
      <c r="F1909" s="41">
        <v>0.72</v>
      </c>
    </row>
    <row r="1910" spans="1:6" x14ac:dyDescent="0.25">
      <c r="A1910" s="5">
        <v>39660</v>
      </c>
      <c r="B1910" s="41">
        <v>0.59</v>
      </c>
      <c r="C1910" s="41">
        <v>0.53</v>
      </c>
      <c r="D1910" s="41">
        <v>0.77</v>
      </c>
      <c r="E1910" s="41">
        <v>0.74</v>
      </c>
      <c r="F1910" s="41">
        <v>0.7</v>
      </c>
    </row>
    <row r="1911" spans="1:6" x14ac:dyDescent="0.25">
      <c r="A1911" s="5">
        <v>39691</v>
      </c>
      <c r="B1911" s="41">
        <v>0.57999999999999996</v>
      </c>
      <c r="C1911" s="41">
        <v>0.55000000000000004</v>
      </c>
      <c r="D1911" s="41">
        <v>0.76</v>
      </c>
      <c r="E1911" s="41">
        <v>0.73</v>
      </c>
      <c r="F1911" s="41">
        <v>0.7</v>
      </c>
    </row>
    <row r="1912" spans="1:6" x14ac:dyDescent="0.25">
      <c r="A1912" s="5">
        <v>39721</v>
      </c>
      <c r="B1912" s="41">
        <v>0.51</v>
      </c>
      <c r="C1912" s="41">
        <v>0.5</v>
      </c>
      <c r="D1912" s="41">
        <v>0.71</v>
      </c>
      <c r="E1912" s="41">
        <v>0.67</v>
      </c>
      <c r="F1912" s="41">
        <v>0.65</v>
      </c>
    </row>
    <row r="1913" spans="1:6" x14ac:dyDescent="0.25">
      <c r="A1913" s="5">
        <v>39752</v>
      </c>
      <c r="B1913" s="41">
        <v>0.49</v>
      </c>
      <c r="C1913" s="41">
        <v>0.47</v>
      </c>
      <c r="D1913" s="41">
        <v>0.62</v>
      </c>
      <c r="E1913" s="41">
        <v>0.56999999999999995</v>
      </c>
      <c r="F1913" s="41">
        <v>0.56999999999999995</v>
      </c>
    </row>
    <row r="1914" spans="1:6" x14ac:dyDescent="0.25">
      <c r="A1914" s="5">
        <v>39782</v>
      </c>
      <c r="B1914" s="41">
        <v>0.54</v>
      </c>
      <c r="C1914" s="41">
        <v>0.51</v>
      </c>
      <c r="D1914" s="41">
        <v>0.67</v>
      </c>
      <c r="E1914" s="41">
        <v>0.6</v>
      </c>
      <c r="F1914" s="41">
        <v>0.61</v>
      </c>
    </row>
    <row r="1915" spans="1:6" x14ac:dyDescent="0.25">
      <c r="A1915" s="5">
        <v>39813</v>
      </c>
      <c r="B1915" s="41">
        <v>0.66</v>
      </c>
      <c r="C1915" s="41">
        <v>0.62</v>
      </c>
      <c r="D1915" s="41">
        <v>0.76</v>
      </c>
      <c r="E1915" s="41">
        <v>0.65</v>
      </c>
      <c r="F1915" s="41">
        <v>0.69</v>
      </c>
    </row>
    <row r="1916" spans="1:6" x14ac:dyDescent="0.25">
      <c r="A1916" s="5">
        <v>39844</v>
      </c>
      <c r="B1916" s="41">
        <v>0.66</v>
      </c>
      <c r="C1916" s="41">
        <v>0.6</v>
      </c>
      <c r="D1916" s="41">
        <v>0.71</v>
      </c>
      <c r="E1916" s="41">
        <v>0.63</v>
      </c>
      <c r="F1916" s="41">
        <v>0.66</v>
      </c>
    </row>
    <row r="1917" spans="1:6" x14ac:dyDescent="0.25">
      <c r="A1917" s="5">
        <v>39872</v>
      </c>
      <c r="B1917" s="41">
        <v>0.59</v>
      </c>
      <c r="C1917" s="41">
        <v>0.6</v>
      </c>
      <c r="D1917" s="41">
        <v>0.69</v>
      </c>
      <c r="E1917" s="41">
        <v>0.62</v>
      </c>
      <c r="F1917" s="41">
        <v>0.65</v>
      </c>
    </row>
    <row r="1918" spans="1:6" x14ac:dyDescent="0.25">
      <c r="A1918" s="5">
        <v>39903</v>
      </c>
      <c r="B1918" s="41">
        <v>0.92</v>
      </c>
      <c r="C1918" s="41">
        <v>0.61</v>
      </c>
      <c r="D1918" s="41">
        <v>0.68</v>
      </c>
      <c r="E1918" s="41">
        <v>0.6</v>
      </c>
      <c r="F1918" s="41">
        <v>0.64</v>
      </c>
    </row>
    <row r="1919" spans="1:6" x14ac:dyDescent="0.25">
      <c r="A1919" s="5">
        <v>39933</v>
      </c>
      <c r="B1919" s="41">
        <v>0.91</v>
      </c>
      <c r="C1919" s="41">
        <v>0.57999999999999996</v>
      </c>
      <c r="D1919" s="41">
        <v>0.69</v>
      </c>
      <c r="E1919" s="41">
        <v>0.6</v>
      </c>
      <c r="F1919" s="41">
        <v>0.64</v>
      </c>
    </row>
    <row r="1920" spans="1:6" x14ac:dyDescent="0.25">
      <c r="A1920" s="5">
        <v>39964</v>
      </c>
      <c r="B1920" s="41">
        <v>0.84</v>
      </c>
      <c r="C1920" s="41">
        <v>0.59</v>
      </c>
      <c r="D1920" s="41">
        <v>0.72</v>
      </c>
      <c r="E1920" s="41">
        <v>0.63</v>
      </c>
      <c r="F1920" s="41">
        <v>0.66</v>
      </c>
    </row>
    <row r="1921" spans="1:6" x14ac:dyDescent="0.25">
      <c r="A1921" s="5">
        <v>39994</v>
      </c>
      <c r="B1921" s="41">
        <v>0.82</v>
      </c>
      <c r="C1921" s="41">
        <v>0.61</v>
      </c>
      <c r="D1921" s="41">
        <v>0.74</v>
      </c>
      <c r="E1921" s="41">
        <v>0.66</v>
      </c>
      <c r="F1921" s="41">
        <v>0.69</v>
      </c>
    </row>
    <row r="1922" spans="1:6" x14ac:dyDescent="0.25">
      <c r="A1922" s="5">
        <v>40025</v>
      </c>
      <c r="B1922" s="41">
        <v>0.87</v>
      </c>
      <c r="C1922" s="41">
        <v>0.63</v>
      </c>
      <c r="D1922" s="41">
        <v>0.78</v>
      </c>
      <c r="E1922" s="41">
        <v>0.71</v>
      </c>
      <c r="F1922" s="41">
        <v>0.73</v>
      </c>
    </row>
    <row r="1923" spans="1:6" x14ac:dyDescent="0.25">
      <c r="A1923" s="5">
        <v>40056</v>
      </c>
      <c r="B1923" s="41">
        <v>0.81</v>
      </c>
      <c r="C1923" s="41">
        <v>0.65</v>
      </c>
      <c r="D1923" s="41">
        <v>0.78</v>
      </c>
      <c r="E1923" s="41">
        <v>0.72</v>
      </c>
      <c r="F1923" s="41">
        <v>0.74</v>
      </c>
    </row>
    <row r="1924" spans="1:6" x14ac:dyDescent="0.25">
      <c r="A1924" s="5">
        <v>40086</v>
      </c>
      <c r="B1924" s="41">
        <v>0.81</v>
      </c>
      <c r="C1924" s="41">
        <v>0.65</v>
      </c>
      <c r="D1924" s="41">
        <v>0.79</v>
      </c>
      <c r="E1924" s="41">
        <v>0.74</v>
      </c>
      <c r="F1924" s="41">
        <v>0.75</v>
      </c>
    </row>
    <row r="1925" spans="1:6" x14ac:dyDescent="0.25">
      <c r="A1925" s="5">
        <v>40117</v>
      </c>
      <c r="B1925" s="41">
        <v>0.83</v>
      </c>
      <c r="C1925" s="41">
        <v>0.65</v>
      </c>
      <c r="D1925" s="41">
        <v>0.79</v>
      </c>
      <c r="E1925" s="41">
        <v>0.74</v>
      </c>
      <c r="F1925" s="41">
        <v>0.74</v>
      </c>
    </row>
    <row r="1926" spans="1:6" x14ac:dyDescent="0.25">
      <c r="A1926" s="5">
        <v>40147</v>
      </c>
      <c r="B1926" s="41">
        <v>0.81</v>
      </c>
      <c r="C1926" s="41">
        <v>0.65</v>
      </c>
      <c r="D1926" s="41">
        <v>0.78</v>
      </c>
      <c r="E1926" s="41">
        <v>0.75</v>
      </c>
      <c r="F1926" s="41">
        <v>0.74</v>
      </c>
    </row>
    <row r="1927" spans="1:6" x14ac:dyDescent="0.25">
      <c r="A1927" s="5">
        <v>40178</v>
      </c>
      <c r="B1927" s="41">
        <v>0.77</v>
      </c>
      <c r="C1927" s="41">
        <v>0.63</v>
      </c>
      <c r="D1927" s="41">
        <v>0.76</v>
      </c>
      <c r="E1927" s="41">
        <v>0.74</v>
      </c>
      <c r="F1927" s="41">
        <v>0.73</v>
      </c>
    </row>
    <row r="1928" spans="1:6" x14ac:dyDescent="0.25">
      <c r="A1928" s="5">
        <v>40209</v>
      </c>
      <c r="B1928" s="41">
        <v>0.77</v>
      </c>
      <c r="C1928" s="41">
        <v>0.63</v>
      </c>
      <c r="D1928" s="41">
        <v>0.77</v>
      </c>
      <c r="E1928" s="41">
        <v>0.75</v>
      </c>
      <c r="F1928" s="41">
        <v>0.74</v>
      </c>
    </row>
    <row r="1929" spans="1:6" x14ac:dyDescent="0.25">
      <c r="A1929" s="5">
        <v>40237</v>
      </c>
      <c r="B1929" s="41">
        <v>0.77</v>
      </c>
      <c r="C1929" s="41">
        <v>0.63</v>
      </c>
      <c r="D1929" s="41">
        <v>0.77</v>
      </c>
      <c r="E1929" s="41">
        <v>0.75</v>
      </c>
      <c r="F1929" s="41">
        <v>0.74</v>
      </c>
    </row>
    <row r="1930" spans="1:6" x14ac:dyDescent="0.25">
      <c r="A1930" s="5">
        <v>40268</v>
      </c>
      <c r="B1930" s="41">
        <v>0.72</v>
      </c>
      <c r="C1930" s="41">
        <v>0.63</v>
      </c>
      <c r="D1930" s="41">
        <v>0.77</v>
      </c>
      <c r="E1930" s="41">
        <v>0.76</v>
      </c>
      <c r="F1930" s="41">
        <v>0.74</v>
      </c>
    </row>
    <row r="1931" spans="1:6" x14ac:dyDescent="0.25">
      <c r="A1931" s="5">
        <v>40298</v>
      </c>
      <c r="B1931" s="41">
        <v>0.73</v>
      </c>
      <c r="C1931" s="41">
        <v>0.63</v>
      </c>
      <c r="D1931" s="41">
        <v>0.79</v>
      </c>
      <c r="E1931" s="41">
        <v>0.77</v>
      </c>
      <c r="F1931" s="41">
        <v>0.75</v>
      </c>
    </row>
    <row r="1932" spans="1:6" x14ac:dyDescent="0.25">
      <c r="A1932" s="5">
        <v>40329</v>
      </c>
      <c r="B1932" s="41">
        <v>0.72</v>
      </c>
      <c r="C1932" s="41">
        <v>0.63</v>
      </c>
      <c r="D1932" s="41">
        <v>0.78</v>
      </c>
      <c r="E1932" s="41">
        <v>0.76</v>
      </c>
      <c r="F1932" s="41">
        <v>0.74</v>
      </c>
    </row>
    <row r="1933" spans="1:6" x14ac:dyDescent="0.25">
      <c r="A1933" s="5">
        <v>40359</v>
      </c>
      <c r="B1933" s="41">
        <v>0.74</v>
      </c>
      <c r="C1933" s="41">
        <v>0.66</v>
      </c>
      <c r="D1933" s="41">
        <v>0.81</v>
      </c>
      <c r="E1933" s="41">
        <v>0.77</v>
      </c>
      <c r="F1933" s="41">
        <v>0.77</v>
      </c>
    </row>
    <row r="1934" spans="1:6" x14ac:dyDescent="0.25">
      <c r="A1934" s="5">
        <v>40390</v>
      </c>
      <c r="B1934" s="41">
        <v>0.66</v>
      </c>
      <c r="C1934" s="41">
        <v>0.67</v>
      </c>
      <c r="D1934" s="41">
        <v>0.81</v>
      </c>
      <c r="E1934" s="41">
        <v>0.79</v>
      </c>
      <c r="F1934" s="41">
        <v>0.77</v>
      </c>
    </row>
    <row r="1935" spans="1:6" x14ac:dyDescent="0.25">
      <c r="A1935" s="5">
        <v>40421</v>
      </c>
      <c r="B1935" s="41">
        <v>0.74</v>
      </c>
      <c r="C1935" s="41">
        <v>0.69</v>
      </c>
      <c r="D1935" s="41">
        <v>0.85</v>
      </c>
      <c r="E1935" s="41">
        <v>0.81</v>
      </c>
      <c r="F1935" s="41">
        <v>0.81</v>
      </c>
    </row>
    <row r="1936" spans="1:6" x14ac:dyDescent="0.25">
      <c r="A1936" s="5">
        <v>40451</v>
      </c>
      <c r="B1936" s="41">
        <v>0.75</v>
      </c>
      <c r="C1936" s="41">
        <v>0.66</v>
      </c>
      <c r="D1936" s="41">
        <v>0.83</v>
      </c>
      <c r="E1936" s="41">
        <v>0.81</v>
      </c>
      <c r="F1936" s="41">
        <v>0.79</v>
      </c>
    </row>
    <row r="1937" spans="1:6" x14ac:dyDescent="0.25">
      <c r="A1937" s="5">
        <v>40482</v>
      </c>
      <c r="B1937" s="41">
        <v>0.72</v>
      </c>
      <c r="C1937" s="41">
        <v>0.64</v>
      </c>
      <c r="D1937" s="41">
        <v>0.81</v>
      </c>
      <c r="E1937" s="41">
        <v>0.8</v>
      </c>
      <c r="F1937" s="41">
        <v>0.77</v>
      </c>
    </row>
    <row r="1938" spans="1:6" x14ac:dyDescent="0.25">
      <c r="A1938" s="5">
        <v>40512</v>
      </c>
      <c r="B1938" s="41">
        <v>0.73</v>
      </c>
      <c r="C1938" s="41">
        <v>0.64</v>
      </c>
      <c r="D1938" s="41">
        <v>0.79</v>
      </c>
      <c r="E1938" s="41">
        <v>0.79</v>
      </c>
      <c r="F1938" s="41">
        <v>0.77</v>
      </c>
    </row>
    <row r="1939" spans="1:6" x14ac:dyDescent="0.25">
      <c r="A1939" s="5">
        <v>40543</v>
      </c>
      <c r="B1939" s="41">
        <v>0.77</v>
      </c>
      <c r="C1939" s="41">
        <v>0.63</v>
      </c>
      <c r="D1939" s="41">
        <v>0.78</v>
      </c>
      <c r="E1939" s="41">
        <v>0.79</v>
      </c>
      <c r="F1939" s="41">
        <v>0.75</v>
      </c>
    </row>
    <row r="1940" spans="1:6" x14ac:dyDescent="0.25">
      <c r="A1940" s="5">
        <v>40574</v>
      </c>
      <c r="B1940" s="41">
        <v>0.7</v>
      </c>
      <c r="C1940" s="41">
        <v>0.6</v>
      </c>
      <c r="D1940" s="41">
        <v>0.76</v>
      </c>
      <c r="E1940" s="41">
        <v>0.77</v>
      </c>
      <c r="F1940" s="41">
        <v>0.74</v>
      </c>
    </row>
    <row r="1941" spans="1:6" x14ac:dyDescent="0.25">
      <c r="A1941" s="5">
        <v>40602</v>
      </c>
      <c r="B1941" s="41">
        <v>0.76</v>
      </c>
      <c r="C1941" s="41">
        <v>0.6</v>
      </c>
      <c r="D1941" s="41">
        <v>0.77</v>
      </c>
      <c r="E1941" s="41">
        <v>0.78</v>
      </c>
      <c r="F1941" s="41">
        <v>0.75</v>
      </c>
    </row>
    <row r="1942" spans="1:6" x14ac:dyDescent="0.25">
      <c r="A1942" s="5">
        <v>40633</v>
      </c>
      <c r="B1942" s="41">
        <v>0.72</v>
      </c>
      <c r="C1942" s="41">
        <v>0.6</v>
      </c>
      <c r="D1942" s="41">
        <v>0.76</v>
      </c>
      <c r="E1942" s="41">
        <v>0.78</v>
      </c>
      <c r="F1942" s="41">
        <v>0.74</v>
      </c>
    </row>
    <row r="1943" spans="1:6" x14ac:dyDescent="0.25">
      <c r="A1943" s="5">
        <v>40663</v>
      </c>
      <c r="B1943" s="41">
        <v>0.73</v>
      </c>
      <c r="C1943" s="41">
        <v>0.61</v>
      </c>
      <c r="D1943" s="41">
        <v>0.77</v>
      </c>
      <c r="E1943" s="41">
        <v>0.79</v>
      </c>
      <c r="F1943" s="41">
        <v>0.75</v>
      </c>
    </row>
    <row r="1944" spans="1:6" x14ac:dyDescent="0.25">
      <c r="A1944" s="5">
        <v>40694</v>
      </c>
      <c r="B1944" s="41">
        <v>0.78</v>
      </c>
      <c r="C1944" s="41">
        <v>0.61</v>
      </c>
      <c r="D1944" s="41">
        <v>0.78</v>
      </c>
      <c r="E1944" s="41">
        <v>0.8</v>
      </c>
      <c r="F1944" s="41">
        <v>0.76</v>
      </c>
    </row>
    <row r="1945" spans="1:6" x14ac:dyDescent="0.25">
      <c r="A1945" s="5">
        <v>40724</v>
      </c>
      <c r="B1945" s="41">
        <v>0.75</v>
      </c>
      <c r="C1945" s="41">
        <v>0.59</v>
      </c>
      <c r="D1945" s="41">
        <v>0.76</v>
      </c>
      <c r="E1945" s="41">
        <v>0.79</v>
      </c>
      <c r="F1945" s="41">
        <v>0.74</v>
      </c>
    </row>
    <row r="1946" spans="1:6" x14ac:dyDescent="0.25">
      <c r="A1946" s="5">
        <v>40755</v>
      </c>
      <c r="B1946" s="41">
        <v>0.85</v>
      </c>
      <c r="C1946" s="41">
        <v>0.62</v>
      </c>
      <c r="D1946" s="41">
        <v>0.78</v>
      </c>
      <c r="E1946" s="41">
        <v>0.81</v>
      </c>
      <c r="F1946" s="41">
        <v>0.77</v>
      </c>
    </row>
    <row r="1947" spans="1:6" x14ac:dyDescent="0.25">
      <c r="A1947" s="5">
        <v>40786</v>
      </c>
      <c r="B1947" s="41">
        <v>0.95</v>
      </c>
      <c r="C1947" s="41">
        <v>0.63</v>
      </c>
      <c r="D1947" s="41">
        <v>0.8</v>
      </c>
      <c r="E1947" s="41">
        <v>0.81</v>
      </c>
      <c r="F1947" s="41">
        <v>0.78</v>
      </c>
    </row>
    <row r="1948" spans="1:6" x14ac:dyDescent="0.25">
      <c r="A1948" s="5">
        <v>40816</v>
      </c>
      <c r="B1948" s="41">
        <v>1.06</v>
      </c>
      <c r="C1948" s="41">
        <v>0.69</v>
      </c>
      <c r="D1948" s="41">
        <v>0.83</v>
      </c>
      <c r="E1948" s="41">
        <v>0.83</v>
      </c>
      <c r="F1948" s="41">
        <v>0.81</v>
      </c>
    </row>
    <row r="1949" spans="1:6" x14ac:dyDescent="0.25">
      <c r="A1949" s="5">
        <v>40847</v>
      </c>
      <c r="B1949" s="41">
        <v>1.06</v>
      </c>
      <c r="C1949" s="41">
        <v>0.72</v>
      </c>
      <c r="D1949" s="41">
        <v>0.83</v>
      </c>
      <c r="E1949" s="41">
        <v>0.85</v>
      </c>
      <c r="F1949" s="41">
        <v>0.83</v>
      </c>
    </row>
    <row r="1950" spans="1:6" x14ac:dyDescent="0.25">
      <c r="A1950" s="5">
        <v>40877</v>
      </c>
      <c r="B1950" s="41">
        <v>0.98</v>
      </c>
      <c r="C1950" s="41">
        <v>0.71</v>
      </c>
      <c r="D1950" s="41">
        <v>0.81</v>
      </c>
      <c r="E1950" s="41">
        <v>0.82</v>
      </c>
      <c r="F1950" s="41">
        <v>0.8</v>
      </c>
    </row>
    <row r="1951" spans="1:6" x14ac:dyDescent="0.25">
      <c r="A1951" s="5">
        <v>40908</v>
      </c>
      <c r="B1951" s="41">
        <v>1.07</v>
      </c>
      <c r="C1951" s="41">
        <v>0.81</v>
      </c>
      <c r="D1951" s="41">
        <v>0.82</v>
      </c>
      <c r="E1951" s="41">
        <v>0.84</v>
      </c>
      <c r="F1951" s="41">
        <v>0.83</v>
      </c>
    </row>
    <row r="1952" spans="1:6" x14ac:dyDescent="0.25">
      <c r="A1952" s="5">
        <v>40939</v>
      </c>
      <c r="B1952" s="41">
        <v>1.05</v>
      </c>
      <c r="C1952" s="41">
        <v>0.81</v>
      </c>
      <c r="D1952" s="41">
        <v>0.83</v>
      </c>
      <c r="E1952" s="41">
        <v>0.85</v>
      </c>
      <c r="F1952" s="41">
        <v>0.84</v>
      </c>
    </row>
    <row r="1953" spans="1:6" x14ac:dyDescent="0.25">
      <c r="A1953" s="5">
        <v>40968</v>
      </c>
      <c r="B1953" s="41">
        <v>1.01</v>
      </c>
      <c r="C1953" s="41">
        <v>0.81</v>
      </c>
      <c r="D1953" s="41">
        <v>0.83</v>
      </c>
      <c r="E1953" s="41">
        <v>0.86</v>
      </c>
      <c r="F1953" s="41">
        <v>0.84</v>
      </c>
    </row>
    <row r="1954" spans="1:6" x14ac:dyDescent="0.25">
      <c r="A1954" s="5">
        <v>40999</v>
      </c>
      <c r="B1954" s="41">
        <v>0.9</v>
      </c>
      <c r="C1954" s="41">
        <v>0.77</v>
      </c>
      <c r="D1954" s="41">
        <v>0.8</v>
      </c>
      <c r="E1954" s="41">
        <v>0.84</v>
      </c>
      <c r="F1954" s="41">
        <v>0.81</v>
      </c>
    </row>
    <row r="1955" spans="1:6" x14ac:dyDescent="0.25">
      <c r="A1955" s="5">
        <v>41029</v>
      </c>
      <c r="B1955" s="41">
        <v>0.93</v>
      </c>
      <c r="C1955" s="41">
        <v>0.8</v>
      </c>
      <c r="D1955" s="41">
        <v>0.82</v>
      </c>
      <c r="E1955" s="41">
        <v>0.85</v>
      </c>
      <c r="F1955" s="41">
        <v>0.83</v>
      </c>
    </row>
    <row r="1956" spans="1:6" x14ac:dyDescent="0.25">
      <c r="A1956" s="5">
        <v>41060</v>
      </c>
      <c r="B1956" s="41">
        <v>1.02</v>
      </c>
      <c r="C1956" s="41">
        <v>0.84</v>
      </c>
      <c r="D1956" s="41">
        <v>0.85</v>
      </c>
      <c r="E1956" s="41">
        <v>0.85</v>
      </c>
      <c r="F1956" s="41">
        <v>0.85</v>
      </c>
    </row>
    <row r="1957" spans="1:6" x14ac:dyDescent="0.25">
      <c r="A1957" s="5">
        <v>41090</v>
      </c>
      <c r="B1957" s="41">
        <v>1.01</v>
      </c>
      <c r="C1957" s="41">
        <v>0.86</v>
      </c>
      <c r="D1957" s="41">
        <v>0.85</v>
      </c>
      <c r="E1957" s="41">
        <v>0.85</v>
      </c>
      <c r="F1957" s="41">
        <v>0.85</v>
      </c>
    </row>
    <row r="1958" spans="1:6" x14ac:dyDescent="0.25">
      <c r="A1958" s="5">
        <v>41121</v>
      </c>
      <c r="B1958" s="41">
        <v>1.06</v>
      </c>
      <c r="C1958" s="41">
        <v>0.91</v>
      </c>
      <c r="D1958" s="41">
        <v>0.9</v>
      </c>
      <c r="E1958" s="41">
        <v>0.89</v>
      </c>
      <c r="F1958" s="41">
        <v>0.9</v>
      </c>
    </row>
    <row r="1959" spans="1:6" x14ac:dyDescent="0.25">
      <c r="A1959" s="5">
        <v>41152</v>
      </c>
      <c r="B1959" s="41">
        <v>1.03</v>
      </c>
      <c r="C1959" s="41">
        <v>0.89</v>
      </c>
      <c r="D1959" s="41">
        <v>0.9</v>
      </c>
      <c r="E1959" s="41">
        <v>0.89</v>
      </c>
      <c r="F1959" s="41">
        <v>0.9</v>
      </c>
    </row>
    <row r="1960" spans="1:6" x14ac:dyDescent="0.25">
      <c r="A1960" s="5">
        <v>41182</v>
      </c>
      <c r="B1960" s="41">
        <v>1.04</v>
      </c>
      <c r="C1960" s="41">
        <v>0.86</v>
      </c>
      <c r="D1960" s="41">
        <v>0.9</v>
      </c>
      <c r="E1960" s="41">
        <v>0.88</v>
      </c>
      <c r="F1960" s="41">
        <v>0.89</v>
      </c>
    </row>
    <row r="1961" spans="1:6" x14ac:dyDescent="0.25">
      <c r="A1961" s="5">
        <v>41213</v>
      </c>
      <c r="B1961" s="41">
        <v>1.01</v>
      </c>
      <c r="C1961" s="41">
        <v>0.88</v>
      </c>
      <c r="D1961" s="41">
        <v>0.91</v>
      </c>
      <c r="E1961" s="41">
        <v>0.91</v>
      </c>
      <c r="F1961" s="41">
        <v>0.91</v>
      </c>
    </row>
    <row r="1962" spans="1:6" x14ac:dyDescent="0.25">
      <c r="A1962" s="5">
        <v>41243</v>
      </c>
      <c r="B1962" s="41">
        <v>0.99</v>
      </c>
      <c r="C1962" s="41">
        <v>0.87</v>
      </c>
      <c r="D1962" s="41">
        <v>0.9</v>
      </c>
      <c r="E1962" s="41">
        <v>0.89</v>
      </c>
      <c r="F1962" s="41">
        <v>0.89</v>
      </c>
    </row>
    <row r="1963" spans="1:6" x14ac:dyDescent="0.25">
      <c r="A1963" s="5">
        <v>41274</v>
      </c>
      <c r="B1963" s="41">
        <v>1.46</v>
      </c>
      <c r="C1963" s="41">
        <v>0.86</v>
      </c>
      <c r="D1963" s="41">
        <v>0.9</v>
      </c>
      <c r="E1963" s="41">
        <v>0.88</v>
      </c>
      <c r="F1963" s="41">
        <v>0.89</v>
      </c>
    </row>
    <row r="1964" spans="1:6" x14ac:dyDescent="0.25">
      <c r="A1964" s="5">
        <v>41305</v>
      </c>
      <c r="B1964" s="41">
        <v>1.36</v>
      </c>
      <c r="C1964" s="41">
        <v>0.83</v>
      </c>
      <c r="D1964" s="41">
        <v>0.87</v>
      </c>
      <c r="E1964" s="41">
        <v>0.86</v>
      </c>
      <c r="F1964" s="41">
        <v>0.87</v>
      </c>
    </row>
    <row r="1965" spans="1:6" x14ac:dyDescent="0.25">
      <c r="A1965" s="5">
        <v>41333</v>
      </c>
      <c r="B1965" s="41">
        <v>1.36</v>
      </c>
      <c r="C1965" s="41">
        <v>0.85</v>
      </c>
      <c r="D1965" s="41">
        <v>0.89</v>
      </c>
      <c r="E1965" s="41">
        <v>0.85</v>
      </c>
      <c r="F1965" s="41">
        <v>0.87</v>
      </c>
    </row>
    <row r="1966" spans="1:6" x14ac:dyDescent="0.25">
      <c r="A1966" s="5">
        <v>41364</v>
      </c>
      <c r="B1966" s="41">
        <v>1.34</v>
      </c>
      <c r="C1966" s="41">
        <v>0.85</v>
      </c>
      <c r="D1966" s="41">
        <v>0.88</v>
      </c>
      <c r="E1966" s="41">
        <v>0.84</v>
      </c>
      <c r="F1966" s="41">
        <v>0.87</v>
      </c>
    </row>
    <row r="1967" spans="1:6" x14ac:dyDescent="0.25">
      <c r="A1967" s="5">
        <v>41394</v>
      </c>
      <c r="B1967" s="41">
        <v>1.39</v>
      </c>
      <c r="C1967" s="41">
        <v>0.87</v>
      </c>
      <c r="D1967" s="41">
        <v>0.91</v>
      </c>
      <c r="E1967" s="41">
        <v>0.87</v>
      </c>
      <c r="F1967" s="41">
        <v>0.89</v>
      </c>
    </row>
    <row r="1968" spans="1:6" x14ac:dyDescent="0.25">
      <c r="A1968" s="5">
        <v>41425</v>
      </c>
      <c r="B1968" s="41">
        <v>1.35</v>
      </c>
      <c r="C1968" s="41">
        <v>0.83</v>
      </c>
      <c r="D1968" s="41">
        <v>0.87</v>
      </c>
      <c r="E1968" s="41">
        <v>0.84</v>
      </c>
      <c r="F1968" s="41">
        <v>0.86</v>
      </c>
    </row>
    <row r="1969" spans="1:6" x14ac:dyDescent="0.25">
      <c r="A1969" s="5">
        <v>41455</v>
      </c>
      <c r="B1969" s="41">
        <v>1.35</v>
      </c>
      <c r="C1969" s="41">
        <v>0.8</v>
      </c>
      <c r="D1969" s="41">
        <v>0.83</v>
      </c>
      <c r="E1969" s="41">
        <v>0.8</v>
      </c>
      <c r="F1969" s="41">
        <v>0.82</v>
      </c>
    </row>
    <row r="1970" spans="1:6" x14ac:dyDescent="0.25">
      <c r="A1970" s="5">
        <v>41486</v>
      </c>
      <c r="B1970" s="41">
        <v>1.33</v>
      </c>
      <c r="C1970" s="41">
        <v>0.78</v>
      </c>
      <c r="D1970" s="41">
        <v>0.83</v>
      </c>
      <c r="E1970" s="41">
        <v>0.8</v>
      </c>
      <c r="F1970" s="41">
        <v>0.82</v>
      </c>
    </row>
    <row r="1971" spans="1:6" x14ac:dyDescent="0.25">
      <c r="A1971" s="5">
        <v>41517</v>
      </c>
      <c r="B1971" s="41">
        <v>1.31</v>
      </c>
      <c r="C1971" s="41">
        <v>0.77</v>
      </c>
      <c r="D1971" s="41">
        <v>0.82</v>
      </c>
      <c r="E1971" s="41">
        <v>0.79</v>
      </c>
      <c r="F1971" s="41">
        <v>0.81</v>
      </c>
    </row>
    <row r="1972" spans="1:6" x14ac:dyDescent="0.25">
      <c r="A1972" s="5">
        <v>41547</v>
      </c>
      <c r="B1972" s="41">
        <v>1.28</v>
      </c>
      <c r="C1972" s="41">
        <v>0.76</v>
      </c>
      <c r="D1972" s="41">
        <v>0.81</v>
      </c>
      <c r="E1972" s="41">
        <v>0.82</v>
      </c>
      <c r="F1972" s="41">
        <v>0.81</v>
      </c>
    </row>
    <row r="1973" spans="1:6" x14ac:dyDescent="0.25">
      <c r="A1973" s="5">
        <v>41578</v>
      </c>
      <c r="B1973" s="41">
        <v>1.35</v>
      </c>
      <c r="C1973" s="41">
        <v>0.77</v>
      </c>
      <c r="D1973" s="41">
        <v>0.82</v>
      </c>
      <c r="E1973" s="41">
        <v>0.83</v>
      </c>
      <c r="F1973" s="41">
        <v>0.82</v>
      </c>
    </row>
    <row r="1974" spans="1:6" x14ac:dyDescent="0.25">
      <c r="A1974" s="5">
        <v>41608</v>
      </c>
      <c r="B1974" s="41">
        <v>1.31</v>
      </c>
      <c r="C1974" s="41">
        <v>0.77</v>
      </c>
      <c r="D1974" s="41">
        <v>0.81</v>
      </c>
      <c r="E1974" s="41">
        <v>0.81</v>
      </c>
      <c r="F1974" s="41">
        <v>0.81</v>
      </c>
    </row>
    <row r="1975" spans="1:6" x14ac:dyDescent="0.25">
      <c r="A1975" s="5">
        <v>41639</v>
      </c>
      <c r="B1975" s="41">
        <v>1.26</v>
      </c>
      <c r="C1975" s="41">
        <v>0.76</v>
      </c>
      <c r="D1975" s="41">
        <v>0.8</v>
      </c>
      <c r="E1975" s="41">
        <v>0.81</v>
      </c>
      <c r="F1975" s="41">
        <v>0.81</v>
      </c>
    </row>
    <row r="1976" spans="1:6" x14ac:dyDescent="0.25">
      <c r="A1976" s="5">
        <v>41670</v>
      </c>
      <c r="B1976" s="41">
        <v>1.32</v>
      </c>
      <c r="C1976" s="41">
        <v>0.78</v>
      </c>
      <c r="D1976" s="41">
        <v>0.84</v>
      </c>
      <c r="E1976" s="41">
        <v>0.83</v>
      </c>
      <c r="F1976" s="41">
        <v>0.84</v>
      </c>
    </row>
    <row r="1977" spans="1:6" x14ac:dyDescent="0.25">
      <c r="A1977" s="5">
        <v>41698</v>
      </c>
      <c r="B1977" s="41">
        <v>1.32</v>
      </c>
      <c r="C1977" s="41">
        <v>0.83</v>
      </c>
      <c r="D1977" s="41">
        <v>0.85</v>
      </c>
      <c r="E1977" s="41">
        <v>0.85</v>
      </c>
      <c r="F1977" s="41">
        <v>0.85</v>
      </c>
    </row>
    <row r="1978" spans="1:6" x14ac:dyDescent="0.25">
      <c r="A1978" s="5">
        <v>41729</v>
      </c>
      <c r="B1978" s="41">
        <v>1.23</v>
      </c>
      <c r="C1978" s="41">
        <v>0.86</v>
      </c>
      <c r="D1978" s="41">
        <v>0.86</v>
      </c>
      <c r="E1978" s="41">
        <v>0.86</v>
      </c>
      <c r="F1978" s="41">
        <v>0.86</v>
      </c>
    </row>
    <row r="1979" spans="1:6" x14ac:dyDescent="0.25">
      <c r="A1979" s="5">
        <v>41759</v>
      </c>
      <c r="B1979" s="41">
        <v>1.33</v>
      </c>
      <c r="C1979" s="41">
        <v>0.87</v>
      </c>
      <c r="D1979" s="41">
        <v>0.87</v>
      </c>
      <c r="E1979" s="41">
        <v>0.87</v>
      </c>
      <c r="F1979" s="41">
        <v>0.88</v>
      </c>
    </row>
    <row r="1980" spans="1:6" x14ac:dyDescent="0.25">
      <c r="A1980" s="5">
        <v>41790</v>
      </c>
      <c r="B1980" s="41">
        <v>1.38</v>
      </c>
      <c r="C1980" s="41">
        <v>0.87</v>
      </c>
      <c r="D1980" s="41">
        <v>0.88</v>
      </c>
      <c r="E1980" s="41">
        <v>0.9</v>
      </c>
      <c r="F1980" s="41">
        <v>0.89</v>
      </c>
    </row>
    <row r="1981" spans="1:6" x14ac:dyDescent="0.25">
      <c r="A1981" s="5">
        <v>41820</v>
      </c>
      <c r="B1981" s="41">
        <v>1.34</v>
      </c>
      <c r="C1981" s="41">
        <v>0.87</v>
      </c>
      <c r="D1981" s="41">
        <v>0.88</v>
      </c>
      <c r="E1981" s="41">
        <v>0.9</v>
      </c>
      <c r="F1981" s="41">
        <v>0.89</v>
      </c>
    </row>
    <row r="1982" spans="1:6" x14ac:dyDescent="0.25">
      <c r="A1982" s="5">
        <v>41851</v>
      </c>
      <c r="B1982" s="41">
        <v>1.35</v>
      </c>
      <c r="C1982" s="41">
        <v>0.86</v>
      </c>
      <c r="D1982" s="41">
        <v>0.89</v>
      </c>
      <c r="E1982" s="41">
        <v>0.89</v>
      </c>
      <c r="F1982" s="41">
        <v>0.89</v>
      </c>
    </row>
    <row r="1983" spans="1:6" x14ac:dyDescent="0.25">
      <c r="A1983" s="5">
        <v>41882</v>
      </c>
      <c r="B1983" s="41">
        <v>1.41</v>
      </c>
      <c r="C1983" s="41">
        <v>0.88</v>
      </c>
      <c r="D1983" s="41">
        <v>0.91</v>
      </c>
      <c r="E1983" s="41">
        <v>0.93</v>
      </c>
      <c r="F1983" s="41">
        <v>0.92</v>
      </c>
    </row>
    <row r="1984" spans="1:6" x14ac:dyDescent="0.25">
      <c r="A1984" s="5">
        <v>41912</v>
      </c>
      <c r="B1984" s="41">
        <v>1.43</v>
      </c>
      <c r="C1984" s="41">
        <v>0.87</v>
      </c>
      <c r="D1984" s="41">
        <v>0.88</v>
      </c>
      <c r="E1984" s="41">
        <v>0.91</v>
      </c>
      <c r="F1984" s="41">
        <v>0.9</v>
      </c>
    </row>
    <row r="1985" spans="1:6" x14ac:dyDescent="0.25">
      <c r="A1985" s="5">
        <v>41943</v>
      </c>
      <c r="B1985" s="41">
        <v>1.45</v>
      </c>
      <c r="C1985" s="41">
        <v>0.88</v>
      </c>
      <c r="D1985" s="41">
        <v>0.9</v>
      </c>
      <c r="E1985" s="41">
        <v>0.92</v>
      </c>
      <c r="F1985" s="41">
        <v>0.91</v>
      </c>
    </row>
    <row r="1986" spans="1:6" x14ac:dyDescent="0.25">
      <c r="A1986" s="5">
        <v>41973</v>
      </c>
      <c r="B1986" s="41">
        <v>1.41</v>
      </c>
      <c r="C1986" s="41">
        <v>0.89</v>
      </c>
      <c r="D1986" s="41">
        <v>0.91</v>
      </c>
      <c r="E1986" s="41">
        <v>0.93</v>
      </c>
      <c r="F1986" s="41">
        <v>0.92</v>
      </c>
    </row>
    <row r="1987" spans="1:6" x14ac:dyDescent="0.25">
      <c r="A1987" s="5">
        <v>42004</v>
      </c>
      <c r="B1987" s="41">
        <v>1.47</v>
      </c>
      <c r="C1987" s="41">
        <v>0.91</v>
      </c>
      <c r="D1987" s="41">
        <v>0.93</v>
      </c>
      <c r="E1987" s="41">
        <v>0.93</v>
      </c>
      <c r="F1987" s="41">
        <v>0.93</v>
      </c>
    </row>
    <row r="1988" spans="1:6" x14ac:dyDescent="0.25">
      <c r="A1988" s="5">
        <v>42035</v>
      </c>
      <c r="B1988" s="41">
        <v>1.63</v>
      </c>
      <c r="C1988" s="41">
        <v>0.96</v>
      </c>
      <c r="D1988" s="41">
        <v>0.99</v>
      </c>
      <c r="E1988" s="41">
        <v>0.97</v>
      </c>
      <c r="F1988" s="41">
        <v>0.98</v>
      </c>
    </row>
    <row r="1989" spans="1:6" x14ac:dyDescent="0.25">
      <c r="A1989" s="5">
        <v>42063</v>
      </c>
      <c r="B1989" s="41">
        <v>1.7</v>
      </c>
      <c r="C1989" s="41">
        <v>0.94</v>
      </c>
      <c r="D1989" s="41">
        <v>0.94</v>
      </c>
      <c r="E1989" s="41">
        <v>0.97</v>
      </c>
      <c r="F1989" s="41">
        <v>0.96</v>
      </c>
    </row>
    <row r="1990" spans="1:6" x14ac:dyDescent="0.25">
      <c r="A1990" s="5">
        <v>42094</v>
      </c>
      <c r="B1990" s="41">
        <v>1.62</v>
      </c>
      <c r="C1990" s="41">
        <v>0.93</v>
      </c>
      <c r="D1990" s="41">
        <v>0.94</v>
      </c>
      <c r="E1990" s="41">
        <v>0.99</v>
      </c>
      <c r="F1990" s="41">
        <v>0.97</v>
      </c>
    </row>
    <row r="1991" spans="1:6" x14ac:dyDescent="0.25">
      <c r="A1991" s="5">
        <v>42124</v>
      </c>
      <c r="B1991" s="41">
        <v>1.55</v>
      </c>
      <c r="C1991" s="41">
        <v>0.91</v>
      </c>
      <c r="D1991" s="41">
        <v>0.91</v>
      </c>
      <c r="E1991" s="41">
        <v>0.97</v>
      </c>
      <c r="F1991" s="41">
        <v>0.94</v>
      </c>
    </row>
    <row r="1992" spans="1:6" x14ac:dyDescent="0.25">
      <c r="A1992" s="5">
        <v>42155</v>
      </c>
      <c r="B1992" s="41">
        <v>1.54</v>
      </c>
      <c r="C1992" s="41">
        <v>0.91</v>
      </c>
      <c r="D1992" s="41">
        <v>0.9</v>
      </c>
      <c r="E1992" s="41">
        <v>0.95</v>
      </c>
      <c r="F1992" s="41">
        <v>0.93</v>
      </c>
    </row>
    <row r="1996" spans="1:6" x14ac:dyDescent="0.25">
      <c r="A1996" s="41" t="s">
        <v>730</v>
      </c>
    </row>
    <row r="1997" spans="1:6" x14ac:dyDescent="0.25">
      <c r="A1997" s="41" t="s">
        <v>467</v>
      </c>
    </row>
    <row r="1999" spans="1:6" x14ac:dyDescent="0.25">
      <c r="B1999" s="41" t="s">
        <v>49</v>
      </c>
      <c r="C1999" s="41" t="s">
        <v>57</v>
      </c>
      <c r="D1999" s="41" t="s">
        <v>69</v>
      </c>
      <c r="E1999" s="41" t="s">
        <v>82</v>
      </c>
      <c r="F1999" s="41" t="s">
        <v>448</v>
      </c>
    </row>
    <row r="2000" spans="1:6" x14ac:dyDescent="0.25">
      <c r="A2000" s="5">
        <v>38352</v>
      </c>
      <c r="B2000" s="41">
        <v>4.29</v>
      </c>
      <c r="C2000" s="41">
        <v>4.25</v>
      </c>
      <c r="D2000" s="41">
        <v>4.55</v>
      </c>
      <c r="E2000" s="41">
        <v>5.07</v>
      </c>
      <c r="F2000" s="41">
        <v>4.71</v>
      </c>
    </row>
    <row r="2001" spans="1:6" x14ac:dyDescent="0.25">
      <c r="A2001" s="5">
        <v>38383</v>
      </c>
      <c r="B2001" s="41">
        <v>4.33</v>
      </c>
      <c r="C2001" s="41">
        <v>4.28</v>
      </c>
      <c r="D2001" s="41">
        <v>4.54</v>
      </c>
      <c r="E2001" s="41">
        <v>5.1100000000000003</v>
      </c>
      <c r="F2001" s="41">
        <v>4.7300000000000004</v>
      </c>
    </row>
    <row r="2002" spans="1:6" x14ac:dyDescent="0.25">
      <c r="A2002" s="5">
        <v>38411</v>
      </c>
      <c r="B2002" s="41">
        <v>4.5599999999999996</v>
      </c>
      <c r="C2002" s="41">
        <v>4.53</v>
      </c>
      <c r="D2002" s="41">
        <v>4.78</v>
      </c>
      <c r="E2002" s="41">
        <v>5.3</v>
      </c>
      <c r="F2002" s="41">
        <v>4.95</v>
      </c>
    </row>
    <row r="2003" spans="1:6" x14ac:dyDescent="0.25">
      <c r="A2003" s="5">
        <v>38442</v>
      </c>
      <c r="B2003" s="41">
        <v>4.82</v>
      </c>
      <c r="C2003" s="41">
        <v>4.76</v>
      </c>
      <c r="D2003" s="41">
        <v>5.0199999999999996</v>
      </c>
      <c r="E2003" s="41">
        <v>5.68</v>
      </c>
      <c r="F2003" s="41">
        <v>5.23</v>
      </c>
    </row>
    <row r="2004" spans="1:6" x14ac:dyDescent="0.25">
      <c r="A2004" s="5">
        <v>38472</v>
      </c>
      <c r="B2004" s="41">
        <v>4.62</v>
      </c>
      <c r="C2004" s="41">
        <v>4.55</v>
      </c>
      <c r="D2004" s="41">
        <v>4.8</v>
      </c>
      <c r="E2004" s="41">
        <v>5.62</v>
      </c>
      <c r="F2004" s="41">
        <v>5.0599999999999996</v>
      </c>
    </row>
    <row r="2005" spans="1:6" x14ac:dyDescent="0.25">
      <c r="A2005" s="5">
        <v>38503</v>
      </c>
      <c r="B2005" s="41">
        <v>4.49</v>
      </c>
      <c r="C2005" s="41">
        <v>4.4400000000000004</v>
      </c>
      <c r="D2005" s="41">
        <v>4.7</v>
      </c>
      <c r="E2005" s="41">
        <v>5.3</v>
      </c>
      <c r="F2005" s="41">
        <v>4.87</v>
      </c>
    </row>
    <row r="2006" spans="1:6" x14ac:dyDescent="0.25">
      <c r="A2006" s="5">
        <v>38533</v>
      </c>
      <c r="B2006" s="41">
        <v>4.47</v>
      </c>
      <c r="C2006" s="41">
        <v>4.41</v>
      </c>
      <c r="D2006" s="41">
        <v>4.66</v>
      </c>
      <c r="E2006" s="41">
        <v>5.24</v>
      </c>
      <c r="F2006" s="41">
        <v>4.83</v>
      </c>
    </row>
    <row r="2007" spans="1:6" x14ac:dyDescent="0.25">
      <c r="A2007" s="5">
        <v>38564</v>
      </c>
      <c r="B2007" s="41">
        <v>4.79</v>
      </c>
      <c r="C2007" s="41">
        <v>4.74</v>
      </c>
      <c r="D2007" s="41">
        <v>4.95</v>
      </c>
      <c r="E2007" s="41">
        <v>5.47</v>
      </c>
      <c r="F2007" s="41">
        <v>5.1100000000000003</v>
      </c>
    </row>
    <row r="2008" spans="1:6" x14ac:dyDescent="0.25">
      <c r="A2008" s="5">
        <v>38595</v>
      </c>
      <c r="B2008" s="41">
        <v>4.57</v>
      </c>
      <c r="C2008" s="41">
        <v>4.55</v>
      </c>
      <c r="D2008" s="41">
        <v>4.74</v>
      </c>
      <c r="E2008" s="41">
        <v>5.22</v>
      </c>
      <c r="F2008" s="41">
        <v>4.88</v>
      </c>
    </row>
    <row r="2009" spans="1:6" x14ac:dyDescent="0.25">
      <c r="A2009" s="5">
        <v>38625</v>
      </c>
      <c r="B2009" s="41">
        <v>4.88</v>
      </c>
      <c r="C2009" s="41">
        <v>4.87</v>
      </c>
      <c r="D2009" s="41">
        <v>5.07</v>
      </c>
      <c r="E2009" s="41">
        <v>5.58</v>
      </c>
      <c r="F2009" s="41">
        <v>5.21</v>
      </c>
    </row>
    <row r="2010" spans="1:6" x14ac:dyDescent="0.25">
      <c r="A2010" s="5">
        <v>38656</v>
      </c>
      <c r="B2010" s="41">
        <v>5.1100000000000003</v>
      </c>
      <c r="C2010" s="41">
        <v>5.12</v>
      </c>
      <c r="D2010" s="41">
        <v>5.32</v>
      </c>
      <c r="E2010" s="41">
        <v>5.86</v>
      </c>
      <c r="F2010" s="41">
        <v>5.48</v>
      </c>
    </row>
    <row r="2011" spans="1:6" x14ac:dyDescent="0.25">
      <c r="A2011" s="5">
        <v>38686</v>
      </c>
      <c r="B2011" s="41">
        <v>5.1100000000000003</v>
      </c>
      <c r="C2011" s="41">
        <v>5.12</v>
      </c>
      <c r="D2011" s="41">
        <v>5.34</v>
      </c>
      <c r="E2011" s="41">
        <v>5.9</v>
      </c>
      <c r="F2011" s="41">
        <v>5.5</v>
      </c>
    </row>
    <row r="2012" spans="1:6" x14ac:dyDescent="0.25">
      <c r="A2012" s="5">
        <v>38717</v>
      </c>
      <c r="B2012" s="41">
        <v>5.05</v>
      </c>
      <c r="C2012" s="41">
        <v>5.0599999999999996</v>
      </c>
      <c r="D2012" s="41">
        <v>5.26</v>
      </c>
      <c r="E2012" s="41">
        <v>5.65</v>
      </c>
      <c r="F2012" s="41">
        <v>5.36</v>
      </c>
    </row>
    <row r="2013" spans="1:6" x14ac:dyDescent="0.25">
      <c r="A2013" s="5">
        <v>38748</v>
      </c>
      <c r="B2013" s="41">
        <v>5.16</v>
      </c>
      <c r="C2013" s="41">
        <v>5.19</v>
      </c>
      <c r="D2013" s="41">
        <v>5.39</v>
      </c>
      <c r="E2013" s="41">
        <v>5.73</v>
      </c>
      <c r="F2013" s="41">
        <v>5.47</v>
      </c>
    </row>
    <row r="2014" spans="1:6" x14ac:dyDescent="0.25">
      <c r="A2014" s="5">
        <v>38776</v>
      </c>
      <c r="B2014" s="41">
        <v>5.25</v>
      </c>
      <c r="C2014" s="41">
        <v>5.26</v>
      </c>
      <c r="D2014" s="41">
        <v>5.45</v>
      </c>
      <c r="E2014" s="41">
        <v>5.78</v>
      </c>
      <c r="F2014" s="41">
        <v>5.53</v>
      </c>
    </row>
    <row r="2015" spans="1:6" x14ac:dyDescent="0.25">
      <c r="A2015" s="5">
        <v>38807</v>
      </c>
      <c r="B2015" s="41">
        <v>5.48</v>
      </c>
      <c r="C2015" s="41">
        <v>5.51</v>
      </c>
      <c r="D2015" s="41">
        <v>5.72</v>
      </c>
      <c r="E2015" s="41">
        <v>6.06</v>
      </c>
      <c r="F2015" s="41">
        <v>5.8</v>
      </c>
    </row>
    <row r="2016" spans="1:6" x14ac:dyDescent="0.25">
      <c r="A2016" s="5">
        <v>38837</v>
      </c>
      <c r="B2016" s="41">
        <v>5.59</v>
      </c>
      <c r="C2016" s="41">
        <v>5.62</v>
      </c>
      <c r="D2016" s="41">
        <v>5.85</v>
      </c>
      <c r="E2016" s="41">
        <v>6.18</v>
      </c>
      <c r="F2016" s="41">
        <v>5.92</v>
      </c>
    </row>
    <row r="2017" spans="1:6" x14ac:dyDescent="0.25">
      <c r="A2017" s="5">
        <v>38868</v>
      </c>
      <c r="B2017" s="41">
        <v>5.7</v>
      </c>
      <c r="C2017" s="41">
        <v>5.74</v>
      </c>
      <c r="D2017" s="41">
        <v>5.96</v>
      </c>
      <c r="E2017" s="41">
        <v>6.32</v>
      </c>
      <c r="F2017" s="41">
        <v>6.04</v>
      </c>
    </row>
    <row r="2018" spans="1:6" x14ac:dyDescent="0.25">
      <c r="A2018" s="5">
        <v>38898</v>
      </c>
      <c r="B2018" s="41">
        <v>5.78</v>
      </c>
      <c r="C2018" s="41">
        <v>5.83</v>
      </c>
      <c r="D2018" s="41">
        <v>6.06</v>
      </c>
      <c r="E2018" s="41">
        <v>6.43</v>
      </c>
      <c r="F2018" s="41">
        <v>6.14</v>
      </c>
    </row>
    <row r="2019" spans="1:6" x14ac:dyDescent="0.25">
      <c r="A2019" s="5">
        <v>38929</v>
      </c>
      <c r="B2019" s="41">
        <v>5.61</v>
      </c>
      <c r="C2019" s="41">
        <v>5.65</v>
      </c>
      <c r="D2019" s="41">
        <v>5.89</v>
      </c>
      <c r="E2019" s="41">
        <v>6.27</v>
      </c>
      <c r="F2019" s="41">
        <v>5.97</v>
      </c>
    </row>
    <row r="2020" spans="1:6" x14ac:dyDescent="0.25">
      <c r="A2020" s="5">
        <v>38960</v>
      </c>
      <c r="B2020" s="41">
        <v>5.39</v>
      </c>
      <c r="C2020" s="41">
        <v>5.44</v>
      </c>
      <c r="D2020" s="41">
        <v>5.68</v>
      </c>
      <c r="E2020" s="41">
        <v>6.06</v>
      </c>
      <c r="F2020" s="41">
        <v>5.75</v>
      </c>
    </row>
    <row r="2021" spans="1:6" x14ac:dyDescent="0.25">
      <c r="A2021" s="5">
        <v>38990</v>
      </c>
      <c r="B2021" s="41">
        <v>5.28</v>
      </c>
      <c r="C2021" s="41">
        <v>5.34</v>
      </c>
      <c r="D2021" s="41">
        <v>5.57</v>
      </c>
      <c r="E2021" s="41">
        <v>5.96</v>
      </c>
      <c r="F2021" s="41">
        <v>5.65</v>
      </c>
    </row>
    <row r="2022" spans="1:6" x14ac:dyDescent="0.25">
      <c r="A2022" s="5">
        <v>39021</v>
      </c>
      <c r="B2022" s="41">
        <v>5.26</v>
      </c>
      <c r="C2022" s="41">
        <v>5.31</v>
      </c>
      <c r="D2022" s="41">
        <v>5.53</v>
      </c>
      <c r="E2022" s="41">
        <v>5.91</v>
      </c>
      <c r="F2022" s="41">
        <v>5.6</v>
      </c>
    </row>
    <row r="2023" spans="1:6" x14ac:dyDescent="0.25">
      <c r="A2023" s="5">
        <v>39051</v>
      </c>
      <c r="B2023" s="41">
        <v>5.12</v>
      </c>
      <c r="C2023" s="41">
        <v>5.18</v>
      </c>
      <c r="D2023" s="41">
        <v>5.39</v>
      </c>
      <c r="E2023" s="41">
        <v>5.75</v>
      </c>
      <c r="F2023" s="41">
        <v>5.45</v>
      </c>
    </row>
    <row r="2024" spans="1:6" x14ac:dyDescent="0.25">
      <c r="A2024" s="5">
        <v>39082</v>
      </c>
      <c r="B2024" s="41">
        <v>5.34</v>
      </c>
      <c r="C2024" s="41">
        <v>5.38</v>
      </c>
      <c r="D2024" s="41">
        <v>5.61</v>
      </c>
      <c r="E2024" s="41">
        <v>5.98</v>
      </c>
      <c r="F2024" s="41">
        <v>5.68</v>
      </c>
    </row>
    <row r="2025" spans="1:6" x14ac:dyDescent="0.25">
      <c r="A2025" s="5">
        <v>39113</v>
      </c>
      <c r="B2025" s="41">
        <v>5.44</v>
      </c>
      <c r="C2025" s="41">
        <v>5.48</v>
      </c>
      <c r="D2025" s="41">
        <v>5.69</v>
      </c>
      <c r="E2025" s="41">
        <v>6.04</v>
      </c>
      <c r="F2025" s="41">
        <v>5.76</v>
      </c>
    </row>
    <row r="2026" spans="1:6" x14ac:dyDescent="0.25">
      <c r="A2026" s="5">
        <v>39141</v>
      </c>
      <c r="B2026" s="41">
        <v>5.18</v>
      </c>
      <c r="C2026" s="41">
        <v>5.23</v>
      </c>
      <c r="D2026" s="41">
        <v>5.44</v>
      </c>
      <c r="E2026" s="41">
        <v>5.77</v>
      </c>
      <c r="F2026" s="41">
        <v>5.49</v>
      </c>
    </row>
    <row r="2027" spans="1:6" x14ac:dyDescent="0.25">
      <c r="A2027" s="5">
        <v>39172</v>
      </c>
      <c r="B2027" s="41">
        <v>5.26</v>
      </c>
      <c r="C2027" s="41">
        <v>5.35</v>
      </c>
      <c r="D2027" s="41">
        <v>5.55</v>
      </c>
      <c r="E2027" s="41">
        <v>5.91</v>
      </c>
      <c r="F2027" s="41">
        <v>5.62</v>
      </c>
    </row>
    <row r="2028" spans="1:6" x14ac:dyDescent="0.25">
      <c r="A2028" s="5">
        <v>39202</v>
      </c>
      <c r="B2028" s="41">
        <v>5.25</v>
      </c>
      <c r="C2028" s="41">
        <v>5.32</v>
      </c>
      <c r="D2028" s="41">
        <v>5.54</v>
      </c>
      <c r="E2028" s="41">
        <v>5.86</v>
      </c>
      <c r="F2028" s="41">
        <v>5.59</v>
      </c>
    </row>
    <row r="2029" spans="1:6" x14ac:dyDescent="0.25">
      <c r="A2029" s="5">
        <v>39233</v>
      </c>
      <c r="B2029" s="41">
        <v>5.54</v>
      </c>
      <c r="C2029" s="41">
        <v>5.6</v>
      </c>
      <c r="D2029" s="41">
        <v>5.81</v>
      </c>
      <c r="E2029" s="41">
        <v>6.13</v>
      </c>
      <c r="F2029" s="41">
        <v>5.87</v>
      </c>
    </row>
    <row r="2030" spans="1:6" x14ac:dyDescent="0.25">
      <c r="A2030" s="5">
        <v>39263</v>
      </c>
      <c r="B2030" s="41">
        <v>5.65</v>
      </c>
      <c r="C2030" s="41">
        <v>5.7</v>
      </c>
      <c r="D2030" s="41">
        <v>5.95</v>
      </c>
      <c r="E2030" s="41">
        <v>6.28</v>
      </c>
      <c r="F2030" s="41">
        <v>6.01</v>
      </c>
    </row>
    <row r="2031" spans="1:6" x14ac:dyDescent="0.25">
      <c r="A2031" s="5">
        <v>39294</v>
      </c>
      <c r="B2031" s="41">
        <v>5.5</v>
      </c>
      <c r="C2031" s="41">
        <v>5.69</v>
      </c>
      <c r="D2031" s="41">
        <v>5.93</v>
      </c>
      <c r="E2031" s="41">
        <v>6.36</v>
      </c>
      <c r="F2031" s="41">
        <v>6.02</v>
      </c>
    </row>
    <row r="2032" spans="1:6" x14ac:dyDescent="0.25">
      <c r="A2032" s="5">
        <v>39325</v>
      </c>
      <c r="B2032" s="41">
        <v>5.33</v>
      </c>
      <c r="C2032" s="41">
        <v>5.6</v>
      </c>
      <c r="D2032" s="41">
        <v>5.89</v>
      </c>
      <c r="E2032" s="41">
        <v>6.23</v>
      </c>
      <c r="F2032" s="41">
        <v>5.92</v>
      </c>
    </row>
    <row r="2033" spans="1:6" x14ac:dyDescent="0.25">
      <c r="A2033" s="5">
        <v>39355</v>
      </c>
      <c r="B2033" s="41">
        <v>5.33</v>
      </c>
      <c r="C2033" s="41">
        <v>5.56</v>
      </c>
      <c r="D2033" s="41">
        <v>5.85</v>
      </c>
      <c r="E2033" s="41">
        <v>6.22</v>
      </c>
      <c r="F2033" s="41">
        <v>5.9</v>
      </c>
    </row>
    <row r="2034" spans="1:6" x14ac:dyDescent="0.25">
      <c r="A2034" s="5">
        <v>39386</v>
      </c>
      <c r="B2034" s="41">
        <v>5.25</v>
      </c>
      <c r="C2034" s="41">
        <v>5.5</v>
      </c>
      <c r="D2034" s="41">
        <v>5.75</v>
      </c>
      <c r="E2034" s="41">
        <v>6.18</v>
      </c>
      <c r="F2034" s="41">
        <v>5.83</v>
      </c>
    </row>
    <row r="2035" spans="1:6" x14ac:dyDescent="0.25">
      <c r="A2035" s="5">
        <v>39416</v>
      </c>
      <c r="B2035" s="41">
        <v>4.78</v>
      </c>
      <c r="C2035" s="41">
        <v>5.3</v>
      </c>
      <c r="D2035" s="41">
        <v>5.62</v>
      </c>
      <c r="E2035" s="41">
        <v>6.11</v>
      </c>
      <c r="F2035" s="41">
        <v>5.69</v>
      </c>
    </row>
    <row r="2036" spans="1:6" x14ac:dyDescent="0.25">
      <c r="A2036" s="5">
        <v>39447</v>
      </c>
      <c r="B2036" s="41">
        <v>4.88</v>
      </c>
      <c r="C2036" s="41">
        <v>5.35</v>
      </c>
      <c r="D2036" s="41">
        <v>5.7</v>
      </c>
      <c r="E2036" s="41">
        <v>6.25</v>
      </c>
      <c r="F2036" s="41">
        <v>5.8</v>
      </c>
    </row>
    <row r="2037" spans="1:6" x14ac:dyDescent="0.25">
      <c r="A2037" s="5">
        <v>39478</v>
      </c>
      <c r="B2037" s="41">
        <v>4.51</v>
      </c>
      <c r="C2037" s="41">
        <v>4.9000000000000004</v>
      </c>
      <c r="D2037" s="41">
        <v>5.42</v>
      </c>
      <c r="E2037" s="41">
        <v>6.04</v>
      </c>
      <c r="F2037" s="41">
        <v>5.54</v>
      </c>
    </row>
    <row r="2038" spans="1:6" x14ac:dyDescent="0.25">
      <c r="A2038" s="5">
        <v>39507</v>
      </c>
      <c r="B2038" s="41">
        <v>4.34</v>
      </c>
      <c r="C2038" s="41">
        <v>4.8600000000000003</v>
      </c>
      <c r="D2038" s="41">
        <v>5.37</v>
      </c>
      <c r="E2038" s="41">
        <v>6.11</v>
      </c>
      <c r="F2038" s="41">
        <v>5.54</v>
      </c>
    </row>
    <row r="2039" spans="1:6" x14ac:dyDescent="0.25">
      <c r="A2039" s="5">
        <v>39538</v>
      </c>
      <c r="B2039" s="41">
        <v>4.46</v>
      </c>
      <c r="C2039" s="41">
        <v>5.21</v>
      </c>
      <c r="D2039" s="41">
        <v>5.75</v>
      </c>
      <c r="E2039" s="41">
        <v>6.4</v>
      </c>
      <c r="F2039" s="41">
        <v>5.91</v>
      </c>
    </row>
    <row r="2040" spans="1:6" x14ac:dyDescent="0.25">
      <c r="A2040" s="5">
        <v>39568</v>
      </c>
      <c r="B2040" s="41">
        <v>4.83</v>
      </c>
      <c r="C2040" s="41">
        <v>5.33</v>
      </c>
      <c r="D2040" s="41">
        <v>5.85</v>
      </c>
      <c r="E2040" s="41">
        <v>6.42</v>
      </c>
      <c r="F2040" s="41">
        <v>5.99</v>
      </c>
    </row>
    <row r="2041" spans="1:6" x14ac:dyDescent="0.25">
      <c r="A2041" s="5">
        <v>39599</v>
      </c>
      <c r="B2041" s="41">
        <v>5.0999999999999996</v>
      </c>
      <c r="C2041" s="41">
        <v>5.62</v>
      </c>
      <c r="D2041" s="41">
        <v>6.09</v>
      </c>
      <c r="E2041" s="41">
        <v>6.53</v>
      </c>
      <c r="F2041" s="41">
        <v>6.2</v>
      </c>
    </row>
    <row r="2042" spans="1:6" x14ac:dyDescent="0.25">
      <c r="A2042" s="5">
        <v>39629</v>
      </c>
      <c r="B2042" s="41">
        <v>5.07</v>
      </c>
      <c r="C2042" s="41">
        <v>5.77</v>
      </c>
      <c r="D2042" s="41">
        <v>6.29</v>
      </c>
      <c r="E2042" s="41">
        <v>6.68</v>
      </c>
      <c r="F2042" s="41">
        <v>6.38</v>
      </c>
    </row>
    <row r="2043" spans="1:6" x14ac:dyDescent="0.25">
      <c r="A2043" s="5">
        <v>39660</v>
      </c>
      <c r="B2043" s="41">
        <v>5.0999999999999996</v>
      </c>
      <c r="C2043" s="41">
        <v>5.86</v>
      </c>
      <c r="D2043" s="41">
        <v>6.53</v>
      </c>
      <c r="E2043" s="41">
        <v>6.88</v>
      </c>
      <c r="F2043" s="41">
        <v>6.59</v>
      </c>
    </row>
    <row r="2044" spans="1:6" x14ac:dyDescent="0.25">
      <c r="A2044" s="5">
        <v>39691</v>
      </c>
      <c r="B2044" s="41">
        <v>4.97</v>
      </c>
      <c r="C2044" s="41">
        <v>5.81</v>
      </c>
      <c r="D2044" s="41">
        <v>6.5</v>
      </c>
      <c r="E2044" s="41">
        <v>6.84</v>
      </c>
      <c r="F2044" s="41">
        <v>6.56</v>
      </c>
    </row>
    <row r="2045" spans="1:6" x14ac:dyDescent="0.25">
      <c r="A2045" s="5">
        <v>39721</v>
      </c>
      <c r="B2045" s="41">
        <v>6.45</v>
      </c>
      <c r="C2045" s="41">
        <v>6.98</v>
      </c>
      <c r="D2045" s="41">
        <v>7.96</v>
      </c>
      <c r="E2045" s="41">
        <v>7.78</v>
      </c>
      <c r="F2045" s="41">
        <v>7.81</v>
      </c>
    </row>
    <row r="2046" spans="1:6" x14ac:dyDescent="0.25">
      <c r="A2046" s="5">
        <v>39752</v>
      </c>
      <c r="B2046" s="41">
        <v>6.95</v>
      </c>
      <c r="C2046" s="41">
        <v>7.56</v>
      </c>
      <c r="D2046" s="41">
        <v>8.92</v>
      </c>
      <c r="E2046" s="41">
        <v>10.06</v>
      </c>
      <c r="F2046" s="41">
        <v>9.23</v>
      </c>
    </row>
    <row r="2047" spans="1:6" x14ac:dyDescent="0.25">
      <c r="A2047" s="5">
        <v>39782</v>
      </c>
      <c r="B2047" s="41">
        <v>5.94</v>
      </c>
      <c r="C2047" s="41">
        <v>6.81</v>
      </c>
      <c r="D2047" s="41">
        <v>8.2200000000000006</v>
      </c>
      <c r="E2047" s="41">
        <v>9.81</v>
      </c>
      <c r="F2047" s="41">
        <v>8.68</v>
      </c>
    </row>
    <row r="2048" spans="1:6" x14ac:dyDescent="0.25">
      <c r="A2048" s="5">
        <v>39813</v>
      </c>
      <c r="B2048" s="41">
        <v>5.07</v>
      </c>
      <c r="C2048" s="41">
        <v>5.61</v>
      </c>
      <c r="D2048" s="41">
        <v>6.97</v>
      </c>
      <c r="E2048" s="41">
        <v>9.4700000000000006</v>
      </c>
      <c r="F2048" s="41">
        <v>7.83</v>
      </c>
    </row>
    <row r="2049" spans="1:6" x14ac:dyDescent="0.25">
      <c r="A2049" s="5">
        <v>39844</v>
      </c>
      <c r="B2049" s="41">
        <v>5.66</v>
      </c>
      <c r="C2049" s="41">
        <v>5.7</v>
      </c>
      <c r="D2049" s="41">
        <v>6.74</v>
      </c>
      <c r="E2049" s="41">
        <v>8.91</v>
      </c>
      <c r="F2049" s="41">
        <v>7.63</v>
      </c>
    </row>
    <row r="2050" spans="1:6" x14ac:dyDescent="0.25">
      <c r="A2050" s="5">
        <v>39872</v>
      </c>
      <c r="B2050" s="41">
        <v>6.11</v>
      </c>
      <c r="C2050" s="41">
        <v>5.87</v>
      </c>
      <c r="D2050" s="41">
        <v>7.12</v>
      </c>
      <c r="E2050" s="41">
        <v>9.1</v>
      </c>
      <c r="F2050" s="41">
        <v>7.95</v>
      </c>
    </row>
    <row r="2051" spans="1:6" x14ac:dyDescent="0.25">
      <c r="A2051" s="5">
        <v>39903</v>
      </c>
      <c r="B2051" s="41">
        <v>4.72</v>
      </c>
      <c r="C2051" s="41">
        <v>5.84</v>
      </c>
      <c r="D2051" s="41">
        <v>7.18</v>
      </c>
      <c r="E2051" s="41">
        <v>9.08</v>
      </c>
      <c r="F2051" s="41">
        <v>7.95</v>
      </c>
    </row>
    <row r="2052" spans="1:6" x14ac:dyDescent="0.25">
      <c r="A2052" s="5">
        <v>39933</v>
      </c>
      <c r="B2052" s="41">
        <v>4.75</v>
      </c>
      <c r="C2052" s="41">
        <v>5.39</v>
      </c>
      <c r="D2052" s="41">
        <v>6.59</v>
      </c>
      <c r="E2052" s="41">
        <v>8.26</v>
      </c>
      <c r="F2052" s="41">
        <v>7.32</v>
      </c>
    </row>
    <row r="2053" spans="1:6" x14ac:dyDescent="0.25">
      <c r="A2053" s="5">
        <v>39964</v>
      </c>
      <c r="B2053" s="41">
        <v>4.4000000000000004</v>
      </c>
      <c r="C2053" s="41">
        <v>4.99</v>
      </c>
      <c r="D2053" s="41">
        <v>5.86</v>
      </c>
      <c r="E2053" s="41">
        <v>7.39</v>
      </c>
      <c r="F2053" s="41">
        <v>6.56</v>
      </c>
    </row>
    <row r="2054" spans="1:6" x14ac:dyDescent="0.25">
      <c r="A2054" s="5">
        <v>39994</v>
      </c>
      <c r="B2054" s="41">
        <v>3.96</v>
      </c>
      <c r="C2054" s="41">
        <v>4.76</v>
      </c>
      <c r="D2054" s="41">
        <v>5.55</v>
      </c>
      <c r="E2054" s="41">
        <v>6.84</v>
      </c>
      <c r="F2054" s="41">
        <v>6.15</v>
      </c>
    </row>
    <row r="2055" spans="1:6" x14ac:dyDescent="0.25">
      <c r="A2055" s="5">
        <v>40025</v>
      </c>
      <c r="B2055" s="41">
        <v>3.99</v>
      </c>
      <c r="C2055" s="41">
        <v>4.3</v>
      </c>
      <c r="D2055" s="41">
        <v>5.01</v>
      </c>
      <c r="E2055" s="41">
        <v>6.21</v>
      </c>
      <c r="F2055" s="41">
        <v>5.57</v>
      </c>
    </row>
    <row r="2056" spans="1:6" x14ac:dyDescent="0.25">
      <c r="A2056" s="5">
        <v>40056</v>
      </c>
      <c r="B2056" s="41">
        <v>3.68</v>
      </c>
      <c r="C2056" s="41">
        <v>4.08</v>
      </c>
      <c r="D2056" s="41">
        <v>4.75</v>
      </c>
      <c r="E2056" s="41">
        <v>5.84</v>
      </c>
      <c r="F2056" s="41">
        <v>5.24</v>
      </c>
    </row>
    <row r="2057" spans="1:6" x14ac:dyDescent="0.25">
      <c r="A2057" s="5">
        <v>40086</v>
      </c>
      <c r="B2057" s="41">
        <v>3.52</v>
      </c>
      <c r="C2057" s="41">
        <v>3.92</v>
      </c>
      <c r="D2057" s="41">
        <v>4.53</v>
      </c>
      <c r="E2057" s="41">
        <v>5.53</v>
      </c>
      <c r="F2057" s="41">
        <v>4.9800000000000004</v>
      </c>
    </row>
    <row r="2058" spans="1:6" x14ac:dyDescent="0.25">
      <c r="A2058" s="5">
        <v>40117</v>
      </c>
      <c r="B2058" s="41">
        <v>3.59</v>
      </c>
      <c r="C2058" s="41">
        <v>3.78</v>
      </c>
      <c r="D2058" s="41">
        <v>4.42</v>
      </c>
      <c r="E2058" s="41">
        <v>5.44</v>
      </c>
      <c r="F2058" s="41">
        <v>4.8499999999999996</v>
      </c>
    </row>
    <row r="2059" spans="1:6" x14ac:dyDescent="0.25">
      <c r="A2059" s="5">
        <v>40147</v>
      </c>
      <c r="B2059" s="41">
        <v>3.28</v>
      </c>
      <c r="C2059" s="41">
        <v>3.53</v>
      </c>
      <c r="D2059" s="41">
        <v>4.2300000000000004</v>
      </c>
      <c r="E2059" s="41">
        <v>5.2</v>
      </c>
      <c r="F2059" s="41">
        <v>4.63</v>
      </c>
    </row>
    <row r="2060" spans="1:6" x14ac:dyDescent="0.25">
      <c r="A2060" s="5">
        <v>40178</v>
      </c>
      <c r="B2060" s="41">
        <v>3.73</v>
      </c>
      <c r="C2060" s="41">
        <v>3.87</v>
      </c>
      <c r="D2060" s="41">
        <v>4.5199999999999996</v>
      </c>
      <c r="E2060" s="41">
        <v>5.39</v>
      </c>
      <c r="F2060" s="41">
        <v>4.8899999999999997</v>
      </c>
    </row>
    <row r="2061" spans="1:6" x14ac:dyDescent="0.25">
      <c r="A2061" s="5">
        <v>40209</v>
      </c>
      <c r="B2061" s="41">
        <v>3.46</v>
      </c>
      <c r="C2061" s="41">
        <v>3.62</v>
      </c>
      <c r="D2061" s="41">
        <v>4.26</v>
      </c>
      <c r="E2061" s="41">
        <v>4.97</v>
      </c>
      <c r="F2061" s="41">
        <v>4.55</v>
      </c>
    </row>
    <row r="2062" spans="1:6" x14ac:dyDescent="0.25">
      <c r="A2062" s="5">
        <v>40237</v>
      </c>
      <c r="B2062" s="41">
        <v>3.36</v>
      </c>
      <c r="C2062" s="41">
        <v>3.61</v>
      </c>
      <c r="D2062" s="41">
        <v>4.29</v>
      </c>
      <c r="E2062" s="41">
        <v>4.97</v>
      </c>
      <c r="F2062" s="41">
        <v>4.55</v>
      </c>
    </row>
    <row r="2063" spans="1:6" x14ac:dyDescent="0.25">
      <c r="A2063" s="5">
        <v>40268</v>
      </c>
      <c r="B2063" s="41">
        <v>3.5</v>
      </c>
      <c r="C2063" s="41">
        <v>3.64</v>
      </c>
      <c r="D2063" s="41">
        <v>4.34</v>
      </c>
      <c r="E2063" s="41">
        <v>5</v>
      </c>
      <c r="F2063" s="41">
        <v>4.5599999999999996</v>
      </c>
    </row>
    <row r="2064" spans="1:6" x14ac:dyDescent="0.25">
      <c r="A2064" s="5">
        <v>40298</v>
      </c>
      <c r="B2064" s="41">
        <v>3.28</v>
      </c>
      <c r="C2064" s="41">
        <v>3.45</v>
      </c>
      <c r="D2064" s="41">
        <v>4.1900000000000004</v>
      </c>
      <c r="E2064" s="41">
        <v>4.79</v>
      </c>
      <c r="F2064" s="41">
        <v>4.37</v>
      </c>
    </row>
    <row r="2065" spans="1:6" x14ac:dyDescent="0.25">
      <c r="A2065" s="5">
        <v>40329</v>
      </c>
      <c r="B2065" s="41">
        <v>3.21</v>
      </c>
      <c r="C2065" s="41">
        <v>3.61</v>
      </c>
      <c r="D2065" s="41">
        <v>4.32</v>
      </c>
      <c r="E2065" s="41">
        <v>5.01</v>
      </c>
      <c r="F2065" s="41">
        <v>4.5599999999999996</v>
      </c>
    </row>
    <row r="2066" spans="1:6" x14ac:dyDescent="0.25">
      <c r="A2066" s="5">
        <v>40359</v>
      </c>
      <c r="B2066" s="41">
        <v>2.91</v>
      </c>
      <c r="C2066" s="41">
        <v>3.35</v>
      </c>
      <c r="D2066" s="41">
        <v>4.07</v>
      </c>
      <c r="E2066" s="41">
        <v>4.83</v>
      </c>
      <c r="F2066" s="41">
        <v>4.33</v>
      </c>
    </row>
    <row r="2067" spans="1:6" x14ac:dyDescent="0.25">
      <c r="A2067" s="5">
        <v>40390</v>
      </c>
      <c r="B2067" s="41">
        <v>2.68</v>
      </c>
      <c r="C2067" s="41">
        <v>3.06</v>
      </c>
      <c r="D2067" s="41">
        <v>3.78</v>
      </c>
      <c r="E2067" s="41">
        <v>4.54</v>
      </c>
      <c r="F2067" s="41">
        <v>4.0199999999999996</v>
      </c>
    </row>
    <row r="2068" spans="1:6" x14ac:dyDescent="0.25">
      <c r="A2068" s="5">
        <v>40421</v>
      </c>
      <c r="B2068" s="41">
        <v>2.4</v>
      </c>
      <c r="C2068" s="41">
        <v>2.86</v>
      </c>
      <c r="D2068" s="41">
        <v>3.54</v>
      </c>
      <c r="E2068" s="41">
        <v>4.3</v>
      </c>
      <c r="F2068" s="41">
        <v>3.79</v>
      </c>
    </row>
    <row r="2069" spans="1:6" x14ac:dyDescent="0.25">
      <c r="A2069" s="5">
        <v>40451</v>
      </c>
      <c r="B2069" s="41">
        <v>2.37</v>
      </c>
      <c r="C2069" s="41">
        <v>2.75</v>
      </c>
      <c r="D2069" s="41">
        <v>3.45</v>
      </c>
      <c r="E2069" s="41">
        <v>4.21</v>
      </c>
      <c r="F2069" s="41">
        <v>3.68</v>
      </c>
    </row>
    <row r="2070" spans="1:6" x14ac:dyDescent="0.25">
      <c r="A2070" s="5">
        <v>40482</v>
      </c>
      <c r="B2070" s="41">
        <v>2.2799999999999998</v>
      </c>
      <c r="C2070" s="41">
        <v>2.67</v>
      </c>
      <c r="D2070" s="41">
        <v>3.42</v>
      </c>
      <c r="E2070" s="41">
        <v>4.1500000000000004</v>
      </c>
      <c r="F2070" s="41">
        <v>3.63</v>
      </c>
    </row>
    <row r="2071" spans="1:6" x14ac:dyDescent="0.25">
      <c r="A2071" s="5">
        <v>40512</v>
      </c>
      <c r="B2071" s="41">
        <v>2.46</v>
      </c>
      <c r="C2071" s="41">
        <v>2.95</v>
      </c>
      <c r="D2071" s="41">
        <v>3.63</v>
      </c>
      <c r="E2071" s="41">
        <v>4.3600000000000003</v>
      </c>
      <c r="F2071" s="41">
        <v>3.85</v>
      </c>
    </row>
    <row r="2072" spans="1:6" x14ac:dyDescent="0.25">
      <c r="A2072" s="5">
        <v>40543</v>
      </c>
      <c r="B2072" s="41">
        <v>2.9</v>
      </c>
      <c r="C2072" s="41">
        <v>3.18</v>
      </c>
      <c r="D2072" s="41">
        <v>3.86</v>
      </c>
      <c r="E2072" s="41">
        <v>4.5999999999999996</v>
      </c>
      <c r="F2072" s="41">
        <v>4.09</v>
      </c>
    </row>
    <row r="2073" spans="1:6" x14ac:dyDescent="0.25">
      <c r="A2073" s="5">
        <v>40574</v>
      </c>
      <c r="B2073" s="41">
        <v>2.88</v>
      </c>
      <c r="C2073" s="41">
        <v>3.2</v>
      </c>
      <c r="D2073" s="41">
        <v>3.82</v>
      </c>
      <c r="E2073" s="41">
        <v>4.55</v>
      </c>
      <c r="F2073" s="41">
        <v>4.05</v>
      </c>
    </row>
    <row r="2074" spans="1:6" x14ac:dyDescent="0.25">
      <c r="A2074" s="5">
        <v>40602</v>
      </c>
      <c r="B2074" s="41">
        <v>2.98</v>
      </c>
      <c r="C2074" s="41">
        <v>3.22</v>
      </c>
      <c r="D2074" s="41">
        <v>3.81</v>
      </c>
      <c r="E2074" s="41">
        <v>4.54</v>
      </c>
      <c r="F2074" s="41">
        <v>4.04</v>
      </c>
    </row>
    <row r="2075" spans="1:6" x14ac:dyDescent="0.25">
      <c r="A2075" s="5">
        <v>40633</v>
      </c>
      <c r="B2075" s="41">
        <v>2.96</v>
      </c>
      <c r="C2075" s="41">
        <v>3.32</v>
      </c>
      <c r="D2075" s="41">
        <v>3.89</v>
      </c>
      <c r="E2075" s="41">
        <v>4.57</v>
      </c>
      <c r="F2075" s="41">
        <v>4.0999999999999996</v>
      </c>
    </row>
    <row r="2076" spans="1:6" x14ac:dyDescent="0.25">
      <c r="A2076" s="5">
        <v>40663</v>
      </c>
      <c r="B2076" s="41">
        <v>2.76</v>
      </c>
      <c r="C2076" s="41">
        <v>3.08</v>
      </c>
      <c r="D2076" s="41">
        <v>3.67</v>
      </c>
      <c r="E2076" s="41">
        <v>4.37</v>
      </c>
      <c r="F2076" s="41">
        <v>3.88</v>
      </c>
    </row>
    <row r="2077" spans="1:6" x14ac:dyDescent="0.25">
      <c r="A2077" s="5">
        <v>40694</v>
      </c>
      <c r="B2077" s="41">
        <v>2.56</v>
      </c>
      <c r="C2077" s="41">
        <v>2.92</v>
      </c>
      <c r="D2077" s="41">
        <v>3.51</v>
      </c>
      <c r="E2077" s="41">
        <v>4.2</v>
      </c>
      <c r="F2077" s="41">
        <v>3.72</v>
      </c>
    </row>
    <row r="2078" spans="1:6" x14ac:dyDescent="0.25">
      <c r="A2078" s="5">
        <v>40724</v>
      </c>
      <c r="B2078" s="41">
        <v>2.64</v>
      </c>
      <c r="C2078" s="41">
        <v>3.09</v>
      </c>
      <c r="D2078" s="41">
        <v>3.67</v>
      </c>
      <c r="E2078" s="41">
        <v>4.4000000000000004</v>
      </c>
      <c r="F2078" s="41">
        <v>3.88</v>
      </c>
    </row>
    <row r="2079" spans="1:6" x14ac:dyDescent="0.25">
      <c r="A2079" s="5">
        <v>40755</v>
      </c>
      <c r="B2079" s="41">
        <v>2.44</v>
      </c>
      <c r="C2079" s="41">
        <v>2.84</v>
      </c>
      <c r="D2079" s="41">
        <v>3.41</v>
      </c>
      <c r="E2079" s="41">
        <v>4.1100000000000003</v>
      </c>
      <c r="F2079" s="41">
        <v>3.6</v>
      </c>
    </row>
    <row r="2080" spans="1:6" x14ac:dyDescent="0.25">
      <c r="A2080" s="5">
        <v>40786</v>
      </c>
      <c r="B2080" s="41">
        <v>2.2599999999999998</v>
      </c>
      <c r="C2080" s="41">
        <v>2.96</v>
      </c>
      <c r="D2080" s="41">
        <v>3.5</v>
      </c>
      <c r="E2080" s="41">
        <v>4.24</v>
      </c>
      <c r="F2080" s="41">
        <v>3.73</v>
      </c>
    </row>
    <row r="2081" spans="1:6" x14ac:dyDescent="0.25">
      <c r="A2081" s="5">
        <v>40816</v>
      </c>
      <c r="B2081" s="41">
        <v>2.2200000000000002</v>
      </c>
      <c r="C2081" s="41">
        <v>3.11</v>
      </c>
      <c r="D2081" s="41">
        <v>3.71</v>
      </c>
      <c r="E2081" s="41">
        <v>4.51</v>
      </c>
      <c r="F2081" s="41">
        <v>3.95</v>
      </c>
    </row>
    <row r="2082" spans="1:6" x14ac:dyDescent="0.25">
      <c r="A2082" s="5">
        <v>40847</v>
      </c>
      <c r="B2082" s="41">
        <v>2.21</v>
      </c>
      <c r="C2082" s="41">
        <v>2.86</v>
      </c>
      <c r="D2082" s="41">
        <v>3.5</v>
      </c>
      <c r="E2082" s="41">
        <v>4.29</v>
      </c>
      <c r="F2082" s="41">
        <v>3.74</v>
      </c>
    </row>
    <row r="2083" spans="1:6" x14ac:dyDescent="0.25">
      <c r="A2083" s="5">
        <v>40877</v>
      </c>
      <c r="B2083" s="41">
        <v>2.29</v>
      </c>
      <c r="C2083" s="41">
        <v>3.17</v>
      </c>
      <c r="D2083" s="41">
        <v>3.88</v>
      </c>
      <c r="E2083" s="41">
        <v>4.58</v>
      </c>
      <c r="F2083" s="41">
        <v>4.07</v>
      </c>
    </row>
    <row r="2084" spans="1:6" x14ac:dyDescent="0.25">
      <c r="A2084" s="5">
        <v>40908</v>
      </c>
      <c r="B2084" s="41">
        <v>2.0699999999999998</v>
      </c>
      <c r="C2084" s="41">
        <v>2.86</v>
      </c>
      <c r="D2084" s="41">
        <v>3.59</v>
      </c>
      <c r="E2084" s="41">
        <v>4.45</v>
      </c>
      <c r="F2084" s="41">
        <v>3.88</v>
      </c>
    </row>
    <row r="2085" spans="1:6" x14ac:dyDescent="0.25">
      <c r="A2085" s="5">
        <v>40939</v>
      </c>
      <c r="B2085" s="41">
        <v>1.97</v>
      </c>
      <c r="C2085" s="41">
        <v>2.59</v>
      </c>
      <c r="D2085" s="41">
        <v>3.21</v>
      </c>
      <c r="E2085" s="41">
        <v>4.1100000000000003</v>
      </c>
      <c r="F2085" s="41">
        <v>3.53</v>
      </c>
    </row>
    <row r="2086" spans="1:6" x14ac:dyDescent="0.25">
      <c r="A2086" s="5">
        <v>40968</v>
      </c>
      <c r="B2086" s="41">
        <v>1.96</v>
      </c>
      <c r="C2086" s="41">
        <v>2.54</v>
      </c>
      <c r="D2086" s="41">
        <v>3.13</v>
      </c>
      <c r="E2086" s="41">
        <v>3.97</v>
      </c>
      <c r="F2086" s="41">
        <v>3.43</v>
      </c>
    </row>
    <row r="2087" spans="1:6" x14ac:dyDescent="0.25">
      <c r="A2087" s="5">
        <v>40999</v>
      </c>
      <c r="B2087" s="41">
        <v>1.97</v>
      </c>
      <c r="C2087" s="41">
        <v>2.61</v>
      </c>
      <c r="D2087" s="41">
        <v>3.17</v>
      </c>
      <c r="E2087" s="41">
        <v>4.05</v>
      </c>
      <c r="F2087" s="41">
        <v>3.49</v>
      </c>
    </row>
    <row r="2088" spans="1:6" x14ac:dyDescent="0.25">
      <c r="A2088" s="5">
        <v>41029</v>
      </c>
      <c r="B2088" s="41">
        <v>1.9</v>
      </c>
      <c r="C2088" s="41">
        <v>2.5</v>
      </c>
      <c r="D2088" s="41">
        <v>3.07</v>
      </c>
      <c r="E2088" s="41">
        <v>3.93</v>
      </c>
      <c r="F2088" s="41">
        <v>3.38</v>
      </c>
    </row>
    <row r="2089" spans="1:6" x14ac:dyDescent="0.25">
      <c r="A2089" s="5">
        <v>41060</v>
      </c>
      <c r="B2089" s="41">
        <v>1.87</v>
      </c>
      <c r="C2089" s="41">
        <v>2.5099999999999998</v>
      </c>
      <c r="D2089" s="41">
        <v>3.11</v>
      </c>
      <c r="E2089" s="41">
        <v>3.97</v>
      </c>
      <c r="F2089" s="41">
        <v>3.43</v>
      </c>
    </row>
    <row r="2090" spans="1:6" x14ac:dyDescent="0.25">
      <c r="A2090" s="5">
        <v>41090</v>
      </c>
      <c r="B2090" s="41">
        <v>1.85</v>
      </c>
      <c r="C2090" s="41">
        <v>2.42</v>
      </c>
      <c r="D2090" s="41">
        <v>3</v>
      </c>
      <c r="E2090" s="41">
        <v>3.97</v>
      </c>
      <c r="F2090" s="41">
        <v>3.36</v>
      </c>
    </row>
    <row r="2091" spans="1:6" x14ac:dyDescent="0.25">
      <c r="A2091" s="5">
        <v>41121</v>
      </c>
      <c r="B2091" s="41">
        <v>1.61</v>
      </c>
      <c r="C2091" s="41">
        <v>2.1</v>
      </c>
      <c r="D2091" s="41">
        <v>2.65</v>
      </c>
      <c r="E2091" s="41">
        <v>3.65</v>
      </c>
      <c r="F2091" s="41">
        <v>3.03</v>
      </c>
    </row>
    <row r="2092" spans="1:6" x14ac:dyDescent="0.25">
      <c r="A2092" s="5">
        <v>41152</v>
      </c>
      <c r="B2092" s="41">
        <v>1.59</v>
      </c>
      <c r="C2092" s="41">
        <v>2.0699999999999998</v>
      </c>
      <c r="D2092" s="41">
        <v>2.59</v>
      </c>
      <c r="E2092" s="41">
        <v>3.58</v>
      </c>
      <c r="F2092" s="41">
        <v>2.97</v>
      </c>
    </row>
    <row r="2093" spans="1:6" x14ac:dyDescent="0.25">
      <c r="A2093" s="5">
        <v>41182</v>
      </c>
      <c r="B2093" s="41">
        <v>1.57</v>
      </c>
      <c r="C2093" s="41">
        <v>2.04</v>
      </c>
      <c r="D2093" s="41">
        <v>2.48</v>
      </c>
      <c r="E2093" s="41">
        <v>3.44</v>
      </c>
      <c r="F2093" s="41">
        <v>2.86</v>
      </c>
    </row>
    <row r="2094" spans="1:6" x14ac:dyDescent="0.25">
      <c r="A2094" s="5">
        <v>41213</v>
      </c>
      <c r="B2094" s="41">
        <v>1.55</v>
      </c>
      <c r="C2094" s="41">
        <v>1.98</v>
      </c>
      <c r="D2094" s="41">
        <v>2.37</v>
      </c>
      <c r="E2094" s="41">
        <v>3.29</v>
      </c>
      <c r="F2094" s="41">
        <v>2.74</v>
      </c>
    </row>
    <row r="2095" spans="1:6" x14ac:dyDescent="0.25">
      <c r="A2095" s="5">
        <v>41243</v>
      </c>
      <c r="B2095" s="41">
        <v>1.53</v>
      </c>
      <c r="C2095" s="41">
        <v>1.98</v>
      </c>
      <c r="D2095" s="41">
        <v>2.38</v>
      </c>
      <c r="E2095" s="41">
        <v>3.31</v>
      </c>
      <c r="F2095" s="41">
        <v>2.75</v>
      </c>
    </row>
    <row r="2096" spans="1:6" x14ac:dyDescent="0.25">
      <c r="A2096" s="5">
        <v>41274</v>
      </c>
      <c r="B2096" s="41">
        <v>2</v>
      </c>
      <c r="C2096" s="41">
        <v>2.0299999999999998</v>
      </c>
      <c r="D2096" s="41">
        <v>2.4</v>
      </c>
      <c r="E2096" s="41">
        <v>3.3</v>
      </c>
      <c r="F2096" s="41">
        <v>2.77</v>
      </c>
    </row>
    <row r="2097" spans="1:6" x14ac:dyDescent="0.25">
      <c r="A2097" s="5">
        <v>41305</v>
      </c>
      <c r="B2097" s="41">
        <v>2.11</v>
      </c>
      <c r="C2097" s="41">
        <v>2.14</v>
      </c>
      <c r="D2097" s="41">
        <v>2.5</v>
      </c>
      <c r="E2097" s="41">
        <v>3.38</v>
      </c>
      <c r="F2097" s="41">
        <v>2.87</v>
      </c>
    </row>
    <row r="2098" spans="1:6" x14ac:dyDescent="0.25">
      <c r="A2098" s="5">
        <v>41333</v>
      </c>
      <c r="B2098" s="41">
        <v>2.0099999999999998</v>
      </c>
      <c r="C2098" s="41">
        <v>2.0699999999999998</v>
      </c>
      <c r="D2098" s="41">
        <v>2.4300000000000002</v>
      </c>
      <c r="E2098" s="41">
        <v>3.33</v>
      </c>
      <c r="F2098" s="41">
        <v>2.8</v>
      </c>
    </row>
    <row r="2099" spans="1:6" x14ac:dyDescent="0.25">
      <c r="A2099" s="5">
        <v>41364</v>
      </c>
      <c r="B2099" s="41">
        <v>2.0299999999999998</v>
      </c>
      <c r="C2099" s="41">
        <v>2.1</v>
      </c>
      <c r="D2099" s="41">
        <v>2.4700000000000002</v>
      </c>
      <c r="E2099" s="41">
        <v>3.34</v>
      </c>
      <c r="F2099" s="41">
        <v>2.82</v>
      </c>
    </row>
    <row r="2100" spans="1:6" x14ac:dyDescent="0.25">
      <c r="A2100" s="5">
        <v>41394</v>
      </c>
      <c r="B2100" s="41">
        <v>1.93</v>
      </c>
      <c r="C2100" s="41">
        <v>1.96</v>
      </c>
      <c r="D2100" s="41">
        <v>2.3199999999999998</v>
      </c>
      <c r="E2100" s="41">
        <v>3.18</v>
      </c>
      <c r="F2100" s="41">
        <v>2.67</v>
      </c>
    </row>
    <row r="2101" spans="1:6" x14ac:dyDescent="0.25">
      <c r="A2101" s="5">
        <v>41425</v>
      </c>
      <c r="B2101" s="41">
        <v>2.2999999999999998</v>
      </c>
      <c r="C2101" s="41">
        <v>2.27</v>
      </c>
      <c r="D2101" s="41">
        <v>2.64</v>
      </c>
      <c r="E2101" s="41">
        <v>3.51</v>
      </c>
      <c r="F2101" s="41">
        <v>3</v>
      </c>
    </row>
    <row r="2102" spans="1:6" x14ac:dyDescent="0.25">
      <c r="A2102" s="5">
        <v>41455</v>
      </c>
      <c r="B2102" s="41">
        <v>2.7</v>
      </c>
      <c r="C2102" s="41">
        <v>2.62</v>
      </c>
      <c r="D2102" s="41">
        <v>3.04</v>
      </c>
      <c r="E2102" s="41">
        <v>4.0199999999999996</v>
      </c>
      <c r="F2102" s="41">
        <v>3.44</v>
      </c>
    </row>
    <row r="2103" spans="1:6" x14ac:dyDescent="0.25">
      <c r="A2103" s="5">
        <v>41486</v>
      </c>
      <c r="B2103" s="41">
        <v>2.75</v>
      </c>
      <c r="C2103" s="41">
        <v>2.5299999999999998</v>
      </c>
      <c r="D2103" s="41">
        <v>2.94</v>
      </c>
      <c r="E2103" s="41">
        <v>3.93</v>
      </c>
      <c r="F2103" s="41">
        <v>3.34</v>
      </c>
    </row>
    <row r="2104" spans="1:6" x14ac:dyDescent="0.25">
      <c r="A2104" s="5">
        <v>41517</v>
      </c>
      <c r="B2104" s="41">
        <v>2.85</v>
      </c>
      <c r="C2104" s="41">
        <v>2.65</v>
      </c>
      <c r="D2104" s="41">
        <v>3.06</v>
      </c>
      <c r="E2104" s="41">
        <v>4.0999999999999996</v>
      </c>
      <c r="F2104" s="41">
        <v>3.49</v>
      </c>
    </row>
    <row r="2105" spans="1:6" x14ac:dyDescent="0.25">
      <c r="A2105" s="5">
        <v>41547</v>
      </c>
      <c r="B2105" s="41">
        <v>2.76</v>
      </c>
      <c r="C2105" s="41">
        <v>2.52</v>
      </c>
      <c r="D2105" s="41">
        <v>2.92</v>
      </c>
      <c r="E2105" s="41">
        <v>3.99</v>
      </c>
      <c r="F2105" s="41">
        <v>3.38</v>
      </c>
    </row>
    <row r="2106" spans="1:6" x14ac:dyDescent="0.25">
      <c r="A2106" s="5">
        <v>41578</v>
      </c>
      <c r="B2106" s="41">
        <v>2.74</v>
      </c>
      <c r="C2106" s="41">
        <v>2.41</v>
      </c>
      <c r="D2106" s="41">
        <v>2.79</v>
      </c>
      <c r="E2106" s="41">
        <v>3.79</v>
      </c>
      <c r="F2106" s="41">
        <v>3.22</v>
      </c>
    </row>
    <row r="2107" spans="1:6" x14ac:dyDescent="0.25">
      <c r="A2107" s="5">
        <v>41608</v>
      </c>
      <c r="B2107" s="41">
        <v>2.79</v>
      </c>
      <c r="C2107" s="41">
        <v>2.46</v>
      </c>
      <c r="D2107" s="41">
        <v>2.8</v>
      </c>
      <c r="E2107" s="41">
        <v>3.85</v>
      </c>
      <c r="F2107" s="41">
        <v>3.26</v>
      </c>
    </row>
    <row r="2108" spans="1:6" x14ac:dyDescent="0.25">
      <c r="A2108" s="5">
        <v>41639</v>
      </c>
      <c r="B2108" s="41">
        <v>2.94</v>
      </c>
      <c r="C2108" s="41">
        <v>2.58</v>
      </c>
      <c r="D2108" s="41">
        <v>2.93</v>
      </c>
      <c r="E2108" s="41">
        <v>3.94</v>
      </c>
      <c r="F2108" s="41">
        <v>3.35</v>
      </c>
    </row>
    <row r="2109" spans="1:6" x14ac:dyDescent="0.25">
      <c r="A2109" s="5">
        <v>41670</v>
      </c>
      <c r="B2109" s="41">
        <v>2.7</v>
      </c>
      <c r="C2109" s="41">
        <v>2.4</v>
      </c>
      <c r="D2109" s="41">
        <v>2.77</v>
      </c>
      <c r="E2109" s="41">
        <v>3.76</v>
      </c>
      <c r="F2109" s="41">
        <v>3.18</v>
      </c>
    </row>
    <row r="2110" spans="1:6" x14ac:dyDescent="0.25">
      <c r="A2110" s="5">
        <v>41698</v>
      </c>
      <c r="B2110" s="41">
        <v>2.66</v>
      </c>
      <c r="C2110" s="41">
        <v>2.39</v>
      </c>
      <c r="D2110" s="41">
        <v>2.69</v>
      </c>
      <c r="E2110" s="41">
        <v>3.64</v>
      </c>
      <c r="F2110" s="41">
        <v>3.09</v>
      </c>
    </row>
    <row r="2111" spans="1:6" x14ac:dyDescent="0.25">
      <c r="A2111" s="5">
        <v>41729</v>
      </c>
      <c r="B2111" s="41">
        <v>2.66</v>
      </c>
      <c r="C2111" s="41">
        <v>2.5499999999999998</v>
      </c>
      <c r="D2111" s="41">
        <v>2.81</v>
      </c>
      <c r="E2111" s="41">
        <v>3.71</v>
      </c>
      <c r="F2111" s="41">
        <v>3.19</v>
      </c>
    </row>
    <row r="2112" spans="1:6" x14ac:dyDescent="0.25">
      <c r="A2112" s="5">
        <v>41759</v>
      </c>
      <c r="B2112" s="41">
        <v>2.59</v>
      </c>
      <c r="C2112" s="41">
        <v>2.4900000000000002</v>
      </c>
      <c r="D2112" s="41">
        <v>2.74</v>
      </c>
      <c r="E2112" s="41">
        <v>3.6</v>
      </c>
      <c r="F2112" s="41">
        <v>3.1</v>
      </c>
    </row>
    <row r="2113" spans="1:6" x14ac:dyDescent="0.25">
      <c r="A2113" s="5">
        <v>41790</v>
      </c>
      <c r="B2113" s="41">
        <v>2.4700000000000002</v>
      </c>
      <c r="C2113" s="41">
        <v>2.35</v>
      </c>
      <c r="D2113" s="41">
        <v>2.6</v>
      </c>
      <c r="E2113" s="41">
        <v>3.4</v>
      </c>
      <c r="F2113" s="41">
        <v>2.93</v>
      </c>
    </row>
    <row r="2114" spans="1:6" x14ac:dyDescent="0.25">
      <c r="A2114" s="5">
        <v>41820</v>
      </c>
      <c r="B2114" s="41">
        <v>2.5099999999999998</v>
      </c>
      <c r="C2114" s="41">
        <v>2.41</v>
      </c>
      <c r="D2114" s="41">
        <v>2.65</v>
      </c>
      <c r="E2114" s="41">
        <v>3.42</v>
      </c>
      <c r="F2114" s="41">
        <v>2.97</v>
      </c>
    </row>
    <row r="2115" spans="1:6" x14ac:dyDescent="0.25">
      <c r="A2115" s="5">
        <v>41851</v>
      </c>
      <c r="B2115" s="41">
        <v>2.59</v>
      </c>
      <c r="C2115" s="41">
        <v>2.5</v>
      </c>
      <c r="D2115" s="41">
        <v>2.74</v>
      </c>
      <c r="E2115" s="41">
        <v>3.53</v>
      </c>
      <c r="F2115" s="41">
        <v>3.06</v>
      </c>
    </row>
    <row r="2116" spans="1:6" x14ac:dyDescent="0.25">
      <c r="A2116" s="5">
        <v>41882</v>
      </c>
      <c r="B2116" s="41">
        <v>2.46</v>
      </c>
      <c r="C2116" s="41">
        <v>2.38</v>
      </c>
      <c r="D2116" s="41">
        <v>2.62</v>
      </c>
      <c r="E2116" s="41">
        <v>3.4</v>
      </c>
      <c r="F2116" s="41">
        <v>2.95</v>
      </c>
    </row>
    <row r="2117" spans="1:6" x14ac:dyDescent="0.25">
      <c r="A2117" s="5">
        <v>41912</v>
      </c>
      <c r="B2117" s="41">
        <v>2.68</v>
      </c>
      <c r="C2117" s="41">
        <v>2.57</v>
      </c>
      <c r="D2117" s="41">
        <v>2.82</v>
      </c>
      <c r="E2117" s="41">
        <v>3.63</v>
      </c>
      <c r="F2117" s="41">
        <v>3.16</v>
      </c>
    </row>
    <row r="2118" spans="1:6" x14ac:dyDescent="0.25">
      <c r="A2118" s="5">
        <v>41943</v>
      </c>
      <c r="B2118" s="41">
        <v>2.58</v>
      </c>
      <c r="C2118" s="41">
        <v>2.5099999999999998</v>
      </c>
      <c r="D2118" s="41">
        <v>2.75</v>
      </c>
      <c r="E2118" s="41">
        <v>3.58</v>
      </c>
      <c r="F2118" s="41">
        <v>3.09</v>
      </c>
    </row>
    <row r="2119" spans="1:6" x14ac:dyDescent="0.25">
      <c r="A2119" s="5">
        <v>41973</v>
      </c>
      <c r="B2119" s="41">
        <v>2.44</v>
      </c>
      <c r="C2119" s="41">
        <v>2.4300000000000002</v>
      </c>
      <c r="D2119" s="41">
        <v>2.69</v>
      </c>
      <c r="E2119" s="41">
        <v>3.6</v>
      </c>
      <c r="F2119" s="41">
        <v>3.06</v>
      </c>
    </row>
    <row r="2120" spans="1:6" x14ac:dyDescent="0.25">
      <c r="A2120" s="5">
        <v>42004</v>
      </c>
      <c r="B2120" s="41">
        <v>2.5</v>
      </c>
      <c r="C2120" s="41">
        <v>2.52</v>
      </c>
      <c r="D2120" s="41">
        <v>2.79</v>
      </c>
      <c r="E2120" s="41">
        <v>3.81</v>
      </c>
      <c r="F2120" s="41">
        <v>3.21</v>
      </c>
    </row>
    <row r="2121" spans="1:6" x14ac:dyDescent="0.25">
      <c r="A2121" s="5">
        <v>42035</v>
      </c>
      <c r="B2121" s="41">
        <v>2.11</v>
      </c>
      <c r="C2121" s="41">
        <v>2.17</v>
      </c>
      <c r="D2121" s="41">
        <v>2.46</v>
      </c>
      <c r="E2121" s="41">
        <v>3.55</v>
      </c>
      <c r="F2121" s="41">
        <v>2.91</v>
      </c>
    </row>
    <row r="2122" spans="1:6" x14ac:dyDescent="0.25">
      <c r="A2122" s="5">
        <v>42063</v>
      </c>
      <c r="B2122" s="41">
        <v>2.4900000000000002</v>
      </c>
      <c r="C2122" s="41">
        <v>2.34</v>
      </c>
      <c r="D2122" s="41">
        <v>2.6</v>
      </c>
      <c r="E2122" s="41">
        <v>3.52</v>
      </c>
      <c r="F2122" s="41">
        <v>2.98</v>
      </c>
    </row>
    <row r="2123" spans="1:6" x14ac:dyDescent="0.25">
      <c r="A2123" s="5">
        <v>42094</v>
      </c>
      <c r="B2123" s="41">
        <v>2.41</v>
      </c>
      <c r="C2123" s="41">
        <v>2.3199999999999998</v>
      </c>
      <c r="D2123" s="41">
        <v>2.58</v>
      </c>
      <c r="E2123" s="41">
        <v>3.46</v>
      </c>
      <c r="F2123" s="41">
        <v>2.94</v>
      </c>
    </row>
    <row r="2124" spans="1:6" x14ac:dyDescent="0.25">
      <c r="A2124" s="5">
        <v>42124</v>
      </c>
      <c r="B2124" s="41">
        <v>2.5099999999999998</v>
      </c>
      <c r="C2124" s="41">
        <v>2.37</v>
      </c>
      <c r="D2124" s="41">
        <v>2.64</v>
      </c>
      <c r="E2124" s="41">
        <v>3.53</v>
      </c>
      <c r="F2124" s="41">
        <v>3</v>
      </c>
    </row>
    <row r="2125" spans="1:6" x14ac:dyDescent="0.25">
      <c r="A2125" s="5">
        <v>42155</v>
      </c>
      <c r="B2125" s="41">
        <v>2.63</v>
      </c>
      <c r="C2125" s="41">
        <v>2.48</v>
      </c>
      <c r="D2125" s="41">
        <v>2.73</v>
      </c>
      <c r="E2125" s="41">
        <v>3.62</v>
      </c>
      <c r="F2125" s="41">
        <v>3.09</v>
      </c>
    </row>
    <row r="2129" spans="1:6" x14ac:dyDescent="0.25">
      <c r="A2129" s="41" t="s">
        <v>730</v>
      </c>
    </row>
    <row r="2130" spans="1:6" x14ac:dyDescent="0.25">
      <c r="A2130" s="41" t="s">
        <v>468</v>
      </c>
    </row>
    <row r="2132" spans="1:6" x14ac:dyDescent="0.25">
      <c r="B2132" s="41" t="s">
        <v>49</v>
      </c>
      <c r="C2132" s="41" t="s">
        <v>57</v>
      </c>
      <c r="D2132" s="41" t="s">
        <v>69</v>
      </c>
      <c r="E2132" s="41" t="s">
        <v>82</v>
      </c>
      <c r="F2132" s="41" t="s">
        <v>448</v>
      </c>
    </row>
    <row r="2133" spans="1:6" x14ac:dyDescent="0.25">
      <c r="A2133" s="5">
        <v>38352</v>
      </c>
      <c r="B2133" s="41">
        <v>5.21</v>
      </c>
      <c r="C2133" s="41">
        <v>5.08</v>
      </c>
      <c r="D2133" s="41">
        <v>5.92</v>
      </c>
      <c r="E2133" s="41">
        <v>6.2</v>
      </c>
      <c r="F2133" s="41">
        <v>5.86</v>
      </c>
    </row>
    <row r="2134" spans="1:6" x14ac:dyDescent="0.25">
      <c r="A2134" s="5">
        <v>38383</v>
      </c>
      <c r="B2134" s="41">
        <v>5.26</v>
      </c>
      <c r="C2134" s="41">
        <v>5.0999999999999996</v>
      </c>
      <c r="D2134" s="41">
        <v>5.94</v>
      </c>
      <c r="E2134" s="41">
        <v>6.26</v>
      </c>
      <c r="F2134" s="41">
        <v>5.89</v>
      </c>
    </row>
    <row r="2135" spans="1:6" x14ac:dyDescent="0.25">
      <c r="A2135" s="5">
        <v>38411</v>
      </c>
      <c r="B2135" s="41">
        <v>5.24</v>
      </c>
      <c r="C2135" s="41">
        <v>5.07</v>
      </c>
      <c r="D2135" s="41">
        <v>5.92</v>
      </c>
      <c r="E2135" s="41">
        <v>6.27</v>
      </c>
      <c r="F2135" s="41">
        <v>5.88</v>
      </c>
    </row>
    <row r="2136" spans="1:6" x14ac:dyDescent="0.25">
      <c r="A2136" s="5">
        <v>38442</v>
      </c>
      <c r="B2136" s="41">
        <v>5.33</v>
      </c>
      <c r="C2136" s="41">
        <v>4.96</v>
      </c>
      <c r="D2136" s="41">
        <v>5.92</v>
      </c>
      <c r="E2136" s="41">
        <v>6.18</v>
      </c>
      <c r="F2136" s="41">
        <v>5.82</v>
      </c>
    </row>
    <row r="2137" spans="1:6" x14ac:dyDescent="0.25">
      <c r="A2137" s="5">
        <v>38472</v>
      </c>
      <c r="B2137" s="41">
        <v>5.45</v>
      </c>
      <c r="C2137" s="41">
        <v>4.9800000000000004</v>
      </c>
      <c r="D2137" s="41">
        <v>5.98</v>
      </c>
      <c r="E2137" s="41">
        <v>6.21</v>
      </c>
      <c r="F2137" s="41">
        <v>5.87</v>
      </c>
    </row>
    <row r="2138" spans="1:6" x14ac:dyDescent="0.25">
      <c r="A2138" s="5">
        <v>38503</v>
      </c>
      <c r="B2138" s="41">
        <v>5.42</v>
      </c>
      <c r="C2138" s="41">
        <v>5.08</v>
      </c>
      <c r="D2138" s="41">
        <v>6.01</v>
      </c>
      <c r="E2138" s="41">
        <v>6.38</v>
      </c>
      <c r="F2138" s="41">
        <v>5.96</v>
      </c>
    </row>
    <row r="2139" spans="1:6" x14ac:dyDescent="0.25">
      <c r="A2139" s="5">
        <v>38533</v>
      </c>
      <c r="B2139" s="41">
        <v>5.41</v>
      </c>
      <c r="C2139" s="41">
        <v>5.0599999999999996</v>
      </c>
      <c r="D2139" s="41">
        <v>6.05</v>
      </c>
      <c r="E2139" s="41">
        <v>6.4</v>
      </c>
      <c r="F2139" s="41">
        <v>5.97</v>
      </c>
    </row>
    <row r="2140" spans="1:6" x14ac:dyDescent="0.25">
      <c r="A2140" s="5">
        <v>38564</v>
      </c>
      <c r="B2140" s="41">
        <v>5.27</v>
      </c>
      <c r="C2140" s="41">
        <v>5.0199999999999996</v>
      </c>
      <c r="D2140" s="41">
        <v>5.97</v>
      </c>
      <c r="E2140" s="41">
        <v>6.33</v>
      </c>
      <c r="F2140" s="41">
        <v>5.9</v>
      </c>
    </row>
    <row r="2141" spans="1:6" x14ac:dyDescent="0.25">
      <c r="A2141" s="5">
        <v>38595</v>
      </c>
      <c r="B2141" s="41">
        <v>5.25</v>
      </c>
      <c r="C2141" s="41">
        <v>5.19</v>
      </c>
      <c r="D2141" s="41">
        <v>6.05</v>
      </c>
      <c r="E2141" s="41">
        <v>6.33</v>
      </c>
      <c r="F2141" s="41">
        <v>5.95</v>
      </c>
    </row>
    <row r="2142" spans="1:6" x14ac:dyDescent="0.25">
      <c r="A2142" s="5">
        <v>38625</v>
      </c>
      <c r="B2142" s="41">
        <v>5.15</v>
      </c>
      <c r="C2142" s="41">
        <v>5.08</v>
      </c>
      <c r="D2142" s="41">
        <v>5.95</v>
      </c>
      <c r="E2142" s="41">
        <v>6.19</v>
      </c>
      <c r="F2142" s="41">
        <v>5.84</v>
      </c>
    </row>
    <row r="2143" spans="1:6" x14ac:dyDescent="0.25">
      <c r="A2143" s="5">
        <v>38656</v>
      </c>
      <c r="B2143" s="41">
        <v>5.04</v>
      </c>
      <c r="C2143" s="41">
        <v>5.01</v>
      </c>
      <c r="D2143" s="41">
        <v>5.88</v>
      </c>
      <c r="E2143" s="41">
        <v>6.11</v>
      </c>
      <c r="F2143" s="41">
        <v>5.76</v>
      </c>
    </row>
    <row r="2144" spans="1:6" x14ac:dyDescent="0.25">
      <c r="A2144" s="5">
        <v>38686</v>
      </c>
      <c r="B2144" s="41">
        <v>5.01</v>
      </c>
      <c r="C2144" s="41">
        <v>4.99</v>
      </c>
      <c r="D2144" s="41">
        <v>5.91</v>
      </c>
      <c r="E2144" s="41">
        <v>6.16</v>
      </c>
      <c r="F2144" s="41">
        <v>5.79</v>
      </c>
    </row>
    <row r="2145" spans="1:6" x14ac:dyDescent="0.25">
      <c r="A2145" s="5">
        <v>38717</v>
      </c>
      <c r="B2145" s="41">
        <v>5.01</v>
      </c>
      <c r="C2145" s="41">
        <v>4.99</v>
      </c>
      <c r="D2145" s="41">
        <v>5.97</v>
      </c>
      <c r="E2145" s="41">
        <v>6.37</v>
      </c>
      <c r="F2145" s="41">
        <v>5.88</v>
      </c>
    </row>
    <row r="2146" spans="1:6" x14ac:dyDescent="0.25">
      <c r="A2146" s="5">
        <v>38748</v>
      </c>
      <c r="B2146" s="41">
        <v>5.04</v>
      </c>
      <c r="C2146" s="41">
        <v>4.97</v>
      </c>
      <c r="D2146" s="41">
        <v>5.93</v>
      </c>
      <c r="E2146" s="41">
        <v>6.3</v>
      </c>
      <c r="F2146" s="41">
        <v>5.84</v>
      </c>
    </row>
    <row r="2147" spans="1:6" x14ac:dyDescent="0.25">
      <c r="A2147" s="5">
        <v>38776</v>
      </c>
      <c r="B2147" s="41">
        <v>5.07</v>
      </c>
      <c r="C2147" s="41">
        <v>4.9800000000000004</v>
      </c>
      <c r="D2147" s="41">
        <v>5.94</v>
      </c>
      <c r="E2147" s="41">
        <v>6.35</v>
      </c>
      <c r="F2147" s="41">
        <v>5.87</v>
      </c>
    </row>
    <row r="2148" spans="1:6" x14ac:dyDescent="0.25">
      <c r="A2148" s="5">
        <v>38807</v>
      </c>
      <c r="B2148" s="41">
        <v>5.14</v>
      </c>
      <c r="C2148" s="41">
        <v>4.93</v>
      </c>
      <c r="D2148" s="41">
        <v>5.87</v>
      </c>
      <c r="E2148" s="41">
        <v>6.24</v>
      </c>
      <c r="F2148" s="41">
        <v>5.8</v>
      </c>
    </row>
    <row r="2149" spans="1:6" x14ac:dyDescent="0.25">
      <c r="A2149" s="5">
        <v>38837</v>
      </c>
      <c r="B2149" s="41">
        <v>5.07</v>
      </c>
      <c r="C2149" s="41">
        <v>4.88</v>
      </c>
      <c r="D2149" s="41">
        <v>5.82</v>
      </c>
      <c r="E2149" s="41">
        <v>6.18</v>
      </c>
      <c r="F2149" s="41">
        <v>5.74</v>
      </c>
    </row>
    <row r="2150" spans="1:6" x14ac:dyDescent="0.25">
      <c r="A2150" s="5">
        <v>38868</v>
      </c>
      <c r="B2150" s="41">
        <v>5.04</v>
      </c>
      <c r="C2150" s="41">
        <v>4.8499999999999996</v>
      </c>
      <c r="D2150" s="41">
        <v>5.83</v>
      </c>
      <c r="E2150" s="41">
        <v>6.18</v>
      </c>
      <c r="F2150" s="41">
        <v>5.73</v>
      </c>
    </row>
    <row r="2151" spans="1:6" x14ac:dyDescent="0.25">
      <c r="A2151" s="5">
        <v>38898</v>
      </c>
      <c r="B2151" s="41">
        <v>5.16</v>
      </c>
      <c r="C2151" s="41">
        <v>4.79</v>
      </c>
      <c r="D2151" s="41">
        <v>5.91</v>
      </c>
      <c r="E2151" s="41">
        <v>6.19</v>
      </c>
      <c r="F2151" s="41">
        <v>5.75</v>
      </c>
    </row>
    <row r="2152" spans="1:6" x14ac:dyDescent="0.25">
      <c r="A2152" s="5">
        <v>38929</v>
      </c>
      <c r="B2152" s="41">
        <v>5.2</v>
      </c>
      <c r="C2152" s="41">
        <v>4.82</v>
      </c>
      <c r="D2152" s="41">
        <v>5.91</v>
      </c>
      <c r="E2152" s="41">
        <v>6.24</v>
      </c>
      <c r="F2152" s="41">
        <v>5.78</v>
      </c>
    </row>
    <row r="2153" spans="1:6" x14ac:dyDescent="0.25">
      <c r="A2153" s="5">
        <v>38960</v>
      </c>
      <c r="B2153" s="41">
        <v>5.25</v>
      </c>
      <c r="C2153" s="41">
        <v>4.96</v>
      </c>
      <c r="D2153" s="41">
        <v>5.97</v>
      </c>
      <c r="E2153" s="41">
        <v>6.32</v>
      </c>
      <c r="F2153" s="41">
        <v>5.86</v>
      </c>
    </row>
    <row r="2154" spans="1:6" x14ac:dyDescent="0.25">
      <c r="A2154" s="5">
        <v>38990</v>
      </c>
      <c r="B2154" s="41">
        <v>5.21</v>
      </c>
      <c r="C2154" s="41">
        <v>4.9800000000000004</v>
      </c>
      <c r="D2154" s="41">
        <v>6.03</v>
      </c>
      <c r="E2154" s="41">
        <v>6.36</v>
      </c>
      <c r="F2154" s="41">
        <v>5.9</v>
      </c>
    </row>
    <row r="2155" spans="1:6" x14ac:dyDescent="0.25">
      <c r="A2155" s="5">
        <v>39021</v>
      </c>
      <c r="B2155" s="41">
        <v>5.15</v>
      </c>
      <c r="C2155" s="41">
        <v>5.01</v>
      </c>
      <c r="D2155" s="41">
        <v>6.08</v>
      </c>
      <c r="E2155" s="41">
        <v>6.38</v>
      </c>
      <c r="F2155" s="41">
        <v>5.93</v>
      </c>
    </row>
    <row r="2156" spans="1:6" x14ac:dyDescent="0.25">
      <c r="A2156" s="5">
        <v>39051</v>
      </c>
      <c r="B2156" s="41">
        <v>5.13</v>
      </c>
      <c r="C2156" s="41">
        <v>5.03</v>
      </c>
      <c r="D2156" s="41">
        <v>6.17</v>
      </c>
      <c r="E2156" s="41">
        <v>6.51</v>
      </c>
      <c r="F2156" s="41">
        <v>6.01</v>
      </c>
    </row>
    <row r="2157" spans="1:6" x14ac:dyDescent="0.25">
      <c r="A2157" s="5">
        <v>39082</v>
      </c>
      <c r="B2157" s="41">
        <v>5.14</v>
      </c>
      <c r="C2157" s="41">
        <v>4.9800000000000004</v>
      </c>
      <c r="D2157" s="41">
        <v>6.13</v>
      </c>
      <c r="E2157" s="41">
        <v>6.43</v>
      </c>
      <c r="F2157" s="41">
        <v>5.96</v>
      </c>
    </row>
    <row r="2158" spans="1:6" x14ac:dyDescent="0.25">
      <c r="A2158" s="5">
        <v>39113</v>
      </c>
      <c r="B2158" s="41">
        <v>5.17</v>
      </c>
      <c r="C2158" s="41">
        <v>5.0199999999999996</v>
      </c>
      <c r="D2158" s="41">
        <v>6.15</v>
      </c>
      <c r="E2158" s="41">
        <v>6.38</v>
      </c>
      <c r="F2158" s="41">
        <v>5.97</v>
      </c>
    </row>
    <row r="2159" spans="1:6" x14ac:dyDescent="0.25">
      <c r="A2159" s="5">
        <v>39141</v>
      </c>
      <c r="B2159" s="41">
        <v>5.3</v>
      </c>
      <c r="C2159" s="41">
        <v>5.12</v>
      </c>
      <c r="D2159" s="41">
        <v>6.32</v>
      </c>
      <c r="E2159" s="41">
        <v>6.49</v>
      </c>
      <c r="F2159" s="41">
        <v>6.08</v>
      </c>
    </row>
    <row r="2160" spans="1:6" x14ac:dyDescent="0.25">
      <c r="A2160" s="5">
        <v>39172</v>
      </c>
      <c r="B2160" s="41">
        <v>5.29</v>
      </c>
      <c r="C2160" s="41">
        <v>5.15</v>
      </c>
      <c r="D2160" s="41">
        <v>6.28</v>
      </c>
      <c r="E2160" s="41">
        <v>6.44</v>
      </c>
      <c r="F2160" s="41">
        <v>6.05</v>
      </c>
    </row>
    <row r="2161" spans="1:6" x14ac:dyDescent="0.25">
      <c r="A2161" s="5">
        <v>39202</v>
      </c>
      <c r="B2161" s="41">
        <v>5.22</v>
      </c>
      <c r="C2161" s="41">
        <v>5.22</v>
      </c>
      <c r="D2161" s="41">
        <v>6.31</v>
      </c>
      <c r="E2161" s="41">
        <v>6.47</v>
      </c>
      <c r="F2161" s="41">
        <v>6.08</v>
      </c>
    </row>
    <row r="2162" spans="1:6" x14ac:dyDescent="0.25">
      <c r="A2162" s="5">
        <v>39233</v>
      </c>
      <c r="B2162" s="41">
        <v>5.27</v>
      </c>
      <c r="C2162" s="41">
        <v>5.16</v>
      </c>
      <c r="D2162" s="41">
        <v>6.26</v>
      </c>
      <c r="E2162" s="41">
        <v>6.49</v>
      </c>
      <c r="F2162" s="41">
        <v>6.06</v>
      </c>
    </row>
    <row r="2163" spans="1:6" x14ac:dyDescent="0.25">
      <c r="A2163" s="5">
        <v>39263</v>
      </c>
      <c r="B2163" s="41">
        <v>5.23</v>
      </c>
      <c r="C2163" s="41">
        <v>5.13</v>
      </c>
      <c r="D2163" s="41">
        <v>6.2</v>
      </c>
      <c r="E2163" s="41">
        <v>6.43</v>
      </c>
      <c r="F2163" s="41">
        <v>6.01</v>
      </c>
    </row>
    <row r="2164" spans="1:6" x14ac:dyDescent="0.25">
      <c r="A2164" s="5">
        <v>39294</v>
      </c>
      <c r="B2164" s="41">
        <v>5.21</v>
      </c>
      <c r="C2164" s="41">
        <v>5.14</v>
      </c>
      <c r="D2164" s="41">
        <v>6.22</v>
      </c>
      <c r="E2164" s="41">
        <v>6.35</v>
      </c>
      <c r="F2164" s="41">
        <v>5.99</v>
      </c>
    </row>
    <row r="2165" spans="1:6" x14ac:dyDescent="0.25">
      <c r="A2165" s="5">
        <v>39325</v>
      </c>
      <c r="B2165" s="41">
        <v>5.51</v>
      </c>
      <c r="C2165" s="41">
        <v>5.29</v>
      </c>
      <c r="D2165" s="41">
        <v>6.28</v>
      </c>
      <c r="E2165" s="41">
        <v>6.4</v>
      </c>
      <c r="F2165" s="41">
        <v>6.08</v>
      </c>
    </row>
    <row r="2166" spans="1:6" x14ac:dyDescent="0.25">
      <c r="A2166" s="5">
        <v>39355</v>
      </c>
      <c r="B2166" s="41">
        <v>5.51</v>
      </c>
      <c r="C2166" s="41">
        <v>5.34</v>
      </c>
      <c r="D2166" s="41">
        <v>6.34</v>
      </c>
      <c r="E2166" s="41">
        <v>6.42</v>
      </c>
      <c r="F2166" s="41">
        <v>6.12</v>
      </c>
    </row>
    <row r="2167" spans="1:6" x14ac:dyDescent="0.25">
      <c r="A2167" s="5">
        <v>39386</v>
      </c>
      <c r="B2167" s="41">
        <v>5.61</v>
      </c>
      <c r="C2167" s="41">
        <v>5.38</v>
      </c>
      <c r="D2167" s="41">
        <v>6.34</v>
      </c>
      <c r="E2167" s="41">
        <v>6.54</v>
      </c>
      <c r="F2167" s="41">
        <v>6.18</v>
      </c>
    </row>
    <row r="2168" spans="1:6" x14ac:dyDescent="0.25">
      <c r="A2168" s="5">
        <v>39416</v>
      </c>
      <c r="B2168" s="41">
        <v>5.58</v>
      </c>
      <c r="C2168" s="41">
        <v>5.4</v>
      </c>
      <c r="D2168" s="41">
        <v>6.33</v>
      </c>
      <c r="E2168" s="41">
        <v>6.58</v>
      </c>
      <c r="F2168" s="41">
        <v>6.19</v>
      </c>
    </row>
    <row r="2169" spans="1:6" x14ac:dyDescent="0.25">
      <c r="A2169" s="5">
        <v>39447</v>
      </c>
      <c r="B2169" s="41">
        <v>5.56</v>
      </c>
      <c r="C2169" s="41">
        <v>5.52</v>
      </c>
      <c r="D2169" s="41">
        <v>6.38</v>
      </c>
      <c r="E2169" s="41">
        <v>6.57</v>
      </c>
      <c r="F2169" s="41">
        <v>6.23</v>
      </c>
    </row>
    <row r="2170" spans="1:6" x14ac:dyDescent="0.25">
      <c r="A2170" s="5">
        <v>39478</v>
      </c>
      <c r="B2170" s="41">
        <v>5.75</v>
      </c>
      <c r="C2170" s="41">
        <v>5.56</v>
      </c>
      <c r="D2170" s="41">
        <v>6.42</v>
      </c>
      <c r="E2170" s="41">
        <v>6.5</v>
      </c>
      <c r="F2170" s="41">
        <v>6.25</v>
      </c>
    </row>
    <row r="2171" spans="1:6" x14ac:dyDescent="0.25">
      <c r="A2171" s="5">
        <v>39507</v>
      </c>
      <c r="B2171" s="41">
        <v>5.71</v>
      </c>
      <c r="C2171" s="41">
        <v>5.59</v>
      </c>
      <c r="D2171" s="41">
        <v>6.4</v>
      </c>
      <c r="E2171" s="41">
        <v>6.42</v>
      </c>
      <c r="F2171" s="41">
        <v>6.22</v>
      </c>
    </row>
    <row r="2172" spans="1:6" x14ac:dyDescent="0.25">
      <c r="A2172" s="5">
        <v>39538</v>
      </c>
      <c r="B2172" s="41">
        <v>5.66</v>
      </c>
      <c r="C2172" s="41">
        <v>5.55</v>
      </c>
      <c r="D2172" s="41">
        <v>6.38</v>
      </c>
      <c r="E2172" s="41">
        <v>6.36</v>
      </c>
      <c r="F2172" s="41">
        <v>6.2</v>
      </c>
    </row>
    <row r="2173" spans="1:6" x14ac:dyDescent="0.25">
      <c r="A2173" s="5">
        <v>39568</v>
      </c>
      <c r="B2173" s="41">
        <v>5.75</v>
      </c>
      <c r="C2173" s="41">
        <v>5.61</v>
      </c>
      <c r="D2173" s="41">
        <v>6.42</v>
      </c>
      <c r="E2173" s="41">
        <v>6.4</v>
      </c>
      <c r="F2173" s="41">
        <v>6.24</v>
      </c>
    </row>
    <row r="2174" spans="1:6" x14ac:dyDescent="0.25">
      <c r="A2174" s="5">
        <v>39599</v>
      </c>
      <c r="B2174" s="41">
        <v>5.58</v>
      </c>
      <c r="C2174" s="41">
        <v>5.55</v>
      </c>
      <c r="D2174" s="41">
        <v>6.41</v>
      </c>
      <c r="E2174" s="41">
        <v>6.33</v>
      </c>
      <c r="F2174" s="41">
        <v>6.19</v>
      </c>
    </row>
    <row r="2175" spans="1:6" x14ac:dyDescent="0.25">
      <c r="A2175" s="5">
        <v>39629</v>
      </c>
      <c r="B2175" s="41">
        <v>5.52</v>
      </c>
      <c r="C2175" s="41">
        <v>5.49</v>
      </c>
      <c r="D2175" s="41">
        <v>6.36</v>
      </c>
      <c r="E2175" s="41">
        <v>6.32</v>
      </c>
      <c r="F2175" s="41">
        <v>6.15</v>
      </c>
    </row>
    <row r="2176" spans="1:6" x14ac:dyDescent="0.25">
      <c r="A2176" s="5">
        <v>39660</v>
      </c>
      <c r="B2176" s="41">
        <v>5.49</v>
      </c>
      <c r="C2176" s="41">
        <v>5.31</v>
      </c>
      <c r="D2176" s="41">
        <v>6.27</v>
      </c>
      <c r="E2176" s="41">
        <v>6.24</v>
      </c>
      <c r="F2176" s="41">
        <v>6.07</v>
      </c>
    </row>
    <row r="2177" spans="1:6" x14ac:dyDescent="0.25">
      <c r="A2177" s="5">
        <v>39691</v>
      </c>
      <c r="B2177" s="41">
        <v>5.43</v>
      </c>
      <c r="C2177" s="41">
        <v>5.34</v>
      </c>
      <c r="D2177" s="41">
        <v>6.21</v>
      </c>
      <c r="E2177" s="41">
        <v>6.22</v>
      </c>
      <c r="F2177" s="41">
        <v>6.05</v>
      </c>
    </row>
    <row r="2178" spans="1:6" x14ac:dyDescent="0.25">
      <c r="A2178" s="5">
        <v>39721</v>
      </c>
      <c r="B2178" s="41">
        <v>5.14</v>
      </c>
      <c r="C2178" s="41">
        <v>5.0999999999999996</v>
      </c>
      <c r="D2178" s="41">
        <v>5.96</v>
      </c>
      <c r="E2178" s="41">
        <v>5.92</v>
      </c>
      <c r="F2178" s="41">
        <v>5.81</v>
      </c>
    </row>
    <row r="2179" spans="1:6" x14ac:dyDescent="0.25">
      <c r="A2179" s="5">
        <v>39752</v>
      </c>
      <c r="B2179" s="41">
        <v>5.03</v>
      </c>
      <c r="C2179" s="41">
        <v>4.92</v>
      </c>
      <c r="D2179" s="41">
        <v>5.56</v>
      </c>
      <c r="E2179" s="41">
        <v>5.46</v>
      </c>
      <c r="F2179" s="41">
        <v>5.46</v>
      </c>
    </row>
    <row r="2180" spans="1:6" x14ac:dyDescent="0.25">
      <c r="A2180" s="5">
        <v>39782</v>
      </c>
      <c r="B2180" s="41">
        <v>5.23</v>
      </c>
      <c r="C2180" s="41">
        <v>5.08</v>
      </c>
      <c r="D2180" s="41">
        <v>5.73</v>
      </c>
      <c r="E2180" s="41">
        <v>5.56</v>
      </c>
      <c r="F2180" s="41">
        <v>5.62</v>
      </c>
    </row>
    <row r="2181" spans="1:6" x14ac:dyDescent="0.25">
      <c r="A2181" s="5">
        <v>39813</v>
      </c>
      <c r="B2181" s="41">
        <v>5.71</v>
      </c>
      <c r="C2181" s="41">
        <v>5.43</v>
      </c>
      <c r="D2181" s="41">
        <v>6.08</v>
      </c>
      <c r="E2181" s="41">
        <v>5.7</v>
      </c>
      <c r="F2181" s="41">
        <v>5.91</v>
      </c>
    </row>
    <row r="2182" spans="1:6" x14ac:dyDescent="0.25">
      <c r="A2182" s="5">
        <v>39844</v>
      </c>
      <c r="B2182" s="41">
        <v>5.73</v>
      </c>
      <c r="C2182" s="41">
        <v>5.41</v>
      </c>
      <c r="D2182" s="41">
        <v>5.96</v>
      </c>
      <c r="E2182" s="41">
        <v>5.66</v>
      </c>
      <c r="F2182" s="41">
        <v>5.84</v>
      </c>
    </row>
    <row r="2183" spans="1:6" x14ac:dyDescent="0.25">
      <c r="A2183" s="5">
        <v>39872</v>
      </c>
      <c r="B2183" s="41">
        <v>5.48</v>
      </c>
      <c r="C2183" s="41">
        <v>5.43</v>
      </c>
      <c r="D2183" s="41">
        <v>5.91</v>
      </c>
      <c r="E2183" s="41">
        <v>5.61</v>
      </c>
      <c r="F2183" s="41">
        <v>5.78</v>
      </c>
    </row>
    <row r="2184" spans="1:6" x14ac:dyDescent="0.25">
      <c r="A2184" s="5">
        <v>39903</v>
      </c>
      <c r="B2184" s="41">
        <v>7.09</v>
      </c>
      <c r="C2184" s="41">
        <v>5.53</v>
      </c>
      <c r="D2184" s="41">
        <v>5.86</v>
      </c>
      <c r="E2184" s="41">
        <v>5.54</v>
      </c>
      <c r="F2184" s="41">
        <v>5.76</v>
      </c>
    </row>
    <row r="2185" spans="1:6" x14ac:dyDescent="0.25">
      <c r="A2185" s="5">
        <v>39933</v>
      </c>
      <c r="B2185" s="41">
        <v>7.01</v>
      </c>
      <c r="C2185" s="41">
        <v>5.43</v>
      </c>
      <c r="D2185" s="41">
        <v>5.93</v>
      </c>
      <c r="E2185" s="41">
        <v>5.55</v>
      </c>
      <c r="F2185" s="41">
        <v>5.78</v>
      </c>
    </row>
    <row r="2186" spans="1:6" x14ac:dyDescent="0.25">
      <c r="A2186" s="5">
        <v>39964</v>
      </c>
      <c r="B2186" s="41">
        <v>6.83</v>
      </c>
      <c r="C2186" s="41">
        <v>5.51</v>
      </c>
      <c r="D2186" s="41">
        <v>6.05</v>
      </c>
      <c r="E2186" s="41">
        <v>5.7</v>
      </c>
      <c r="F2186" s="41">
        <v>5.9</v>
      </c>
    </row>
    <row r="2187" spans="1:6" x14ac:dyDescent="0.25">
      <c r="A2187" s="5">
        <v>39994</v>
      </c>
      <c r="B2187" s="41">
        <v>6.57</v>
      </c>
      <c r="C2187" s="41">
        <v>5.58</v>
      </c>
      <c r="D2187" s="41">
        <v>6.18</v>
      </c>
      <c r="E2187" s="41">
        <v>5.86</v>
      </c>
      <c r="F2187" s="41">
        <v>6.01</v>
      </c>
    </row>
    <row r="2188" spans="1:6" x14ac:dyDescent="0.25">
      <c r="A2188" s="5">
        <v>40025</v>
      </c>
      <c r="B2188" s="41">
        <v>6.7</v>
      </c>
      <c r="C2188" s="41">
        <v>5.69</v>
      </c>
      <c r="D2188" s="41">
        <v>6.32</v>
      </c>
      <c r="E2188" s="41">
        <v>6.07</v>
      </c>
      <c r="F2188" s="41">
        <v>6.17</v>
      </c>
    </row>
    <row r="2189" spans="1:6" x14ac:dyDescent="0.25">
      <c r="A2189" s="5">
        <v>40056</v>
      </c>
      <c r="B2189" s="41">
        <v>6.58</v>
      </c>
      <c r="C2189" s="41">
        <v>5.76</v>
      </c>
      <c r="D2189" s="41">
        <v>6.36</v>
      </c>
      <c r="E2189" s="41">
        <v>6.15</v>
      </c>
      <c r="F2189" s="41">
        <v>6.22</v>
      </c>
    </row>
    <row r="2190" spans="1:6" x14ac:dyDescent="0.25">
      <c r="A2190" s="5">
        <v>40086</v>
      </c>
      <c r="B2190" s="41">
        <v>6.53</v>
      </c>
      <c r="C2190" s="41">
        <v>5.76</v>
      </c>
      <c r="D2190" s="41">
        <v>6.41</v>
      </c>
      <c r="E2190" s="41">
        <v>6.26</v>
      </c>
      <c r="F2190" s="41">
        <v>6.28</v>
      </c>
    </row>
    <row r="2191" spans="1:6" x14ac:dyDescent="0.25">
      <c r="A2191" s="5">
        <v>40117</v>
      </c>
      <c r="B2191" s="41">
        <v>6.67</v>
      </c>
      <c r="C2191" s="41">
        <v>5.74</v>
      </c>
      <c r="D2191" s="41">
        <v>6.39</v>
      </c>
      <c r="E2191" s="41">
        <v>6.28</v>
      </c>
      <c r="F2191" s="41">
        <v>6.27</v>
      </c>
    </row>
    <row r="2192" spans="1:6" x14ac:dyDescent="0.25">
      <c r="A2192" s="5">
        <v>40147</v>
      </c>
      <c r="B2192" s="41">
        <v>6.62</v>
      </c>
      <c r="C2192" s="41">
        <v>5.73</v>
      </c>
      <c r="D2192" s="41">
        <v>6.4</v>
      </c>
      <c r="E2192" s="41">
        <v>6.34</v>
      </c>
      <c r="F2192" s="41">
        <v>6.29</v>
      </c>
    </row>
    <row r="2193" spans="1:6" x14ac:dyDescent="0.25">
      <c r="A2193" s="5">
        <v>40178</v>
      </c>
      <c r="B2193" s="41">
        <v>6.43</v>
      </c>
      <c r="C2193" s="41">
        <v>5.64</v>
      </c>
      <c r="D2193" s="41">
        <v>6.31</v>
      </c>
      <c r="E2193" s="41">
        <v>6.29</v>
      </c>
      <c r="F2193" s="41">
        <v>6.21</v>
      </c>
    </row>
    <row r="2194" spans="1:6" x14ac:dyDescent="0.25">
      <c r="A2194" s="5">
        <v>40209</v>
      </c>
      <c r="B2194" s="41">
        <v>6.48</v>
      </c>
      <c r="C2194" s="41">
        <v>5.64</v>
      </c>
      <c r="D2194" s="41">
        <v>6.38</v>
      </c>
      <c r="E2194" s="41">
        <v>6.37</v>
      </c>
      <c r="F2194" s="41">
        <v>6.27</v>
      </c>
    </row>
    <row r="2195" spans="1:6" x14ac:dyDescent="0.25">
      <c r="A2195" s="5">
        <v>40237</v>
      </c>
      <c r="B2195" s="41">
        <v>6.45</v>
      </c>
      <c r="C2195" s="41">
        <v>5.66</v>
      </c>
      <c r="D2195" s="41">
        <v>6.38</v>
      </c>
      <c r="E2195" s="41">
        <v>6.39</v>
      </c>
      <c r="F2195" s="41">
        <v>6.28</v>
      </c>
    </row>
    <row r="2196" spans="1:6" x14ac:dyDescent="0.25">
      <c r="A2196" s="5">
        <v>40268</v>
      </c>
      <c r="B2196" s="41">
        <v>6.27</v>
      </c>
      <c r="C2196" s="41">
        <v>5.66</v>
      </c>
      <c r="D2196" s="41">
        <v>6.4</v>
      </c>
      <c r="E2196" s="41">
        <v>6.43</v>
      </c>
      <c r="F2196" s="41">
        <v>6.3</v>
      </c>
    </row>
    <row r="2197" spans="1:6" x14ac:dyDescent="0.25">
      <c r="A2197" s="5">
        <v>40298</v>
      </c>
      <c r="B2197" s="41">
        <v>6.26</v>
      </c>
      <c r="C2197" s="41">
        <v>5.64</v>
      </c>
      <c r="D2197" s="41">
        <v>6.48</v>
      </c>
      <c r="E2197" s="41">
        <v>6.5</v>
      </c>
      <c r="F2197" s="41">
        <v>6.36</v>
      </c>
    </row>
    <row r="2198" spans="1:6" x14ac:dyDescent="0.25">
      <c r="A2198" s="5">
        <v>40329</v>
      </c>
      <c r="B2198" s="41">
        <v>6.2</v>
      </c>
      <c r="C2198" s="41">
        <v>5.62</v>
      </c>
      <c r="D2198" s="41">
        <v>6.42</v>
      </c>
      <c r="E2198" s="41">
        <v>6.41</v>
      </c>
      <c r="F2198" s="41">
        <v>6.3</v>
      </c>
    </row>
    <row r="2199" spans="1:6" x14ac:dyDescent="0.25">
      <c r="A2199" s="5">
        <v>40359</v>
      </c>
      <c r="B2199" s="41">
        <v>6.24</v>
      </c>
      <c r="C2199" s="41">
        <v>5.75</v>
      </c>
      <c r="D2199" s="41">
        <v>6.52</v>
      </c>
      <c r="E2199" s="41">
        <v>6.46</v>
      </c>
      <c r="F2199" s="41">
        <v>6.39</v>
      </c>
    </row>
    <row r="2200" spans="1:6" x14ac:dyDescent="0.25">
      <c r="A2200" s="5">
        <v>40390</v>
      </c>
      <c r="B2200" s="41">
        <v>5.93</v>
      </c>
      <c r="C2200" s="41">
        <v>5.79</v>
      </c>
      <c r="D2200" s="41">
        <v>6.56</v>
      </c>
      <c r="E2200" s="41">
        <v>6.55</v>
      </c>
      <c r="F2200" s="41">
        <v>6.44</v>
      </c>
    </row>
    <row r="2201" spans="1:6" x14ac:dyDescent="0.25">
      <c r="A2201" s="5">
        <v>40421</v>
      </c>
      <c r="B2201" s="41">
        <v>6.22</v>
      </c>
      <c r="C2201" s="41">
        <v>5.89</v>
      </c>
      <c r="D2201" s="41">
        <v>6.69</v>
      </c>
      <c r="E2201" s="41">
        <v>6.65</v>
      </c>
      <c r="F2201" s="41">
        <v>6.56</v>
      </c>
    </row>
    <row r="2202" spans="1:6" x14ac:dyDescent="0.25">
      <c r="A2202" s="5">
        <v>40451</v>
      </c>
      <c r="B2202" s="41">
        <v>6.27</v>
      </c>
      <c r="C2202" s="41">
        <v>5.77</v>
      </c>
      <c r="D2202" s="41">
        <v>6.64</v>
      </c>
      <c r="E2202" s="41">
        <v>6.69</v>
      </c>
      <c r="F2202" s="41">
        <v>6.53</v>
      </c>
    </row>
    <row r="2203" spans="1:6" x14ac:dyDescent="0.25">
      <c r="A2203" s="5">
        <v>40482</v>
      </c>
      <c r="B2203" s="41">
        <v>6.11</v>
      </c>
      <c r="C2203" s="41">
        <v>5.68</v>
      </c>
      <c r="D2203" s="41">
        <v>6.56</v>
      </c>
      <c r="E2203" s="41">
        <v>6.66</v>
      </c>
      <c r="F2203" s="41">
        <v>6.46</v>
      </c>
    </row>
    <row r="2204" spans="1:6" x14ac:dyDescent="0.25">
      <c r="A2204" s="5">
        <v>40512</v>
      </c>
      <c r="B2204" s="41">
        <v>6.05</v>
      </c>
      <c r="C2204" s="41">
        <v>5.67</v>
      </c>
      <c r="D2204" s="41">
        <v>6.5</v>
      </c>
      <c r="E2204" s="41">
        <v>6.64</v>
      </c>
      <c r="F2204" s="41">
        <v>6.43</v>
      </c>
    </row>
    <row r="2205" spans="1:6" x14ac:dyDescent="0.25">
      <c r="A2205" s="5">
        <v>40543</v>
      </c>
      <c r="B2205" s="41">
        <v>6.22</v>
      </c>
      <c r="C2205" s="41">
        <v>5.61</v>
      </c>
      <c r="D2205" s="41">
        <v>6.4</v>
      </c>
      <c r="E2205" s="41">
        <v>6.59</v>
      </c>
      <c r="F2205" s="41">
        <v>6.35</v>
      </c>
    </row>
    <row r="2206" spans="1:6" x14ac:dyDescent="0.25">
      <c r="A2206" s="5">
        <v>40574</v>
      </c>
      <c r="B2206" s="41">
        <v>6.04</v>
      </c>
      <c r="C2206" s="41">
        <v>5.53</v>
      </c>
      <c r="D2206" s="41">
        <v>6.35</v>
      </c>
      <c r="E2206" s="41">
        <v>6.56</v>
      </c>
      <c r="F2206" s="41">
        <v>6.3</v>
      </c>
    </row>
    <row r="2207" spans="1:6" x14ac:dyDescent="0.25">
      <c r="A2207" s="5">
        <v>40602</v>
      </c>
      <c r="B2207" s="41">
        <v>6.26</v>
      </c>
      <c r="C2207" s="41">
        <v>5.55</v>
      </c>
      <c r="D2207" s="41">
        <v>6.39</v>
      </c>
      <c r="E2207" s="41">
        <v>6.59</v>
      </c>
      <c r="F2207" s="41">
        <v>6.33</v>
      </c>
    </row>
    <row r="2208" spans="1:6" x14ac:dyDescent="0.25">
      <c r="A2208" s="5">
        <v>40633</v>
      </c>
      <c r="B2208" s="41">
        <v>6.05</v>
      </c>
      <c r="C2208" s="41">
        <v>5.52</v>
      </c>
      <c r="D2208" s="41">
        <v>6.37</v>
      </c>
      <c r="E2208" s="41">
        <v>6.57</v>
      </c>
      <c r="F2208" s="41">
        <v>6.31</v>
      </c>
    </row>
    <row r="2209" spans="1:6" x14ac:dyDescent="0.25">
      <c r="A2209" s="5">
        <v>40663</v>
      </c>
      <c r="B2209" s="41">
        <v>6.07</v>
      </c>
      <c r="C2209" s="41">
        <v>5.56</v>
      </c>
      <c r="D2209" s="41">
        <v>6.41</v>
      </c>
      <c r="E2209" s="41">
        <v>6.62</v>
      </c>
      <c r="F2209" s="41">
        <v>6.35</v>
      </c>
    </row>
    <row r="2210" spans="1:6" x14ac:dyDescent="0.25">
      <c r="A2210" s="5">
        <v>40694</v>
      </c>
      <c r="B2210" s="41">
        <v>6.18</v>
      </c>
      <c r="C2210" s="41">
        <v>5.55</v>
      </c>
      <c r="D2210" s="41">
        <v>6.46</v>
      </c>
      <c r="E2210" s="41">
        <v>6.68</v>
      </c>
      <c r="F2210" s="41">
        <v>6.39</v>
      </c>
    </row>
    <row r="2211" spans="1:6" x14ac:dyDescent="0.25">
      <c r="A2211" s="5">
        <v>40724</v>
      </c>
      <c r="B2211" s="41">
        <v>6.06</v>
      </c>
      <c r="C2211" s="41">
        <v>5.46</v>
      </c>
      <c r="D2211" s="41">
        <v>6.35</v>
      </c>
      <c r="E2211" s="41">
        <v>6.63</v>
      </c>
      <c r="F2211" s="41">
        <v>6.31</v>
      </c>
    </row>
    <row r="2212" spans="1:6" x14ac:dyDescent="0.25">
      <c r="A2212" s="5">
        <v>40755</v>
      </c>
      <c r="B2212" s="41">
        <v>6.32</v>
      </c>
      <c r="C2212" s="41">
        <v>5.55</v>
      </c>
      <c r="D2212" s="41">
        <v>6.45</v>
      </c>
      <c r="E2212" s="41">
        <v>6.74</v>
      </c>
      <c r="F2212" s="41">
        <v>6.41</v>
      </c>
    </row>
    <row r="2213" spans="1:6" x14ac:dyDescent="0.25">
      <c r="A2213" s="5">
        <v>40786</v>
      </c>
      <c r="B2213" s="41">
        <v>6.64</v>
      </c>
      <c r="C2213" s="41">
        <v>5.6</v>
      </c>
      <c r="D2213" s="41">
        <v>6.48</v>
      </c>
      <c r="E2213" s="41">
        <v>6.7</v>
      </c>
      <c r="F2213" s="41">
        <v>6.43</v>
      </c>
    </row>
    <row r="2214" spans="1:6" x14ac:dyDescent="0.25">
      <c r="A2214" s="5">
        <v>40816</v>
      </c>
      <c r="B2214" s="41">
        <v>6.92</v>
      </c>
      <c r="C2214" s="41">
        <v>5.78</v>
      </c>
      <c r="D2214" s="41">
        <v>6.51</v>
      </c>
      <c r="E2214" s="41">
        <v>6.7</v>
      </c>
      <c r="F2214" s="41">
        <v>6.5</v>
      </c>
    </row>
    <row r="2215" spans="1:6" x14ac:dyDescent="0.25">
      <c r="A2215" s="5">
        <v>40847</v>
      </c>
      <c r="B2215" s="41">
        <v>6.92</v>
      </c>
      <c r="C2215" s="41">
        <v>5.95</v>
      </c>
      <c r="D2215" s="41">
        <v>6.57</v>
      </c>
      <c r="E2215" s="41">
        <v>6.82</v>
      </c>
      <c r="F2215" s="41">
        <v>6.6</v>
      </c>
    </row>
    <row r="2216" spans="1:6" x14ac:dyDescent="0.25">
      <c r="A2216" s="5">
        <v>40877</v>
      </c>
      <c r="B2216" s="41">
        <v>6.57</v>
      </c>
      <c r="C2216" s="41">
        <v>5.87</v>
      </c>
      <c r="D2216" s="41">
        <v>6.48</v>
      </c>
      <c r="E2216" s="41">
        <v>6.65</v>
      </c>
      <c r="F2216" s="41">
        <v>6.48</v>
      </c>
    </row>
    <row r="2217" spans="1:6" x14ac:dyDescent="0.25">
      <c r="A2217" s="5">
        <v>40908</v>
      </c>
      <c r="B2217" s="41">
        <v>6.84</v>
      </c>
      <c r="C2217" s="41">
        <v>6.23</v>
      </c>
      <c r="D2217" s="41">
        <v>6.48</v>
      </c>
      <c r="E2217" s="41">
        <v>6.72</v>
      </c>
      <c r="F2217" s="41">
        <v>6.57</v>
      </c>
    </row>
    <row r="2218" spans="1:6" x14ac:dyDescent="0.25">
      <c r="A2218" s="5">
        <v>40939</v>
      </c>
      <c r="B2218" s="41">
        <v>6.75</v>
      </c>
      <c r="C2218" s="41">
        <v>6.29</v>
      </c>
      <c r="D2218" s="41">
        <v>6.55</v>
      </c>
      <c r="E2218" s="41">
        <v>6.79</v>
      </c>
      <c r="F2218" s="41">
        <v>6.64</v>
      </c>
    </row>
    <row r="2219" spans="1:6" x14ac:dyDescent="0.25">
      <c r="A2219" s="5">
        <v>40968</v>
      </c>
      <c r="B2219" s="41">
        <v>6.6</v>
      </c>
      <c r="C2219" s="41">
        <v>6.3</v>
      </c>
      <c r="D2219" s="41">
        <v>6.55</v>
      </c>
      <c r="E2219" s="41">
        <v>6.84</v>
      </c>
      <c r="F2219" s="41">
        <v>6.66</v>
      </c>
    </row>
    <row r="2220" spans="1:6" x14ac:dyDescent="0.25">
      <c r="A2220" s="5">
        <v>40999</v>
      </c>
      <c r="B2220" s="41">
        <v>6.22</v>
      </c>
      <c r="C2220" s="41">
        <v>6.16</v>
      </c>
      <c r="D2220" s="41">
        <v>6.44</v>
      </c>
      <c r="E2220" s="41">
        <v>6.79</v>
      </c>
      <c r="F2220" s="41">
        <v>6.56</v>
      </c>
    </row>
    <row r="2221" spans="1:6" x14ac:dyDescent="0.25">
      <c r="A2221" s="5">
        <v>41029</v>
      </c>
      <c r="B2221" s="41">
        <v>6.26</v>
      </c>
      <c r="C2221" s="41">
        <v>6.26</v>
      </c>
      <c r="D2221" s="41">
        <v>6.52</v>
      </c>
      <c r="E2221" s="41">
        <v>6.83</v>
      </c>
      <c r="F2221" s="41">
        <v>6.63</v>
      </c>
    </row>
    <row r="2222" spans="1:6" x14ac:dyDescent="0.25">
      <c r="A2222" s="5">
        <v>41060</v>
      </c>
      <c r="B2222" s="41">
        <v>6.56</v>
      </c>
      <c r="C2222" s="41">
        <v>6.41</v>
      </c>
      <c r="D2222" s="41">
        <v>6.65</v>
      </c>
      <c r="E2222" s="41">
        <v>6.81</v>
      </c>
      <c r="F2222" s="41">
        <v>6.71</v>
      </c>
    </row>
    <row r="2223" spans="1:6" x14ac:dyDescent="0.25">
      <c r="A2223" s="5">
        <v>41090</v>
      </c>
      <c r="B2223" s="41">
        <v>6.48</v>
      </c>
      <c r="C2223" s="41">
        <v>6.49</v>
      </c>
      <c r="D2223" s="41">
        <v>6.64</v>
      </c>
      <c r="E2223" s="41">
        <v>6.8</v>
      </c>
      <c r="F2223" s="41">
        <v>6.7</v>
      </c>
    </row>
    <row r="2224" spans="1:6" x14ac:dyDescent="0.25">
      <c r="A2224" s="5">
        <v>41121</v>
      </c>
      <c r="B2224" s="41">
        <v>6.56</v>
      </c>
      <c r="C2224" s="41">
        <v>6.65</v>
      </c>
      <c r="D2224" s="41">
        <v>6.82</v>
      </c>
      <c r="E2224" s="41">
        <v>6.98</v>
      </c>
      <c r="F2224" s="41">
        <v>6.88</v>
      </c>
    </row>
    <row r="2225" spans="1:6" x14ac:dyDescent="0.25">
      <c r="A2225" s="5">
        <v>41152</v>
      </c>
      <c r="B2225" s="41">
        <v>6.44</v>
      </c>
      <c r="C2225" s="41">
        <v>6.6</v>
      </c>
      <c r="D2225" s="41">
        <v>6.84</v>
      </c>
      <c r="E2225" s="41">
        <v>6.98</v>
      </c>
      <c r="F2225" s="41">
        <v>6.88</v>
      </c>
    </row>
    <row r="2226" spans="1:6" x14ac:dyDescent="0.25">
      <c r="A2226" s="5">
        <v>41182</v>
      </c>
      <c r="B2226" s="41">
        <v>6.51</v>
      </c>
      <c r="C2226" s="41">
        <v>6.53</v>
      </c>
      <c r="D2226" s="41">
        <v>6.85</v>
      </c>
      <c r="E2226" s="41">
        <v>6.98</v>
      </c>
      <c r="F2226" s="41">
        <v>6.88</v>
      </c>
    </row>
    <row r="2227" spans="1:6" x14ac:dyDescent="0.25">
      <c r="A2227" s="5">
        <v>41213</v>
      </c>
      <c r="B2227" s="41">
        <v>6.38</v>
      </c>
      <c r="C2227" s="41">
        <v>6.59</v>
      </c>
      <c r="D2227" s="41">
        <v>6.9</v>
      </c>
      <c r="E2227" s="41">
        <v>7.08</v>
      </c>
      <c r="F2227" s="41">
        <v>6.95</v>
      </c>
    </row>
    <row r="2228" spans="1:6" x14ac:dyDescent="0.25">
      <c r="A2228" s="5">
        <v>41243</v>
      </c>
      <c r="B2228" s="41">
        <v>6.27</v>
      </c>
      <c r="C2228" s="41">
        <v>6.52</v>
      </c>
      <c r="D2228" s="41">
        <v>6.86</v>
      </c>
      <c r="E2228" s="41">
        <v>7.03</v>
      </c>
      <c r="F2228" s="41">
        <v>6.9</v>
      </c>
    </row>
    <row r="2229" spans="1:6" x14ac:dyDescent="0.25">
      <c r="A2229" s="5">
        <v>41274</v>
      </c>
      <c r="B2229" s="41">
        <v>8.19</v>
      </c>
      <c r="C2229" s="41">
        <v>6.52</v>
      </c>
      <c r="D2229" s="41">
        <v>6.85</v>
      </c>
      <c r="E2229" s="41">
        <v>6.98</v>
      </c>
      <c r="F2229" s="41">
        <v>6.89</v>
      </c>
    </row>
    <row r="2230" spans="1:6" x14ac:dyDescent="0.25">
      <c r="A2230" s="5">
        <v>41305</v>
      </c>
      <c r="B2230" s="41">
        <v>7.91</v>
      </c>
      <c r="C2230" s="41">
        <v>6.45</v>
      </c>
      <c r="D2230" s="41">
        <v>6.76</v>
      </c>
      <c r="E2230" s="41">
        <v>6.92</v>
      </c>
      <c r="F2230" s="41">
        <v>6.82</v>
      </c>
    </row>
    <row r="2231" spans="1:6" x14ac:dyDescent="0.25">
      <c r="A2231" s="5">
        <v>41333</v>
      </c>
      <c r="B2231" s="41">
        <v>7.89</v>
      </c>
      <c r="C2231" s="41">
        <v>6.53</v>
      </c>
      <c r="D2231" s="41">
        <v>6.83</v>
      </c>
      <c r="E2231" s="41">
        <v>6.88</v>
      </c>
      <c r="F2231" s="41">
        <v>6.84</v>
      </c>
    </row>
    <row r="2232" spans="1:6" x14ac:dyDescent="0.25">
      <c r="A2232" s="5">
        <v>41364</v>
      </c>
      <c r="B2232" s="41">
        <v>7.79</v>
      </c>
      <c r="C2232" s="41">
        <v>6.55</v>
      </c>
      <c r="D2232" s="41">
        <v>6.82</v>
      </c>
      <c r="E2232" s="41">
        <v>6.85</v>
      </c>
      <c r="F2232" s="41">
        <v>6.83</v>
      </c>
    </row>
    <row r="2233" spans="1:6" x14ac:dyDescent="0.25">
      <c r="A2233" s="5">
        <v>41394</v>
      </c>
      <c r="B2233" s="41">
        <v>7.91</v>
      </c>
      <c r="C2233" s="41">
        <v>6.59</v>
      </c>
      <c r="D2233" s="41">
        <v>6.94</v>
      </c>
      <c r="E2233" s="41">
        <v>6.96</v>
      </c>
      <c r="F2233" s="41">
        <v>6.93</v>
      </c>
    </row>
    <row r="2234" spans="1:6" x14ac:dyDescent="0.25">
      <c r="A2234" s="5">
        <v>41425</v>
      </c>
      <c r="B2234" s="41">
        <v>7.99</v>
      </c>
      <c r="C2234" s="41">
        <v>6.48</v>
      </c>
      <c r="D2234" s="41">
        <v>6.78</v>
      </c>
      <c r="E2234" s="41">
        <v>6.84</v>
      </c>
      <c r="F2234" s="41">
        <v>6.8</v>
      </c>
    </row>
    <row r="2235" spans="1:6" x14ac:dyDescent="0.25">
      <c r="A2235" s="5">
        <v>41455</v>
      </c>
      <c r="B2235" s="41">
        <v>8.16</v>
      </c>
      <c r="C2235" s="41">
        <v>6.33</v>
      </c>
      <c r="D2235" s="41">
        <v>6.59</v>
      </c>
      <c r="E2235" s="41">
        <v>6.65</v>
      </c>
      <c r="F2235" s="41">
        <v>6.61</v>
      </c>
    </row>
    <row r="2236" spans="1:6" x14ac:dyDescent="0.25">
      <c r="A2236" s="5">
        <v>41486</v>
      </c>
      <c r="B2236" s="41">
        <v>8.2100000000000009</v>
      </c>
      <c r="C2236" s="41">
        <v>6.26</v>
      </c>
      <c r="D2236" s="41">
        <v>6.59</v>
      </c>
      <c r="E2236" s="41">
        <v>6.66</v>
      </c>
      <c r="F2236" s="41">
        <v>6.61</v>
      </c>
    </row>
    <row r="2237" spans="1:6" x14ac:dyDescent="0.25">
      <c r="A2237" s="5">
        <v>41517</v>
      </c>
      <c r="B2237" s="41">
        <v>8.1</v>
      </c>
      <c r="C2237" s="41">
        <v>6.2</v>
      </c>
      <c r="D2237" s="41">
        <v>6.53</v>
      </c>
      <c r="E2237" s="41">
        <v>6.61</v>
      </c>
      <c r="F2237" s="41">
        <v>6.55</v>
      </c>
    </row>
    <row r="2238" spans="1:6" x14ac:dyDescent="0.25">
      <c r="A2238" s="5">
        <v>41547</v>
      </c>
      <c r="B2238" s="41">
        <v>8</v>
      </c>
      <c r="C2238" s="41">
        <v>6.17</v>
      </c>
      <c r="D2238" s="41">
        <v>6.48</v>
      </c>
      <c r="E2238" s="41">
        <v>6.73</v>
      </c>
      <c r="F2238" s="41">
        <v>6.58</v>
      </c>
    </row>
    <row r="2239" spans="1:6" x14ac:dyDescent="0.25">
      <c r="A2239" s="5">
        <v>41578</v>
      </c>
      <c r="B2239" s="41">
        <v>8.23</v>
      </c>
      <c r="C2239" s="41">
        <v>6.21</v>
      </c>
      <c r="D2239" s="41">
        <v>6.54</v>
      </c>
      <c r="E2239" s="41">
        <v>6.79</v>
      </c>
      <c r="F2239" s="41">
        <v>6.64</v>
      </c>
    </row>
    <row r="2240" spans="1:6" x14ac:dyDescent="0.25">
      <c r="A2240" s="5">
        <v>41608</v>
      </c>
      <c r="B2240" s="41">
        <v>8.09</v>
      </c>
      <c r="C2240" s="41">
        <v>6.22</v>
      </c>
      <c r="D2240" s="41">
        <v>6.48</v>
      </c>
      <c r="E2240" s="41">
        <v>6.74</v>
      </c>
      <c r="F2240" s="41">
        <v>6.59</v>
      </c>
    </row>
    <row r="2241" spans="1:6" x14ac:dyDescent="0.25">
      <c r="A2241" s="5">
        <v>41639</v>
      </c>
      <c r="B2241" s="41">
        <v>8.06</v>
      </c>
      <c r="C2241" s="41">
        <v>6.14</v>
      </c>
      <c r="D2241" s="41">
        <v>6.43</v>
      </c>
      <c r="E2241" s="41">
        <v>6.69</v>
      </c>
      <c r="F2241" s="41">
        <v>6.53</v>
      </c>
    </row>
    <row r="2242" spans="1:6" x14ac:dyDescent="0.25">
      <c r="A2242" s="5">
        <v>41670</v>
      </c>
      <c r="B2242" s="41">
        <v>8.1999999999999993</v>
      </c>
      <c r="C2242" s="41">
        <v>6.21</v>
      </c>
      <c r="D2242" s="41">
        <v>6.59</v>
      </c>
      <c r="E2242" s="41">
        <v>6.78</v>
      </c>
      <c r="F2242" s="41">
        <v>6.65</v>
      </c>
    </row>
    <row r="2243" spans="1:6" x14ac:dyDescent="0.25">
      <c r="A2243" s="5">
        <v>41698</v>
      </c>
      <c r="B2243" s="41">
        <v>8.2100000000000009</v>
      </c>
      <c r="C2243" s="41">
        <v>6.42</v>
      </c>
      <c r="D2243" s="41">
        <v>6.61</v>
      </c>
      <c r="E2243" s="41">
        <v>6.83</v>
      </c>
      <c r="F2243" s="41">
        <v>6.7</v>
      </c>
    </row>
    <row r="2244" spans="1:6" x14ac:dyDescent="0.25">
      <c r="A2244" s="5">
        <v>41729</v>
      </c>
      <c r="B2244" s="41">
        <v>7.86</v>
      </c>
      <c r="C2244" s="41">
        <v>6.58</v>
      </c>
      <c r="D2244" s="41">
        <v>6.65</v>
      </c>
      <c r="E2244" s="41">
        <v>6.89</v>
      </c>
      <c r="F2244" s="41">
        <v>6.76</v>
      </c>
    </row>
    <row r="2245" spans="1:6" x14ac:dyDescent="0.25">
      <c r="A2245" s="5">
        <v>41759</v>
      </c>
      <c r="B2245" s="41">
        <v>8.01</v>
      </c>
      <c r="C2245" s="41">
        <v>6.62</v>
      </c>
      <c r="D2245" s="41">
        <v>6.7</v>
      </c>
      <c r="E2245" s="41">
        <v>6.95</v>
      </c>
      <c r="F2245" s="41">
        <v>6.82</v>
      </c>
    </row>
    <row r="2246" spans="1:6" x14ac:dyDescent="0.25">
      <c r="A2246" s="5">
        <v>41790</v>
      </c>
      <c r="B2246" s="41">
        <v>8.16</v>
      </c>
      <c r="C2246" s="41">
        <v>6.63</v>
      </c>
      <c r="D2246" s="41">
        <v>6.76</v>
      </c>
      <c r="E2246" s="41">
        <v>7.03</v>
      </c>
      <c r="F2246" s="41">
        <v>6.88</v>
      </c>
    </row>
    <row r="2247" spans="1:6" x14ac:dyDescent="0.25">
      <c r="A2247" s="5">
        <v>41820</v>
      </c>
      <c r="B2247" s="41">
        <v>8.02</v>
      </c>
      <c r="C2247" s="41">
        <v>6.59</v>
      </c>
      <c r="D2247" s="41">
        <v>6.75</v>
      </c>
      <c r="E2247" s="41">
        <v>7.03</v>
      </c>
      <c r="F2247" s="41">
        <v>6.87</v>
      </c>
    </row>
    <row r="2248" spans="1:6" x14ac:dyDescent="0.25">
      <c r="A2248" s="5">
        <v>41851</v>
      </c>
      <c r="B2248" s="41">
        <v>8.0399999999999991</v>
      </c>
      <c r="C2248" s="41">
        <v>6.57</v>
      </c>
      <c r="D2248" s="41">
        <v>6.75</v>
      </c>
      <c r="E2248" s="41">
        <v>7</v>
      </c>
      <c r="F2248" s="41">
        <v>6.85</v>
      </c>
    </row>
    <row r="2249" spans="1:6" x14ac:dyDescent="0.25">
      <c r="A2249" s="5">
        <v>41882</v>
      </c>
      <c r="B2249" s="41">
        <v>8.14</v>
      </c>
      <c r="C2249" s="41">
        <v>6.62</v>
      </c>
      <c r="D2249" s="41">
        <v>6.82</v>
      </c>
      <c r="E2249" s="41">
        <v>7.09</v>
      </c>
      <c r="F2249" s="41">
        <v>6.93</v>
      </c>
    </row>
    <row r="2250" spans="1:6" x14ac:dyDescent="0.25">
      <c r="A2250" s="5">
        <v>41912</v>
      </c>
      <c r="B2250" s="41">
        <v>8.31</v>
      </c>
      <c r="C2250" s="41">
        <v>6.57</v>
      </c>
      <c r="D2250" s="41">
        <v>6.72</v>
      </c>
      <c r="E2250" s="41">
        <v>7.02</v>
      </c>
      <c r="F2250" s="41">
        <v>6.85</v>
      </c>
    </row>
    <row r="2251" spans="1:6" x14ac:dyDescent="0.25">
      <c r="A2251" s="5">
        <v>41943</v>
      </c>
      <c r="B2251" s="41">
        <v>8.32</v>
      </c>
      <c r="C2251" s="41">
        <v>6.64</v>
      </c>
      <c r="D2251" s="41">
        <v>6.78</v>
      </c>
      <c r="E2251" s="41">
        <v>7.08</v>
      </c>
      <c r="F2251" s="41">
        <v>6.91</v>
      </c>
    </row>
    <row r="2252" spans="1:6" x14ac:dyDescent="0.25">
      <c r="A2252" s="5">
        <v>41973</v>
      </c>
      <c r="B2252" s="41">
        <v>8.2200000000000006</v>
      </c>
      <c r="C2252" s="41">
        <v>6.68</v>
      </c>
      <c r="D2252" s="41">
        <v>6.85</v>
      </c>
      <c r="E2252" s="41">
        <v>7.12</v>
      </c>
      <c r="F2252" s="41">
        <v>6.96</v>
      </c>
    </row>
    <row r="2253" spans="1:6" x14ac:dyDescent="0.25">
      <c r="A2253" s="5">
        <v>42004</v>
      </c>
      <c r="B2253" s="41">
        <v>8.32</v>
      </c>
      <c r="C2253" s="41">
        <v>6.68</v>
      </c>
      <c r="D2253" s="41">
        <v>6.89</v>
      </c>
      <c r="E2253" s="41">
        <v>7.09</v>
      </c>
      <c r="F2253" s="41">
        <v>6.96</v>
      </c>
    </row>
    <row r="2254" spans="1:6" x14ac:dyDescent="0.25">
      <c r="A2254" s="5">
        <v>42035</v>
      </c>
      <c r="B2254" s="41">
        <v>8.68</v>
      </c>
      <c r="C2254" s="41">
        <v>6.86</v>
      </c>
      <c r="D2254" s="41">
        <v>7.1</v>
      </c>
      <c r="E2254" s="41">
        <v>7.24</v>
      </c>
      <c r="F2254" s="41">
        <v>7.15</v>
      </c>
    </row>
    <row r="2255" spans="1:6" x14ac:dyDescent="0.25">
      <c r="A2255" s="5">
        <v>42063</v>
      </c>
      <c r="B2255" s="41">
        <v>9.2100000000000009</v>
      </c>
      <c r="C2255" s="41">
        <v>6.76</v>
      </c>
      <c r="D2255" s="41">
        <v>6.94</v>
      </c>
      <c r="E2255" s="41">
        <v>7.26</v>
      </c>
      <c r="F2255" s="41">
        <v>7.09</v>
      </c>
    </row>
    <row r="2256" spans="1:6" x14ac:dyDescent="0.25">
      <c r="A2256" s="5">
        <v>42094</v>
      </c>
      <c r="B2256" s="41">
        <v>9.02</v>
      </c>
      <c r="C2256" s="41">
        <v>6.76</v>
      </c>
      <c r="D2256" s="41">
        <v>6.95</v>
      </c>
      <c r="E2256" s="41">
        <v>7.35</v>
      </c>
      <c r="F2256" s="41">
        <v>7.13</v>
      </c>
    </row>
    <row r="2257" spans="1:6" x14ac:dyDescent="0.25">
      <c r="A2257" s="5">
        <v>42124</v>
      </c>
      <c r="B2257" s="41">
        <v>8.7799999999999994</v>
      </c>
      <c r="C2257" s="41">
        <v>6.65</v>
      </c>
      <c r="D2257" s="41">
        <v>6.84</v>
      </c>
      <c r="E2257" s="41">
        <v>7.28</v>
      </c>
      <c r="F2257" s="41">
        <v>7.04</v>
      </c>
    </row>
    <row r="2258" spans="1:6" x14ac:dyDescent="0.25">
      <c r="A2258" s="5">
        <v>42155</v>
      </c>
      <c r="B2258" s="41">
        <v>8.8000000000000007</v>
      </c>
      <c r="C2258" s="41">
        <v>6.69</v>
      </c>
      <c r="D2258" s="41">
        <v>6.82</v>
      </c>
      <c r="E2258" s="41">
        <v>7.24</v>
      </c>
      <c r="F2258" s="41">
        <v>7.02</v>
      </c>
    </row>
    <row r="2262" spans="1:6" x14ac:dyDescent="0.25">
      <c r="A2262" s="41" t="s">
        <v>730</v>
      </c>
    </row>
    <row r="2263" spans="1:6" x14ac:dyDescent="0.25">
      <c r="A2263" s="41" t="s">
        <v>469</v>
      </c>
    </row>
    <row r="2265" spans="1:6" x14ac:dyDescent="0.25">
      <c r="B2265" s="41" t="s">
        <v>49</v>
      </c>
      <c r="C2265" s="41" t="s">
        <v>57</v>
      </c>
      <c r="D2265" s="41" t="s">
        <v>69</v>
      </c>
      <c r="E2265" s="41" t="s">
        <v>82</v>
      </c>
      <c r="F2265" s="41" t="s">
        <v>448</v>
      </c>
    </row>
    <row r="2266" spans="1:6" x14ac:dyDescent="0.25">
      <c r="A2266" s="5">
        <v>38352</v>
      </c>
      <c r="B2266" s="41">
        <v>0.52</v>
      </c>
      <c r="C2266" s="41">
        <v>0.46</v>
      </c>
      <c r="D2266" s="41">
        <v>0.65</v>
      </c>
      <c r="E2266" s="41">
        <v>0.73</v>
      </c>
      <c r="F2266" s="41">
        <v>0.64</v>
      </c>
    </row>
    <row r="2267" spans="1:6" x14ac:dyDescent="0.25">
      <c r="A2267" s="5">
        <v>38383</v>
      </c>
      <c r="B2267" s="41">
        <v>0.53</v>
      </c>
      <c r="C2267" s="41">
        <v>0.47</v>
      </c>
      <c r="D2267" s="41">
        <v>0.66</v>
      </c>
      <c r="E2267" s="41">
        <v>0.75</v>
      </c>
      <c r="F2267" s="41">
        <v>0.66</v>
      </c>
    </row>
    <row r="2268" spans="1:6" x14ac:dyDescent="0.25">
      <c r="A2268" s="5">
        <v>38411</v>
      </c>
      <c r="B2268" s="41">
        <v>0.52</v>
      </c>
      <c r="C2268" s="41">
        <v>0.46</v>
      </c>
      <c r="D2268" s="41">
        <v>0.65</v>
      </c>
      <c r="E2268" s="41">
        <v>0.74</v>
      </c>
      <c r="F2268" s="41">
        <v>0.65</v>
      </c>
    </row>
    <row r="2269" spans="1:6" x14ac:dyDescent="0.25">
      <c r="A2269" s="5">
        <v>38442</v>
      </c>
      <c r="B2269" s="41">
        <v>0.53</v>
      </c>
      <c r="C2269" s="41">
        <v>0.45</v>
      </c>
      <c r="D2269" s="41">
        <v>0.65</v>
      </c>
      <c r="E2269" s="41">
        <v>0.72</v>
      </c>
      <c r="F2269" s="41">
        <v>0.64</v>
      </c>
    </row>
    <row r="2270" spans="1:6" x14ac:dyDescent="0.25">
      <c r="A2270" s="5">
        <v>38472</v>
      </c>
      <c r="B2270" s="41">
        <v>0.56000000000000005</v>
      </c>
      <c r="C2270" s="41">
        <v>0.46</v>
      </c>
      <c r="D2270" s="41">
        <v>0.68</v>
      </c>
      <c r="E2270" s="41">
        <v>0.73</v>
      </c>
      <c r="F2270" s="41">
        <v>0.65</v>
      </c>
    </row>
    <row r="2271" spans="1:6" x14ac:dyDescent="0.25">
      <c r="A2271" s="5">
        <v>38503</v>
      </c>
      <c r="B2271" s="41">
        <v>0.56000000000000005</v>
      </c>
      <c r="C2271" s="41">
        <v>0.48</v>
      </c>
      <c r="D2271" s="41">
        <v>0.68</v>
      </c>
      <c r="E2271" s="41">
        <v>0.77</v>
      </c>
      <c r="F2271" s="41">
        <v>0.67</v>
      </c>
    </row>
    <row r="2272" spans="1:6" x14ac:dyDescent="0.25">
      <c r="A2272" s="5">
        <v>38533</v>
      </c>
      <c r="B2272" s="41">
        <v>0.56000000000000005</v>
      </c>
      <c r="C2272" s="41">
        <v>0.48</v>
      </c>
      <c r="D2272" s="41">
        <v>0.69</v>
      </c>
      <c r="E2272" s="41">
        <v>0.77</v>
      </c>
      <c r="F2272" s="41">
        <v>0.68</v>
      </c>
    </row>
    <row r="2273" spans="1:6" x14ac:dyDescent="0.25">
      <c r="A2273" s="5">
        <v>38564</v>
      </c>
      <c r="B2273" s="41">
        <v>0.54</v>
      </c>
      <c r="C2273" s="41">
        <v>0.47</v>
      </c>
      <c r="D2273" s="41">
        <v>0.67</v>
      </c>
      <c r="E2273" s="41">
        <v>0.76</v>
      </c>
      <c r="F2273" s="41">
        <v>0.66</v>
      </c>
    </row>
    <row r="2274" spans="1:6" x14ac:dyDescent="0.25">
      <c r="A2274" s="5">
        <v>38595</v>
      </c>
      <c r="B2274" s="41">
        <v>0.54</v>
      </c>
      <c r="C2274" s="41">
        <v>0.51</v>
      </c>
      <c r="D2274" s="41">
        <v>0.69</v>
      </c>
      <c r="E2274" s="41">
        <v>0.75</v>
      </c>
      <c r="F2274" s="41">
        <v>0.67</v>
      </c>
    </row>
    <row r="2275" spans="1:6" x14ac:dyDescent="0.25">
      <c r="A2275" s="5">
        <v>38625</v>
      </c>
      <c r="B2275" s="41">
        <v>0.52</v>
      </c>
      <c r="C2275" s="41">
        <v>0.49</v>
      </c>
      <c r="D2275" s="41">
        <v>0.67</v>
      </c>
      <c r="E2275" s="41">
        <v>0.71</v>
      </c>
      <c r="F2275" s="41">
        <v>0.64</v>
      </c>
    </row>
    <row r="2276" spans="1:6" x14ac:dyDescent="0.25">
      <c r="A2276" s="5">
        <v>38656</v>
      </c>
      <c r="B2276" s="41">
        <v>0.5</v>
      </c>
      <c r="C2276" s="41">
        <v>0.47</v>
      </c>
      <c r="D2276" s="41">
        <v>0.65</v>
      </c>
      <c r="E2276" s="41">
        <v>0.7</v>
      </c>
      <c r="F2276" s="41">
        <v>0.63</v>
      </c>
    </row>
    <row r="2277" spans="1:6" x14ac:dyDescent="0.25">
      <c r="A2277" s="5">
        <v>38686</v>
      </c>
      <c r="B2277" s="41">
        <v>0.55000000000000004</v>
      </c>
      <c r="C2277" s="41">
        <v>0.5</v>
      </c>
      <c r="D2277" s="41">
        <v>0.73</v>
      </c>
      <c r="E2277" s="41">
        <v>0.74</v>
      </c>
      <c r="F2277" s="41">
        <v>0.64</v>
      </c>
    </row>
    <row r="2278" spans="1:6" x14ac:dyDescent="0.25">
      <c r="A2278" s="5">
        <v>38717</v>
      </c>
      <c r="B2278" s="41">
        <v>0.55000000000000004</v>
      </c>
      <c r="C2278" s="41">
        <v>0.5</v>
      </c>
      <c r="D2278" s="41">
        <v>0.74</v>
      </c>
      <c r="E2278" s="41">
        <v>0.79</v>
      </c>
      <c r="F2278" s="41">
        <v>0.66</v>
      </c>
    </row>
    <row r="2279" spans="1:6" x14ac:dyDescent="0.25">
      <c r="A2279" s="5">
        <v>38748</v>
      </c>
      <c r="B2279" s="41">
        <v>0.5</v>
      </c>
      <c r="C2279" s="41">
        <v>0.47</v>
      </c>
      <c r="D2279" s="41">
        <v>0.66</v>
      </c>
      <c r="E2279" s="41">
        <v>0.74</v>
      </c>
      <c r="F2279" s="41">
        <v>0.64</v>
      </c>
    </row>
    <row r="2280" spans="1:6" x14ac:dyDescent="0.25">
      <c r="A2280" s="5">
        <v>38776</v>
      </c>
      <c r="B2280" s="41">
        <v>0.51</v>
      </c>
      <c r="C2280" s="41">
        <v>0.47</v>
      </c>
      <c r="D2280" s="41">
        <v>0.66</v>
      </c>
      <c r="E2280" s="41">
        <v>0.76</v>
      </c>
      <c r="F2280" s="41">
        <v>0.65</v>
      </c>
    </row>
    <row r="2281" spans="1:6" x14ac:dyDescent="0.25">
      <c r="A2281" s="5">
        <v>38807</v>
      </c>
      <c r="B2281" s="41">
        <v>0.52</v>
      </c>
      <c r="C2281" s="41">
        <v>0.45</v>
      </c>
      <c r="D2281" s="41">
        <v>0.63</v>
      </c>
      <c r="E2281" s="41">
        <v>0.73</v>
      </c>
      <c r="F2281" s="41">
        <v>0.63</v>
      </c>
    </row>
    <row r="2282" spans="1:6" x14ac:dyDescent="0.25">
      <c r="A2282" s="5">
        <v>38837</v>
      </c>
      <c r="B2282" s="41">
        <v>0.5</v>
      </c>
      <c r="C2282" s="41">
        <v>0.44</v>
      </c>
      <c r="D2282" s="41">
        <v>0.62</v>
      </c>
      <c r="E2282" s="41">
        <v>0.71</v>
      </c>
      <c r="F2282" s="41">
        <v>0.62</v>
      </c>
    </row>
    <row r="2283" spans="1:6" x14ac:dyDescent="0.25">
      <c r="A2283" s="5">
        <v>38868</v>
      </c>
      <c r="B2283" s="41">
        <v>0.49</v>
      </c>
      <c r="C2283" s="41">
        <v>0.44</v>
      </c>
      <c r="D2283" s="41">
        <v>0.62</v>
      </c>
      <c r="E2283" s="41">
        <v>0.71</v>
      </c>
      <c r="F2283" s="41">
        <v>0.61</v>
      </c>
    </row>
    <row r="2284" spans="1:6" x14ac:dyDescent="0.25">
      <c r="A2284" s="5">
        <v>38898</v>
      </c>
      <c r="B2284" s="41">
        <v>0.5</v>
      </c>
      <c r="C2284" s="41">
        <v>0.42</v>
      </c>
      <c r="D2284" s="41">
        <v>0.64</v>
      </c>
      <c r="E2284" s="41">
        <v>0.71</v>
      </c>
      <c r="F2284" s="41">
        <v>0.61</v>
      </c>
    </row>
    <row r="2285" spans="1:6" x14ac:dyDescent="0.25">
      <c r="A2285" s="5">
        <v>38929</v>
      </c>
      <c r="B2285" s="41">
        <v>0.51</v>
      </c>
      <c r="C2285" s="41">
        <v>0.43</v>
      </c>
      <c r="D2285" s="41">
        <v>0.65</v>
      </c>
      <c r="E2285" s="41">
        <v>0.72</v>
      </c>
      <c r="F2285" s="41">
        <v>0.62</v>
      </c>
    </row>
    <row r="2286" spans="1:6" x14ac:dyDescent="0.25">
      <c r="A2286" s="5">
        <v>38960</v>
      </c>
      <c r="B2286" s="41">
        <v>0.52</v>
      </c>
      <c r="C2286" s="41">
        <v>0.46</v>
      </c>
      <c r="D2286" s="41">
        <v>0.66</v>
      </c>
      <c r="E2286" s="41">
        <v>0.74</v>
      </c>
      <c r="F2286" s="41">
        <v>0.64</v>
      </c>
    </row>
    <row r="2287" spans="1:6" x14ac:dyDescent="0.25">
      <c r="A2287" s="5">
        <v>38990</v>
      </c>
      <c r="B2287" s="41">
        <v>0.51</v>
      </c>
      <c r="C2287" s="41">
        <v>0.47</v>
      </c>
      <c r="D2287" s="41">
        <v>0.68</v>
      </c>
      <c r="E2287" s="41">
        <v>0.75</v>
      </c>
      <c r="F2287" s="41">
        <v>0.66</v>
      </c>
    </row>
    <row r="2288" spans="1:6" x14ac:dyDescent="0.25">
      <c r="A2288" s="5">
        <v>39021</v>
      </c>
      <c r="B2288" s="41">
        <v>0.5</v>
      </c>
      <c r="C2288" s="41">
        <v>0.48</v>
      </c>
      <c r="D2288" s="41">
        <v>0.69</v>
      </c>
      <c r="E2288" s="41">
        <v>0.76</v>
      </c>
      <c r="F2288" s="41">
        <v>0.66</v>
      </c>
    </row>
    <row r="2289" spans="1:6" x14ac:dyDescent="0.25">
      <c r="A2289" s="5">
        <v>39051</v>
      </c>
      <c r="B2289" s="41">
        <v>0.5</v>
      </c>
      <c r="C2289" s="41">
        <v>0.49</v>
      </c>
      <c r="D2289" s="41">
        <v>0.72</v>
      </c>
      <c r="E2289" s="41">
        <v>0.79</v>
      </c>
      <c r="F2289" s="41">
        <v>0.69</v>
      </c>
    </row>
    <row r="2290" spans="1:6" x14ac:dyDescent="0.25">
      <c r="A2290" s="5">
        <v>39082</v>
      </c>
      <c r="B2290" s="41">
        <v>0.5</v>
      </c>
      <c r="C2290" s="41">
        <v>0.48</v>
      </c>
      <c r="D2290" s="41">
        <v>0.71</v>
      </c>
      <c r="E2290" s="41">
        <v>0.77</v>
      </c>
      <c r="F2290" s="41">
        <v>0.68</v>
      </c>
    </row>
    <row r="2291" spans="1:6" x14ac:dyDescent="0.25">
      <c r="A2291" s="5">
        <v>39113</v>
      </c>
      <c r="B2291" s="41">
        <v>0.5</v>
      </c>
      <c r="C2291" s="41">
        <v>0.49</v>
      </c>
      <c r="D2291" s="41">
        <v>0.71</v>
      </c>
      <c r="E2291" s="41">
        <v>0.76</v>
      </c>
      <c r="F2291" s="41">
        <v>0.67</v>
      </c>
    </row>
    <row r="2292" spans="1:6" x14ac:dyDescent="0.25">
      <c r="A2292" s="5">
        <v>39141</v>
      </c>
      <c r="B2292" s="41">
        <v>0.52</v>
      </c>
      <c r="C2292" s="41">
        <v>0.5</v>
      </c>
      <c r="D2292" s="41">
        <v>0.76</v>
      </c>
      <c r="E2292" s="41">
        <v>0.79</v>
      </c>
      <c r="F2292" s="41">
        <v>0.7</v>
      </c>
    </row>
    <row r="2293" spans="1:6" x14ac:dyDescent="0.25">
      <c r="A2293" s="5">
        <v>39172</v>
      </c>
      <c r="B2293" s="41">
        <v>0.51</v>
      </c>
      <c r="C2293" s="41">
        <v>0.5</v>
      </c>
      <c r="D2293" s="41">
        <v>0.75</v>
      </c>
      <c r="E2293" s="41">
        <v>0.77</v>
      </c>
      <c r="F2293" s="41">
        <v>0.69</v>
      </c>
    </row>
    <row r="2294" spans="1:6" x14ac:dyDescent="0.25">
      <c r="A2294" s="5">
        <v>39202</v>
      </c>
      <c r="B2294" s="41">
        <v>0.51</v>
      </c>
      <c r="C2294" s="41">
        <v>0.53</v>
      </c>
      <c r="D2294" s="41">
        <v>0.76</v>
      </c>
      <c r="E2294" s="41">
        <v>0.79</v>
      </c>
      <c r="F2294" s="41">
        <v>0.71</v>
      </c>
    </row>
    <row r="2295" spans="1:6" x14ac:dyDescent="0.25">
      <c r="A2295" s="5">
        <v>39233</v>
      </c>
      <c r="B2295" s="41">
        <v>0.52</v>
      </c>
      <c r="C2295" s="41">
        <v>0.5</v>
      </c>
      <c r="D2295" s="41">
        <v>0.74</v>
      </c>
      <c r="E2295" s="41">
        <v>0.79</v>
      </c>
      <c r="F2295" s="41">
        <v>0.7</v>
      </c>
    </row>
    <row r="2296" spans="1:6" x14ac:dyDescent="0.25">
      <c r="A2296" s="5">
        <v>39263</v>
      </c>
      <c r="B2296" s="41">
        <v>0.51</v>
      </c>
      <c r="C2296" s="41">
        <v>0.5</v>
      </c>
      <c r="D2296" s="41">
        <v>0.73</v>
      </c>
      <c r="E2296" s="41">
        <v>0.76</v>
      </c>
      <c r="F2296" s="41">
        <v>0.68</v>
      </c>
    </row>
    <row r="2297" spans="1:6" x14ac:dyDescent="0.25">
      <c r="A2297" s="5">
        <v>39294</v>
      </c>
      <c r="B2297" s="41">
        <v>0.51</v>
      </c>
      <c r="C2297" s="41">
        <v>0.51</v>
      </c>
      <c r="D2297" s="41">
        <v>0.74</v>
      </c>
      <c r="E2297" s="41">
        <v>0.75</v>
      </c>
      <c r="F2297" s="41">
        <v>0.69</v>
      </c>
    </row>
    <row r="2298" spans="1:6" x14ac:dyDescent="0.25">
      <c r="A2298" s="5">
        <v>39325</v>
      </c>
      <c r="B2298" s="41">
        <v>0.57999999999999996</v>
      </c>
      <c r="C2298" s="41">
        <v>0.53</v>
      </c>
      <c r="D2298" s="41">
        <v>0.76</v>
      </c>
      <c r="E2298" s="41">
        <v>0.77</v>
      </c>
      <c r="F2298" s="41">
        <v>0.71</v>
      </c>
    </row>
    <row r="2299" spans="1:6" x14ac:dyDescent="0.25">
      <c r="A2299" s="5">
        <v>39355</v>
      </c>
      <c r="B2299" s="41">
        <v>0.57999999999999996</v>
      </c>
      <c r="C2299" s="41">
        <v>0.55000000000000004</v>
      </c>
      <c r="D2299" s="41">
        <v>0.77</v>
      </c>
      <c r="E2299" s="41">
        <v>0.77</v>
      </c>
      <c r="F2299" s="41">
        <v>0.71</v>
      </c>
    </row>
    <row r="2300" spans="1:6" x14ac:dyDescent="0.25">
      <c r="A2300" s="5">
        <v>39386</v>
      </c>
      <c r="B2300" s="41">
        <v>0.59</v>
      </c>
      <c r="C2300" s="41">
        <v>0.56999999999999995</v>
      </c>
      <c r="D2300" s="41">
        <v>0.78</v>
      </c>
      <c r="E2300" s="41">
        <v>0.8</v>
      </c>
      <c r="F2300" s="41">
        <v>0.73</v>
      </c>
    </row>
    <row r="2301" spans="1:6" x14ac:dyDescent="0.25">
      <c r="A2301" s="5">
        <v>39416</v>
      </c>
      <c r="B2301" s="41">
        <v>0.59</v>
      </c>
      <c r="C2301" s="41">
        <v>0.56999999999999995</v>
      </c>
      <c r="D2301" s="41">
        <v>0.79</v>
      </c>
      <c r="E2301" s="41">
        <v>0.81</v>
      </c>
      <c r="F2301" s="41">
        <v>0.74</v>
      </c>
    </row>
    <row r="2302" spans="1:6" x14ac:dyDescent="0.25">
      <c r="A2302" s="5">
        <v>39447</v>
      </c>
      <c r="B2302" s="41">
        <v>0.57999999999999996</v>
      </c>
      <c r="C2302" s="41">
        <v>0.57999999999999996</v>
      </c>
      <c r="D2302" s="41">
        <v>0.8</v>
      </c>
      <c r="E2302" s="41">
        <v>0.8</v>
      </c>
      <c r="F2302" s="41">
        <v>0.74</v>
      </c>
    </row>
    <row r="2303" spans="1:6" x14ac:dyDescent="0.25">
      <c r="A2303" s="5">
        <v>39478</v>
      </c>
      <c r="B2303" s="41">
        <v>0.64</v>
      </c>
      <c r="C2303" s="41">
        <v>0.57999999999999996</v>
      </c>
      <c r="D2303" s="41">
        <v>0.81</v>
      </c>
      <c r="E2303" s="41">
        <v>0.79</v>
      </c>
      <c r="F2303" s="41">
        <v>0.75</v>
      </c>
    </row>
    <row r="2304" spans="1:6" x14ac:dyDescent="0.25">
      <c r="A2304" s="5">
        <v>39507</v>
      </c>
      <c r="B2304" s="41">
        <v>0.63</v>
      </c>
      <c r="C2304" s="41">
        <v>0.57999999999999996</v>
      </c>
      <c r="D2304" s="41">
        <v>0.8</v>
      </c>
      <c r="E2304" s="41">
        <v>0.77</v>
      </c>
      <c r="F2304" s="41">
        <v>0.74</v>
      </c>
    </row>
    <row r="2305" spans="1:6" x14ac:dyDescent="0.25">
      <c r="A2305" s="5">
        <v>39538</v>
      </c>
      <c r="B2305" s="41">
        <v>0.62</v>
      </c>
      <c r="C2305" s="41">
        <v>0.56999999999999995</v>
      </c>
      <c r="D2305" s="41">
        <v>0.8</v>
      </c>
      <c r="E2305" s="41">
        <v>0.76</v>
      </c>
      <c r="F2305" s="41">
        <v>0.73</v>
      </c>
    </row>
    <row r="2306" spans="1:6" x14ac:dyDescent="0.25">
      <c r="A2306" s="5">
        <v>39568</v>
      </c>
      <c r="B2306" s="41">
        <v>0.64</v>
      </c>
      <c r="C2306" s="41">
        <v>0.59</v>
      </c>
      <c r="D2306" s="41">
        <v>0.8</v>
      </c>
      <c r="E2306" s="41">
        <v>0.76</v>
      </c>
      <c r="F2306" s="41">
        <v>0.74</v>
      </c>
    </row>
    <row r="2307" spans="1:6" x14ac:dyDescent="0.25">
      <c r="A2307" s="5">
        <v>39599</v>
      </c>
      <c r="B2307" s="41">
        <v>0.6</v>
      </c>
      <c r="C2307" s="41">
        <v>0.56999999999999995</v>
      </c>
      <c r="D2307" s="41">
        <v>0.79</v>
      </c>
      <c r="E2307" s="41">
        <v>0.75</v>
      </c>
      <c r="F2307" s="41">
        <v>0.72</v>
      </c>
    </row>
    <row r="2308" spans="1:6" x14ac:dyDescent="0.25">
      <c r="A2308" s="5">
        <v>39629</v>
      </c>
      <c r="B2308" s="41">
        <v>0.56999999999999995</v>
      </c>
      <c r="C2308" s="41">
        <v>0.56000000000000005</v>
      </c>
      <c r="D2308" s="41">
        <v>0.78</v>
      </c>
      <c r="E2308" s="41">
        <v>0.74</v>
      </c>
      <c r="F2308" s="41">
        <v>0.72</v>
      </c>
    </row>
    <row r="2309" spans="1:6" x14ac:dyDescent="0.25">
      <c r="A2309" s="5">
        <v>39660</v>
      </c>
      <c r="B2309" s="41">
        <v>0.56999999999999995</v>
      </c>
      <c r="C2309" s="41">
        <v>0.53</v>
      </c>
      <c r="D2309" s="41">
        <v>0.76</v>
      </c>
      <c r="E2309" s="41">
        <v>0.73</v>
      </c>
      <c r="F2309" s="41">
        <v>0.7</v>
      </c>
    </row>
    <row r="2310" spans="1:6" x14ac:dyDescent="0.25">
      <c r="A2310" s="5">
        <v>39691</v>
      </c>
      <c r="B2310" s="41">
        <v>0.56000000000000005</v>
      </c>
      <c r="C2310" s="41">
        <v>0.54</v>
      </c>
      <c r="D2310" s="41">
        <v>0.75</v>
      </c>
      <c r="E2310" s="41">
        <v>0.72</v>
      </c>
      <c r="F2310" s="41">
        <v>0.7</v>
      </c>
    </row>
    <row r="2311" spans="1:6" x14ac:dyDescent="0.25">
      <c r="A2311" s="5">
        <v>39721</v>
      </c>
      <c r="B2311" s="41">
        <v>0.51</v>
      </c>
      <c r="C2311" s="41">
        <v>0.49</v>
      </c>
      <c r="D2311" s="41">
        <v>0.69</v>
      </c>
      <c r="E2311" s="41">
        <v>0.65</v>
      </c>
      <c r="F2311" s="41">
        <v>0.64</v>
      </c>
    </row>
    <row r="2312" spans="1:6" x14ac:dyDescent="0.25">
      <c r="A2312" s="5">
        <v>39752</v>
      </c>
      <c r="B2312" s="41">
        <v>0.49</v>
      </c>
      <c r="C2312" s="41">
        <v>0.45</v>
      </c>
      <c r="D2312" s="41">
        <v>0.61</v>
      </c>
      <c r="E2312" s="41">
        <v>0.56000000000000005</v>
      </c>
      <c r="F2312" s="41">
        <v>0.56999999999999995</v>
      </c>
    </row>
    <row r="2313" spans="1:6" x14ac:dyDescent="0.25">
      <c r="A2313" s="5">
        <v>39782</v>
      </c>
      <c r="B2313" s="41">
        <v>0.54</v>
      </c>
      <c r="C2313" s="41">
        <v>0.49</v>
      </c>
      <c r="D2313" s="41">
        <v>0.69</v>
      </c>
      <c r="E2313" s="41">
        <v>0.57999999999999996</v>
      </c>
      <c r="F2313" s="41">
        <v>0.61</v>
      </c>
    </row>
    <row r="2314" spans="1:6" x14ac:dyDescent="0.25">
      <c r="A2314" s="5">
        <v>39813</v>
      </c>
      <c r="B2314" s="41">
        <v>0.65</v>
      </c>
      <c r="C2314" s="41">
        <v>0.59</v>
      </c>
      <c r="D2314" s="41">
        <v>0.81</v>
      </c>
      <c r="E2314" s="41">
        <v>0.63</v>
      </c>
      <c r="F2314" s="41">
        <v>0.69</v>
      </c>
    </row>
    <row r="2315" spans="1:6" x14ac:dyDescent="0.25">
      <c r="A2315" s="5">
        <v>39844</v>
      </c>
      <c r="B2315" s="41">
        <v>0.65</v>
      </c>
      <c r="C2315" s="41">
        <v>0.57999999999999996</v>
      </c>
      <c r="D2315" s="41">
        <v>0.74</v>
      </c>
      <c r="E2315" s="41">
        <v>0.63</v>
      </c>
      <c r="F2315" s="41">
        <v>0.67</v>
      </c>
    </row>
    <row r="2316" spans="1:6" x14ac:dyDescent="0.25">
      <c r="A2316" s="5">
        <v>39872</v>
      </c>
      <c r="B2316" s="41">
        <v>0.59</v>
      </c>
      <c r="C2316" s="41">
        <v>0.59</v>
      </c>
      <c r="D2316" s="41">
        <v>0.7</v>
      </c>
      <c r="E2316" s="41">
        <v>0.61</v>
      </c>
      <c r="F2316" s="41">
        <v>0.65</v>
      </c>
    </row>
    <row r="2317" spans="1:6" x14ac:dyDescent="0.25">
      <c r="A2317" s="5">
        <v>39903</v>
      </c>
      <c r="B2317" s="41">
        <v>0.96</v>
      </c>
      <c r="C2317" s="41">
        <v>0.6</v>
      </c>
      <c r="D2317" s="41">
        <v>0.7</v>
      </c>
      <c r="E2317" s="41">
        <v>0.6</v>
      </c>
      <c r="F2317" s="41">
        <v>0.64</v>
      </c>
    </row>
    <row r="2318" spans="1:6" x14ac:dyDescent="0.25">
      <c r="A2318" s="5">
        <v>39933</v>
      </c>
      <c r="B2318" s="41">
        <v>0.86</v>
      </c>
      <c r="C2318" s="41">
        <v>0.57999999999999996</v>
      </c>
      <c r="D2318" s="41">
        <v>0.69</v>
      </c>
      <c r="E2318" s="41">
        <v>0.62</v>
      </c>
      <c r="F2318" s="41">
        <v>0.65</v>
      </c>
    </row>
    <row r="2319" spans="1:6" x14ac:dyDescent="0.25">
      <c r="A2319" s="5">
        <v>39964</v>
      </c>
      <c r="B2319" s="41">
        <v>0.82</v>
      </c>
      <c r="C2319" s="41">
        <v>0.6</v>
      </c>
      <c r="D2319" s="41">
        <v>0.71</v>
      </c>
      <c r="E2319" s="41">
        <v>0.65</v>
      </c>
      <c r="F2319" s="41">
        <v>0.67</v>
      </c>
    </row>
    <row r="2320" spans="1:6" x14ac:dyDescent="0.25">
      <c r="A2320" s="5">
        <v>39994</v>
      </c>
      <c r="B2320" s="41">
        <v>0.85</v>
      </c>
      <c r="C2320" s="41">
        <v>0.61</v>
      </c>
      <c r="D2320" s="41">
        <v>0.74</v>
      </c>
      <c r="E2320" s="41">
        <v>0.68</v>
      </c>
      <c r="F2320" s="41">
        <v>0.7</v>
      </c>
    </row>
    <row r="2321" spans="1:6" x14ac:dyDescent="0.25">
      <c r="A2321" s="5">
        <v>40025</v>
      </c>
      <c r="B2321" s="41">
        <v>0.76</v>
      </c>
      <c r="C2321" s="41">
        <v>0.65</v>
      </c>
      <c r="D2321" s="41">
        <v>0.78</v>
      </c>
      <c r="E2321" s="41">
        <v>0.74</v>
      </c>
      <c r="F2321" s="41">
        <v>0.74</v>
      </c>
    </row>
    <row r="2322" spans="1:6" x14ac:dyDescent="0.25">
      <c r="A2322" s="5">
        <v>40056</v>
      </c>
      <c r="B2322" s="41">
        <v>0.73</v>
      </c>
      <c r="C2322" s="41">
        <v>0.66</v>
      </c>
      <c r="D2322" s="41">
        <v>0.78</v>
      </c>
      <c r="E2322" s="41">
        <v>0.75</v>
      </c>
      <c r="F2322" s="41">
        <v>0.75</v>
      </c>
    </row>
    <row r="2323" spans="1:6" x14ac:dyDescent="0.25">
      <c r="A2323" s="5">
        <v>40086</v>
      </c>
      <c r="B2323" s="41">
        <v>0.74</v>
      </c>
      <c r="C2323" s="41">
        <v>0.66</v>
      </c>
      <c r="D2323" s="41">
        <v>0.79</v>
      </c>
      <c r="E2323" s="41">
        <v>0.78</v>
      </c>
      <c r="F2323" s="41">
        <v>0.76</v>
      </c>
    </row>
    <row r="2324" spans="1:6" x14ac:dyDescent="0.25">
      <c r="A2324" s="5">
        <v>40117</v>
      </c>
      <c r="B2324" s="41">
        <v>0.73</v>
      </c>
      <c r="C2324" s="41">
        <v>0.66</v>
      </c>
      <c r="D2324" s="41">
        <v>0.79</v>
      </c>
      <c r="E2324" s="41">
        <v>0.78</v>
      </c>
      <c r="F2324" s="41">
        <v>0.76</v>
      </c>
    </row>
    <row r="2325" spans="1:6" x14ac:dyDescent="0.25">
      <c r="A2325" s="5">
        <v>40147</v>
      </c>
      <c r="B2325" s="41">
        <v>0.7</v>
      </c>
      <c r="C2325" s="41">
        <v>0.67</v>
      </c>
      <c r="D2325" s="41">
        <v>0.79</v>
      </c>
      <c r="E2325" s="41">
        <v>0.8</v>
      </c>
      <c r="F2325" s="41">
        <v>0.76</v>
      </c>
    </row>
    <row r="2326" spans="1:6" x14ac:dyDescent="0.25">
      <c r="A2326" s="5">
        <v>40178</v>
      </c>
      <c r="B2326" s="41">
        <v>0.72</v>
      </c>
      <c r="C2326" s="41">
        <v>0.65</v>
      </c>
      <c r="D2326" s="41">
        <v>0.77</v>
      </c>
      <c r="E2326" s="41">
        <v>0.76</v>
      </c>
      <c r="F2326" s="41">
        <v>0.74</v>
      </c>
    </row>
    <row r="2327" spans="1:6" x14ac:dyDescent="0.25">
      <c r="A2327" s="5">
        <v>40209</v>
      </c>
      <c r="B2327" s="41">
        <v>0.77</v>
      </c>
      <c r="C2327" s="41">
        <v>0.64</v>
      </c>
      <c r="D2327" s="41">
        <v>0.78</v>
      </c>
      <c r="E2327" s="41">
        <v>0.78</v>
      </c>
      <c r="F2327" s="41">
        <v>0.75</v>
      </c>
    </row>
    <row r="2328" spans="1:6" x14ac:dyDescent="0.25">
      <c r="A2328" s="5">
        <v>40237</v>
      </c>
      <c r="B2328" s="41">
        <v>0.75</v>
      </c>
      <c r="C2328" s="41">
        <v>0.65</v>
      </c>
      <c r="D2328" s="41">
        <v>0.78</v>
      </c>
      <c r="E2328" s="41">
        <v>0.79</v>
      </c>
      <c r="F2328" s="41">
        <v>0.76</v>
      </c>
    </row>
    <row r="2329" spans="1:6" x14ac:dyDescent="0.25">
      <c r="A2329" s="5">
        <v>40268</v>
      </c>
      <c r="B2329" s="41">
        <v>0.67</v>
      </c>
      <c r="C2329" s="41">
        <v>0.65</v>
      </c>
      <c r="D2329" s="41">
        <v>0.78</v>
      </c>
      <c r="E2329" s="41">
        <v>0.76</v>
      </c>
      <c r="F2329" s="41">
        <v>0.75</v>
      </c>
    </row>
    <row r="2330" spans="1:6" x14ac:dyDescent="0.25">
      <c r="A2330" s="5">
        <v>40298</v>
      </c>
      <c r="B2330" s="41">
        <v>0.67</v>
      </c>
      <c r="C2330" s="41">
        <v>0.65</v>
      </c>
      <c r="D2330" s="41">
        <v>0.8</v>
      </c>
      <c r="E2330" s="41">
        <v>0.78</v>
      </c>
      <c r="F2330" s="41">
        <v>0.77</v>
      </c>
    </row>
    <row r="2331" spans="1:6" x14ac:dyDescent="0.25">
      <c r="A2331" s="5">
        <v>40329</v>
      </c>
      <c r="B2331" s="41">
        <v>0.69</v>
      </c>
      <c r="C2331" s="41">
        <v>0.65</v>
      </c>
      <c r="D2331" s="41">
        <v>0.79</v>
      </c>
      <c r="E2331" s="41">
        <v>0.76</v>
      </c>
      <c r="F2331" s="41">
        <v>0.76</v>
      </c>
    </row>
    <row r="2332" spans="1:6" x14ac:dyDescent="0.25">
      <c r="A2332" s="5">
        <v>40359</v>
      </c>
      <c r="B2332" s="41">
        <v>0.76</v>
      </c>
      <c r="C2332" s="41">
        <v>0.68</v>
      </c>
      <c r="D2332" s="41">
        <v>0.82</v>
      </c>
      <c r="E2332" s="41">
        <v>0.78</v>
      </c>
      <c r="F2332" s="41">
        <v>0.79</v>
      </c>
    </row>
    <row r="2333" spans="1:6" x14ac:dyDescent="0.25">
      <c r="A2333" s="5">
        <v>40390</v>
      </c>
      <c r="B2333" s="41">
        <v>0.65</v>
      </c>
      <c r="C2333" s="41">
        <v>0.69</v>
      </c>
      <c r="D2333" s="41">
        <v>0.83</v>
      </c>
      <c r="E2333" s="41">
        <v>0.8</v>
      </c>
      <c r="F2333" s="41">
        <v>0.8</v>
      </c>
    </row>
    <row r="2334" spans="1:6" x14ac:dyDescent="0.25">
      <c r="A2334" s="5">
        <v>40421</v>
      </c>
      <c r="B2334" s="41">
        <v>0.71</v>
      </c>
      <c r="C2334" s="41">
        <v>0.72</v>
      </c>
      <c r="D2334" s="41">
        <v>0.87</v>
      </c>
      <c r="E2334" s="41">
        <v>0.83</v>
      </c>
      <c r="F2334" s="41">
        <v>0.83</v>
      </c>
    </row>
    <row r="2335" spans="1:6" x14ac:dyDescent="0.25">
      <c r="A2335" s="5">
        <v>40451</v>
      </c>
      <c r="B2335" s="41">
        <v>0.73</v>
      </c>
      <c r="C2335" s="41">
        <v>0.69</v>
      </c>
      <c r="D2335" s="41">
        <v>0.86</v>
      </c>
      <c r="E2335" s="41">
        <v>0.83</v>
      </c>
      <c r="F2335" s="41">
        <v>0.82</v>
      </c>
    </row>
    <row r="2336" spans="1:6" x14ac:dyDescent="0.25">
      <c r="A2336" s="5">
        <v>40482</v>
      </c>
      <c r="B2336" s="41">
        <v>0.76</v>
      </c>
      <c r="C2336" s="41">
        <v>0.67</v>
      </c>
      <c r="D2336" s="41">
        <v>0.83</v>
      </c>
      <c r="E2336" s="41">
        <v>0.82</v>
      </c>
      <c r="F2336" s="41">
        <v>0.8</v>
      </c>
    </row>
    <row r="2337" spans="1:6" x14ac:dyDescent="0.25">
      <c r="A2337" s="5">
        <v>40512</v>
      </c>
      <c r="B2337" s="41">
        <v>0.77</v>
      </c>
      <c r="C2337" s="41">
        <v>0.67</v>
      </c>
      <c r="D2337" s="41">
        <v>0.82</v>
      </c>
      <c r="E2337" s="41">
        <v>0.81</v>
      </c>
      <c r="F2337" s="41">
        <v>0.79</v>
      </c>
    </row>
    <row r="2338" spans="1:6" x14ac:dyDescent="0.25">
      <c r="A2338" s="5">
        <v>40543</v>
      </c>
      <c r="B2338" s="41">
        <v>0.79</v>
      </c>
      <c r="C2338" s="41">
        <v>0.66</v>
      </c>
      <c r="D2338" s="41">
        <v>0.79</v>
      </c>
      <c r="E2338" s="41">
        <v>0.79</v>
      </c>
      <c r="F2338" s="41">
        <v>0.77</v>
      </c>
    </row>
    <row r="2339" spans="1:6" x14ac:dyDescent="0.25">
      <c r="A2339" s="5">
        <v>40574</v>
      </c>
      <c r="B2339" s="41">
        <v>0.75</v>
      </c>
      <c r="C2339" s="41">
        <v>0.63</v>
      </c>
      <c r="D2339" s="41">
        <v>0.78</v>
      </c>
      <c r="E2339" s="41">
        <v>0.79</v>
      </c>
      <c r="F2339" s="41">
        <v>0.76</v>
      </c>
    </row>
    <row r="2340" spans="1:6" x14ac:dyDescent="0.25">
      <c r="A2340" s="5">
        <v>40602</v>
      </c>
      <c r="B2340" s="41">
        <v>0.8</v>
      </c>
      <c r="C2340" s="41">
        <v>0.63</v>
      </c>
      <c r="D2340" s="41">
        <v>0.79</v>
      </c>
      <c r="E2340" s="41">
        <v>0.79</v>
      </c>
      <c r="F2340" s="41">
        <v>0.77</v>
      </c>
    </row>
    <row r="2341" spans="1:6" x14ac:dyDescent="0.25">
      <c r="A2341" s="5">
        <v>40633</v>
      </c>
      <c r="B2341" s="41">
        <v>0.76</v>
      </c>
      <c r="C2341" s="41">
        <v>0.62</v>
      </c>
      <c r="D2341" s="41">
        <v>0.79</v>
      </c>
      <c r="E2341" s="41">
        <v>0.79</v>
      </c>
      <c r="F2341" s="41">
        <v>0.76</v>
      </c>
    </row>
    <row r="2342" spans="1:6" x14ac:dyDescent="0.25">
      <c r="A2342" s="5">
        <v>40663</v>
      </c>
      <c r="B2342" s="41">
        <v>0.77</v>
      </c>
      <c r="C2342" s="41">
        <v>0.63</v>
      </c>
      <c r="D2342" s="41">
        <v>0.8</v>
      </c>
      <c r="E2342" s="41">
        <v>0.81</v>
      </c>
      <c r="F2342" s="41">
        <v>0.77</v>
      </c>
    </row>
    <row r="2343" spans="1:6" x14ac:dyDescent="0.25">
      <c r="A2343" s="5">
        <v>40694</v>
      </c>
      <c r="B2343" s="41">
        <v>0.82</v>
      </c>
      <c r="C2343" s="41">
        <v>0.64</v>
      </c>
      <c r="D2343" s="41">
        <v>0.81</v>
      </c>
      <c r="E2343" s="41">
        <v>0.82</v>
      </c>
      <c r="F2343" s="41">
        <v>0.78</v>
      </c>
    </row>
    <row r="2344" spans="1:6" x14ac:dyDescent="0.25">
      <c r="A2344" s="5">
        <v>40724</v>
      </c>
      <c r="B2344" s="41">
        <v>0.79</v>
      </c>
      <c r="C2344" s="41">
        <v>0.63</v>
      </c>
      <c r="D2344" s="41">
        <v>0.78</v>
      </c>
      <c r="E2344" s="41">
        <v>0.8</v>
      </c>
      <c r="F2344" s="41">
        <v>0.76</v>
      </c>
    </row>
    <row r="2345" spans="1:6" x14ac:dyDescent="0.25">
      <c r="A2345" s="5">
        <v>40755</v>
      </c>
      <c r="B2345" s="41">
        <v>0.88</v>
      </c>
      <c r="C2345" s="41">
        <v>0.65</v>
      </c>
      <c r="D2345" s="41">
        <v>0.81</v>
      </c>
      <c r="E2345" s="41">
        <v>0.83</v>
      </c>
      <c r="F2345" s="41">
        <v>0.79</v>
      </c>
    </row>
    <row r="2346" spans="1:6" x14ac:dyDescent="0.25">
      <c r="A2346" s="5">
        <v>40786</v>
      </c>
      <c r="B2346" s="41">
        <v>0.98</v>
      </c>
      <c r="C2346" s="41">
        <v>0.66</v>
      </c>
      <c r="D2346" s="41">
        <v>0.83</v>
      </c>
      <c r="E2346" s="41">
        <v>0.83</v>
      </c>
      <c r="F2346" s="41">
        <v>0.81</v>
      </c>
    </row>
    <row r="2347" spans="1:6" x14ac:dyDescent="0.25">
      <c r="A2347" s="5">
        <v>40816</v>
      </c>
      <c r="B2347" s="41">
        <v>1.0900000000000001</v>
      </c>
      <c r="C2347" s="41">
        <v>0.71</v>
      </c>
      <c r="D2347" s="41">
        <v>0.84</v>
      </c>
      <c r="E2347" s="41">
        <v>0.83</v>
      </c>
      <c r="F2347" s="41">
        <v>0.83</v>
      </c>
    </row>
    <row r="2348" spans="1:6" x14ac:dyDescent="0.25">
      <c r="A2348" s="5">
        <v>40847</v>
      </c>
      <c r="B2348" s="41">
        <v>1.1000000000000001</v>
      </c>
      <c r="C2348" s="41">
        <v>0.75</v>
      </c>
      <c r="D2348" s="41">
        <v>0.85</v>
      </c>
      <c r="E2348" s="41">
        <v>0.86</v>
      </c>
      <c r="F2348" s="41">
        <v>0.85</v>
      </c>
    </row>
    <row r="2349" spans="1:6" x14ac:dyDescent="0.25">
      <c r="A2349" s="5">
        <v>40877</v>
      </c>
      <c r="B2349" s="41">
        <v>1.01</v>
      </c>
      <c r="C2349" s="41">
        <v>0.73</v>
      </c>
      <c r="D2349" s="41">
        <v>0.83</v>
      </c>
      <c r="E2349" s="41">
        <v>0.82</v>
      </c>
      <c r="F2349" s="41">
        <v>0.82</v>
      </c>
    </row>
    <row r="2350" spans="1:6" x14ac:dyDescent="0.25">
      <c r="A2350" s="5">
        <v>40908</v>
      </c>
      <c r="B2350" s="41">
        <v>1.1100000000000001</v>
      </c>
      <c r="C2350" s="41">
        <v>0.84</v>
      </c>
      <c r="D2350" s="41">
        <v>0.84</v>
      </c>
      <c r="E2350" s="41">
        <v>0.84</v>
      </c>
      <c r="F2350" s="41">
        <v>0.85</v>
      </c>
    </row>
    <row r="2351" spans="1:6" x14ac:dyDescent="0.25">
      <c r="A2351" s="5">
        <v>40939</v>
      </c>
      <c r="B2351" s="41">
        <v>1.0900000000000001</v>
      </c>
      <c r="C2351" s="41">
        <v>0.84</v>
      </c>
      <c r="D2351" s="41">
        <v>0.85</v>
      </c>
      <c r="E2351" s="41">
        <v>0.86</v>
      </c>
      <c r="F2351" s="41">
        <v>0.86</v>
      </c>
    </row>
    <row r="2352" spans="1:6" x14ac:dyDescent="0.25">
      <c r="A2352" s="5">
        <v>40968</v>
      </c>
      <c r="B2352" s="41">
        <v>1.05</v>
      </c>
      <c r="C2352" s="41">
        <v>0.84</v>
      </c>
      <c r="D2352" s="41">
        <v>0.85</v>
      </c>
      <c r="E2352" s="41">
        <v>0.87</v>
      </c>
      <c r="F2352" s="41">
        <v>0.87</v>
      </c>
    </row>
    <row r="2353" spans="1:6" x14ac:dyDescent="0.25">
      <c r="A2353" s="5">
        <v>40999</v>
      </c>
      <c r="B2353" s="41">
        <v>0.94</v>
      </c>
      <c r="C2353" s="41">
        <v>0.8</v>
      </c>
      <c r="D2353" s="41">
        <v>0.82</v>
      </c>
      <c r="E2353" s="41">
        <v>0.85</v>
      </c>
      <c r="F2353" s="41">
        <v>0.84</v>
      </c>
    </row>
    <row r="2354" spans="1:6" x14ac:dyDescent="0.25">
      <c r="A2354" s="5">
        <v>41029</v>
      </c>
      <c r="B2354" s="41">
        <v>0.97</v>
      </c>
      <c r="C2354" s="41">
        <v>0.83</v>
      </c>
      <c r="D2354" s="41">
        <v>0.84</v>
      </c>
      <c r="E2354" s="41">
        <v>0.87</v>
      </c>
      <c r="F2354" s="41">
        <v>0.86</v>
      </c>
    </row>
    <row r="2355" spans="1:6" x14ac:dyDescent="0.25">
      <c r="A2355" s="5">
        <v>41060</v>
      </c>
      <c r="B2355" s="41">
        <v>1.05</v>
      </c>
      <c r="C2355" s="41">
        <v>0.87</v>
      </c>
      <c r="D2355" s="41">
        <v>0.87</v>
      </c>
      <c r="E2355" s="41">
        <v>0.86</v>
      </c>
      <c r="F2355" s="41">
        <v>0.88</v>
      </c>
    </row>
    <row r="2356" spans="1:6" x14ac:dyDescent="0.25">
      <c r="A2356" s="5">
        <v>41090</v>
      </c>
      <c r="B2356" s="41">
        <v>1.05</v>
      </c>
      <c r="C2356" s="41">
        <v>0.89</v>
      </c>
      <c r="D2356" s="41">
        <v>0.87</v>
      </c>
      <c r="E2356" s="41">
        <v>0.86</v>
      </c>
      <c r="F2356" s="41">
        <v>0.88</v>
      </c>
    </row>
    <row r="2357" spans="1:6" x14ac:dyDescent="0.25">
      <c r="A2357" s="5">
        <v>41121</v>
      </c>
      <c r="B2357" s="41">
        <v>1.1000000000000001</v>
      </c>
      <c r="C2357" s="41">
        <v>0.94</v>
      </c>
      <c r="D2357" s="41">
        <v>0.92</v>
      </c>
      <c r="E2357" s="41">
        <v>0.91</v>
      </c>
      <c r="F2357" s="41">
        <v>0.92</v>
      </c>
    </row>
    <row r="2358" spans="1:6" x14ac:dyDescent="0.25">
      <c r="A2358" s="5">
        <v>41152</v>
      </c>
      <c r="B2358" s="41">
        <v>1.06</v>
      </c>
      <c r="C2358" s="41">
        <v>0.92</v>
      </c>
      <c r="D2358" s="41">
        <v>0.93</v>
      </c>
      <c r="E2358" s="41">
        <v>0.91</v>
      </c>
      <c r="F2358" s="41">
        <v>0.92</v>
      </c>
    </row>
    <row r="2359" spans="1:6" x14ac:dyDescent="0.25">
      <c r="A2359" s="5">
        <v>41182</v>
      </c>
      <c r="B2359" s="41">
        <v>1.08</v>
      </c>
      <c r="C2359" s="41">
        <v>0.9</v>
      </c>
      <c r="D2359" s="41">
        <v>0.93</v>
      </c>
      <c r="E2359" s="41">
        <v>0.91</v>
      </c>
      <c r="F2359" s="41">
        <v>0.92</v>
      </c>
    </row>
    <row r="2360" spans="1:6" x14ac:dyDescent="0.25">
      <c r="A2360" s="5">
        <v>41213</v>
      </c>
      <c r="B2360" s="41">
        <v>1.05</v>
      </c>
      <c r="C2360" s="41">
        <v>0.91</v>
      </c>
      <c r="D2360" s="41">
        <v>0.95</v>
      </c>
      <c r="E2360" s="41">
        <v>0.93</v>
      </c>
      <c r="F2360" s="41">
        <v>0.94</v>
      </c>
    </row>
    <row r="2361" spans="1:6" x14ac:dyDescent="0.25">
      <c r="A2361" s="5">
        <v>41243</v>
      </c>
      <c r="B2361" s="41">
        <v>1.03</v>
      </c>
      <c r="C2361" s="41">
        <v>0.9</v>
      </c>
      <c r="D2361" s="41">
        <v>0.94</v>
      </c>
      <c r="E2361" s="41">
        <v>0.92</v>
      </c>
      <c r="F2361" s="41">
        <v>0.93</v>
      </c>
    </row>
    <row r="2362" spans="1:6" x14ac:dyDescent="0.25">
      <c r="A2362" s="5">
        <v>41274</v>
      </c>
      <c r="B2362" s="41">
        <v>1.52</v>
      </c>
      <c r="C2362" s="41">
        <v>0.9</v>
      </c>
      <c r="D2362" s="41">
        <v>0.94</v>
      </c>
      <c r="E2362" s="41">
        <v>0.91</v>
      </c>
      <c r="F2362" s="41">
        <v>0.93</v>
      </c>
    </row>
    <row r="2363" spans="1:6" x14ac:dyDescent="0.25">
      <c r="A2363" s="5">
        <v>41305</v>
      </c>
      <c r="B2363" s="41">
        <v>1.41</v>
      </c>
      <c r="C2363" s="41">
        <v>0.87</v>
      </c>
      <c r="D2363" s="41">
        <v>0.91</v>
      </c>
      <c r="E2363" s="41">
        <v>0.89</v>
      </c>
      <c r="F2363" s="41">
        <v>0.9</v>
      </c>
    </row>
    <row r="2364" spans="1:6" x14ac:dyDescent="0.25">
      <c r="A2364" s="5">
        <v>41333</v>
      </c>
      <c r="B2364" s="41">
        <v>1.42</v>
      </c>
      <c r="C2364" s="41">
        <v>0.88</v>
      </c>
      <c r="D2364" s="41">
        <v>0.93</v>
      </c>
      <c r="E2364" s="41">
        <v>0.88</v>
      </c>
      <c r="F2364" s="41">
        <v>0.91</v>
      </c>
    </row>
    <row r="2365" spans="1:6" x14ac:dyDescent="0.25">
      <c r="A2365" s="5">
        <v>41364</v>
      </c>
      <c r="B2365" s="41">
        <v>1.39</v>
      </c>
      <c r="C2365" s="41">
        <v>0.89</v>
      </c>
      <c r="D2365" s="41">
        <v>0.93</v>
      </c>
      <c r="E2365" s="41">
        <v>0.87</v>
      </c>
      <c r="F2365" s="41">
        <v>0.9</v>
      </c>
    </row>
    <row r="2366" spans="1:6" x14ac:dyDescent="0.25">
      <c r="A2366" s="5">
        <v>41394</v>
      </c>
      <c r="B2366" s="41">
        <v>1.44</v>
      </c>
      <c r="C2366" s="41">
        <v>0.9</v>
      </c>
      <c r="D2366" s="41">
        <v>0.96</v>
      </c>
      <c r="E2366" s="41">
        <v>0.9</v>
      </c>
      <c r="F2366" s="41">
        <v>0.93</v>
      </c>
    </row>
    <row r="2367" spans="1:6" x14ac:dyDescent="0.25">
      <c r="A2367" s="5">
        <v>41425</v>
      </c>
      <c r="B2367" s="41">
        <v>1.4</v>
      </c>
      <c r="C2367" s="41">
        <v>0.86</v>
      </c>
      <c r="D2367" s="41">
        <v>0.91</v>
      </c>
      <c r="E2367" s="41">
        <v>0.86</v>
      </c>
      <c r="F2367" s="41">
        <v>0.89</v>
      </c>
    </row>
    <row r="2368" spans="1:6" x14ac:dyDescent="0.25">
      <c r="A2368" s="5">
        <v>41455</v>
      </c>
      <c r="B2368" s="41">
        <v>1.4</v>
      </c>
      <c r="C2368" s="41">
        <v>0.82</v>
      </c>
      <c r="D2368" s="41">
        <v>0.86</v>
      </c>
      <c r="E2368" s="41">
        <v>0.82</v>
      </c>
      <c r="F2368" s="41">
        <v>0.84</v>
      </c>
    </row>
    <row r="2369" spans="1:6" x14ac:dyDescent="0.25">
      <c r="A2369" s="5">
        <v>41486</v>
      </c>
      <c r="B2369" s="41">
        <v>1.38</v>
      </c>
      <c r="C2369" s="41">
        <v>0.81</v>
      </c>
      <c r="D2369" s="41">
        <v>0.87</v>
      </c>
      <c r="E2369" s="41">
        <v>0.82</v>
      </c>
      <c r="F2369" s="41">
        <v>0.85</v>
      </c>
    </row>
    <row r="2370" spans="1:6" x14ac:dyDescent="0.25">
      <c r="A2370" s="5">
        <v>41517</v>
      </c>
      <c r="B2370" s="41">
        <v>1.35</v>
      </c>
      <c r="C2370" s="41">
        <v>0.8</v>
      </c>
      <c r="D2370" s="41">
        <v>0.85</v>
      </c>
      <c r="E2370" s="41">
        <v>0.81</v>
      </c>
      <c r="F2370" s="41">
        <v>0.83</v>
      </c>
    </row>
    <row r="2371" spans="1:6" x14ac:dyDescent="0.25">
      <c r="A2371" s="5">
        <v>41547</v>
      </c>
      <c r="B2371" s="41">
        <v>1.33</v>
      </c>
      <c r="C2371" s="41">
        <v>0.79</v>
      </c>
      <c r="D2371" s="41">
        <v>0.85</v>
      </c>
      <c r="E2371" s="41">
        <v>0.84</v>
      </c>
      <c r="F2371" s="41">
        <v>0.84</v>
      </c>
    </row>
    <row r="2372" spans="1:6" x14ac:dyDescent="0.25">
      <c r="A2372" s="5">
        <v>41578</v>
      </c>
      <c r="B2372" s="41">
        <v>1.39</v>
      </c>
      <c r="C2372" s="41">
        <v>0.8</v>
      </c>
      <c r="D2372" s="41">
        <v>0.87</v>
      </c>
      <c r="E2372" s="41">
        <v>0.85</v>
      </c>
      <c r="F2372" s="41">
        <v>0.86</v>
      </c>
    </row>
    <row r="2373" spans="1:6" x14ac:dyDescent="0.25">
      <c r="A2373" s="5">
        <v>41608</v>
      </c>
      <c r="B2373" s="41">
        <v>1.35</v>
      </c>
      <c r="C2373" s="41">
        <v>0.8</v>
      </c>
      <c r="D2373" s="41">
        <v>0.85</v>
      </c>
      <c r="E2373" s="41">
        <v>0.84</v>
      </c>
      <c r="F2373" s="41">
        <v>0.85</v>
      </c>
    </row>
    <row r="2374" spans="1:6" x14ac:dyDescent="0.25">
      <c r="A2374" s="5">
        <v>41639</v>
      </c>
      <c r="B2374" s="41">
        <v>1.3</v>
      </c>
      <c r="C2374" s="41">
        <v>0.79</v>
      </c>
      <c r="D2374" s="41">
        <v>0.84</v>
      </c>
      <c r="E2374" s="41">
        <v>0.83</v>
      </c>
      <c r="F2374" s="41">
        <v>0.84</v>
      </c>
    </row>
    <row r="2375" spans="1:6" x14ac:dyDescent="0.25">
      <c r="A2375" s="5">
        <v>41670</v>
      </c>
      <c r="B2375" s="41">
        <v>1.36</v>
      </c>
      <c r="C2375" s="41">
        <v>0.81</v>
      </c>
      <c r="D2375" s="41">
        <v>0.88</v>
      </c>
      <c r="E2375" s="41">
        <v>0.85</v>
      </c>
      <c r="F2375" s="41">
        <v>0.86</v>
      </c>
    </row>
    <row r="2376" spans="1:6" x14ac:dyDescent="0.25">
      <c r="A2376" s="5">
        <v>41698</v>
      </c>
      <c r="B2376" s="41">
        <v>1.36</v>
      </c>
      <c r="C2376" s="41">
        <v>0.86</v>
      </c>
      <c r="D2376" s="41">
        <v>0.89</v>
      </c>
      <c r="E2376" s="41">
        <v>0.87</v>
      </c>
      <c r="F2376" s="41">
        <v>0.88</v>
      </c>
    </row>
    <row r="2377" spans="1:6" x14ac:dyDescent="0.25">
      <c r="A2377" s="5">
        <v>41729</v>
      </c>
      <c r="B2377" s="41">
        <v>1.26</v>
      </c>
      <c r="C2377" s="41">
        <v>0.89</v>
      </c>
      <c r="D2377" s="41">
        <v>0.89</v>
      </c>
      <c r="E2377" s="41">
        <v>0.88</v>
      </c>
      <c r="F2377" s="41">
        <v>0.89</v>
      </c>
    </row>
    <row r="2378" spans="1:6" x14ac:dyDescent="0.25">
      <c r="A2378" s="5">
        <v>41759</v>
      </c>
      <c r="B2378" s="41">
        <v>1.36</v>
      </c>
      <c r="C2378" s="41">
        <v>0.9</v>
      </c>
      <c r="D2378" s="41">
        <v>0.9</v>
      </c>
      <c r="E2378" s="41">
        <v>0.89</v>
      </c>
      <c r="F2378" s="41">
        <v>0.9</v>
      </c>
    </row>
    <row r="2379" spans="1:6" x14ac:dyDescent="0.25">
      <c r="A2379" s="5">
        <v>41790</v>
      </c>
      <c r="B2379" s="41">
        <v>1.41</v>
      </c>
      <c r="C2379" s="41">
        <v>0.9</v>
      </c>
      <c r="D2379" s="41">
        <v>0.92</v>
      </c>
      <c r="E2379" s="41">
        <v>0.92</v>
      </c>
      <c r="F2379" s="41">
        <v>0.92</v>
      </c>
    </row>
    <row r="2380" spans="1:6" x14ac:dyDescent="0.25">
      <c r="A2380" s="5">
        <v>41820</v>
      </c>
      <c r="B2380" s="41">
        <v>1.37</v>
      </c>
      <c r="C2380" s="41">
        <v>0.89</v>
      </c>
      <c r="D2380" s="41">
        <v>0.92</v>
      </c>
      <c r="E2380" s="41">
        <v>0.92</v>
      </c>
      <c r="F2380" s="41">
        <v>0.92</v>
      </c>
    </row>
    <row r="2381" spans="1:6" x14ac:dyDescent="0.25">
      <c r="A2381" s="5">
        <v>41851</v>
      </c>
      <c r="B2381" s="41">
        <v>1.38</v>
      </c>
      <c r="C2381" s="41">
        <v>0.89</v>
      </c>
      <c r="D2381" s="41">
        <v>0.92</v>
      </c>
      <c r="E2381" s="41">
        <v>0.91</v>
      </c>
      <c r="F2381" s="41">
        <v>0.92</v>
      </c>
    </row>
    <row r="2382" spans="1:6" x14ac:dyDescent="0.25">
      <c r="A2382" s="5">
        <v>41882</v>
      </c>
      <c r="B2382" s="41">
        <v>1.43</v>
      </c>
      <c r="C2382" s="41">
        <v>0.91</v>
      </c>
      <c r="D2382" s="41">
        <v>0.94</v>
      </c>
      <c r="E2382" s="41">
        <v>0.94</v>
      </c>
      <c r="F2382" s="41">
        <v>0.94</v>
      </c>
    </row>
    <row r="2383" spans="1:6" x14ac:dyDescent="0.25">
      <c r="A2383" s="5">
        <v>41912</v>
      </c>
      <c r="B2383" s="41">
        <v>1.44</v>
      </c>
      <c r="C2383" s="41">
        <v>0.89</v>
      </c>
      <c r="D2383" s="41">
        <v>0.91</v>
      </c>
      <c r="E2383" s="41">
        <v>0.92</v>
      </c>
      <c r="F2383" s="41">
        <v>0.92</v>
      </c>
    </row>
    <row r="2384" spans="1:6" x14ac:dyDescent="0.25">
      <c r="A2384" s="5">
        <v>41943</v>
      </c>
      <c r="B2384" s="41">
        <v>1.47</v>
      </c>
      <c r="C2384" s="41">
        <v>0.9</v>
      </c>
      <c r="D2384" s="41">
        <v>0.93</v>
      </c>
      <c r="E2384" s="41">
        <v>0.93</v>
      </c>
      <c r="F2384" s="41">
        <v>0.93</v>
      </c>
    </row>
    <row r="2385" spans="1:6" x14ac:dyDescent="0.25">
      <c r="A2385" s="5">
        <v>41973</v>
      </c>
      <c r="B2385" s="41">
        <v>1.43</v>
      </c>
      <c r="C2385" s="41">
        <v>0.91</v>
      </c>
      <c r="D2385" s="41">
        <v>0.95</v>
      </c>
      <c r="E2385" s="41">
        <v>0.94</v>
      </c>
      <c r="F2385" s="41">
        <v>0.94</v>
      </c>
    </row>
    <row r="2386" spans="1:6" x14ac:dyDescent="0.25">
      <c r="A2386" s="5">
        <v>42004</v>
      </c>
      <c r="B2386" s="41">
        <v>1.48</v>
      </c>
      <c r="C2386" s="41">
        <v>0.92</v>
      </c>
      <c r="D2386" s="41">
        <v>0.96</v>
      </c>
      <c r="E2386" s="41">
        <v>0.94</v>
      </c>
      <c r="F2386" s="41">
        <v>0.95</v>
      </c>
    </row>
    <row r="2387" spans="1:6" x14ac:dyDescent="0.25">
      <c r="A2387" s="5">
        <v>42035</v>
      </c>
      <c r="B2387" s="41">
        <v>1.64</v>
      </c>
      <c r="C2387" s="41">
        <v>0.98</v>
      </c>
      <c r="D2387" s="41">
        <v>1.01</v>
      </c>
      <c r="E2387" s="41">
        <v>0.98</v>
      </c>
      <c r="F2387" s="41">
        <v>1</v>
      </c>
    </row>
    <row r="2388" spans="1:6" x14ac:dyDescent="0.25">
      <c r="A2388" s="5">
        <v>42063</v>
      </c>
      <c r="B2388" s="41">
        <v>1.72</v>
      </c>
      <c r="C2388" s="41">
        <v>0.95</v>
      </c>
      <c r="D2388" s="41">
        <v>0.97</v>
      </c>
      <c r="E2388" s="41">
        <v>0.98</v>
      </c>
      <c r="F2388" s="41">
        <v>0.98</v>
      </c>
    </row>
    <row r="2389" spans="1:6" x14ac:dyDescent="0.25">
      <c r="A2389" s="5">
        <v>42094</v>
      </c>
      <c r="B2389" s="41">
        <v>1.66</v>
      </c>
      <c r="C2389" s="41">
        <v>0.95</v>
      </c>
      <c r="D2389" s="41">
        <v>0.97</v>
      </c>
      <c r="E2389" s="41">
        <v>1</v>
      </c>
      <c r="F2389" s="41">
        <v>0.99</v>
      </c>
    </row>
    <row r="2390" spans="1:6" x14ac:dyDescent="0.25">
      <c r="A2390" s="5">
        <v>42124</v>
      </c>
      <c r="B2390" s="41">
        <v>1.58</v>
      </c>
      <c r="C2390" s="41">
        <v>0.92</v>
      </c>
      <c r="D2390" s="41">
        <v>0.94</v>
      </c>
      <c r="E2390" s="41">
        <v>0.98</v>
      </c>
      <c r="F2390" s="41">
        <v>0.97</v>
      </c>
    </row>
    <row r="2391" spans="1:6" x14ac:dyDescent="0.25">
      <c r="A2391" s="5">
        <v>42155</v>
      </c>
      <c r="B2391" s="41">
        <v>1.57</v>
      </c>
      <c r="C2391" s="41">
        <v>0.93</v>
      </c>
      <c r="D2391" s="41">
        <v>0.94</v>
      </c>
      <c r="E2391" s="41">
        <v>0.96</v>
      </c>
      <c r="F2391" s="41">
        <v>0.96</v>
      </c>
    </row>
    <row r="2395" spans="1:6" x14ac:dyDescent="0.25">
      <c r="A2395" s="41" t="s">
        <v>730</v>
      </c>
    </row>
    <row r="2396" spans="1:6" x14ac:dyDescent="0.25">
      <c r="A2396" s="41" t="s">
        <v>470</v>
      </c>
    </row>
    <row r="2398" spans="1:6" x14ac:dyDescent="0.25">
      <c r="B2398" s="41" t="s">
        <v>49</v>
      </c>
      <c r="C2398" s="41" t="s">
        <v>57</v>
      </c>
      <c r="D2398" s="41" t="s">
        <v>69</v>
      </c>
      <c r="E2398" s="41" t="s">
        <v>82</v>
      </c>
      <c r="F2398" s="41" t="s">
        <v>448</v>
      </c>
    </row>
    <row r="2399" spans="1:6" x14ac:dyDescent="0.25">
      <c r="A2399" s="5">
        <v>38352</v>
      </c>
      <c r="B2399" s="41">
        <v>5.1779999999999999</v>
      </c>
      <c r="C2399" s="41">
        <v>5.3310000000000004</v>
      </c>
      <c r="D2399" s="41">
        <v>6.09</v>
      </c>
      <c r="E2399" s="41">
        <v>6.6859999999999999</v>
      </c>
      <c r="F2399" s="41">
        <v>6.1559999999999997</v>
      </c>
    </row>
    <row r="2400" spans="1:6" x14ac:dyDescent="0.25">
      <c r="A2400" s="5">
        <v>38383</v>
      </c>
      <c r="B2400" s="41">
        <v>5.1989999999999998</v>
      </c>
      <c r="C2400" s="41">
        <v>5.3129999999999997</v>
      </c>
      <c r="D2400" s="41">
        <v>6.08</v>
      </c>
      <c r="E2400" s="41">
        <v>6.681</v>
      </c>
      <c r="F2400" s="41">
        <v>6.1440000000000001</v>
      </c>
    </row>
    <row r="2401" spans="1:6" x14ac:dyDescent="0.25">
      <c r="A2401" s="5">
        <v>38411</v>
      </c>
      <c r="B2401" s="41">
        <v>5.1779999999999999</v>
      </c>
      <c r="C2401" s="41">
        <v>5.2880000000000003</v>
      </c>
      <c r="D2401" s="41">
        <v>6.0910000000000002</v>
      </c>
      <c r="E2401" s="41">
        <v>6.6479999999999997</v>
      </c>
      <c r="F2401" s="41">
        <v>6.1219999999999999</v>
      </c>
    </row>
    <row r="2402" spans="1:6" x14ac:dyDescent="0.25">
      <c r="A2402" s="5">
        <v>38442</v>
      </c>
      <c r="B2402" s="41">
        <v>5.2030000000000003</v>
      </c>
      <c r="C2402" s="41">
        <v>5.2729999999999997</v>
      </c>
      <c r="D2402" s="41">
        <v>6.0880000000000001</v>
      </c>
      <c r="E2402" s="41">
        <v>6.6230000000000002</v>
      </c>
      <c r="F2402" s="41">
        <v>6.1050000000000004</v>
      </c>
    </row>
    <row r="2403" spans="1:6" x14ac:dyDescent="0.25">
      <c r="A2403" s="5">
        <v>38472</v>
      </c>
      <c r="B2403" s="41">
        <v>5.1859999999999999</v>
      </c>
      <c r="C2403" s="41">
        <v>5.2530000000000001</v>
      </c>
      <c r="D2403" s="41">
        <v>6.101</v>
      </c>
      <c r="E2403" s="41">
        <v>6.6219999999999999</v>
      </c>
      <c r="F2403" s="41">
        <v>6.1</v>
      </c>
    </row>
    <row r="2404" spans="1:6" x14ac:dyDescent="0.25">
      <c r="A2404" s="5">
        <v>38503</v>
      </c>
      <c r="B2404" s="41">
        <v>5.17</v>
      </c>
      <c r="C2404" s="41">
        <v>5.2530000000000001</v>
      </c>
      <c r="D2404" s="41">
        <v>6.0750000000000002</v>
      </c>
      <c r="E2404" s="41">
        <v>6.5750000000000002</v>
      </c>
      <c r="F2404" s="41">
        <v>6.0670000000000002</v>
      </c>
    </row>
    <row r="2405" spans="1:6" x14ac:dyDescent="0.25">
      <c r="A2405" s="5">
        <v>38533</v>
      </c>
      <c r="B2405" s="41">
        <v>5.1479999999999997</v>
      </c>
      <c r="C2405" s="41">
        <v>5.23</v>
      </c>
      <c r="D2405" s="41">
        <v>6.0570000000000004</v>
      </c>
      <c r="E2405" s="41">
        <v>6.55</v>
      </c>
      <c r="F2405" s="41">
        <v>6.0439999999999996</v>
      </c>
    </row>
    <row r="2406" spans="1:6" x14ac:dyDescent="0.25">
      <c r="A2406" s="5">
        <v>38564</v>
      </c>
      <c r="B2406" s="41">
        <v>5.1440000000000001</v>
      </c>
      <c r="C2406" s="41">
        <v>5.2169999999999996</v>
      </c>
      <c r="D2406" s="41">
        <v>6.0389999999999997</v>
      </c>
      <c r="E2406" s="41">
        <v>6.54</v>
      </c>
      <c r="F2406" s="41">
        <v>6.0309999999999997</v>
      </c>
    </row>
    <row r="2407" spans="1:6" x14ac:dyDescent="0.25">
      <c r="A2407" s="5">
        <v>38595</v>
      </c>
      <c r="B2407" s="41">
        <v>5.1420000000000003</v>
      </c>
      <c r="C2407" s="41">
        <v>5.2110000000000003</v>
      </c>
      <c r="D2407" s="41">
        <v>6.0179999999999998</v>
      </c>
      <c r="E2407" s="41">
        <v>6.5190000000000001</v>
      </c>
      <c r="F2407" s="41">
        <v>6.0049999999999999</v>
      </c>
    </row>
    <row r="2408" spans="1:6" x14ac:dyDescent="0.25">
      <c r="A2408" s="5">
        <v>38625</v>
      </c>
      <c r="B2408" s="41">
        <v>5.1639999999999997</v>
      </c>
      <c r="C2408" s="41">
        <v>5.1980000000000004</v>
      </c>
      <c r="D2408" s="41">
        <v>6.0039999999999996</v>
      </c>
      <c r="E2408" s="41">
        <v>6.4870000000000001</v>
      </c>
      <c r="F2408" s="41">
        <v>5.9880000000000004</v>
      </c>
    </row>
    <row r="2409" spans="1:6" x14ac:dyDescent="0.25">
      <c r="A2409" s="5">
        <v>38656</v>
      </c>
      <c r="B2409" s="41">
        <v>5.1639999999999997</v>
      </c>
      <c r="C2409" s="41">
        <v>5.1970000000000001</v>
      </c>
      <c r="D2409" s="41">
        <v>6</v>
      </c>
      <c r="E2409" s="41">
        <v>6.4889999999999999</v>
      </c>
      <c r="F2409" s="41">
        <v>5.9870000000000001</v>
      </c>
    </row>
    <row r="2410" spans="1:6" x14ac:dyDescent="0.25">
      <c r="A2410" s="5">
        <v>38686</v>
      </c>
      <c r="B2410" s="41">
        <v>5.1680000000000001</v>
      </c>
      <c r="C2410" s="41">
        <v>5.2009999999999996</v>
      </c>
      <c r="D2410" s="41">
        <v>6.0090000000000003</v>
      </c>
      <c r="E2410" s="41">
        <v>6.4889999999999999</v>
      </c>
      <c r="F2410" s="41">
        <v>5.9960000000000004</v>
      </c>
    </row>
    <row r="2411" spans="1:6" x14ac:dyDescent="0.25">
      <c r="A2411" s="5">
        <v>38717</v>
      </c>
      <c r="B2411" s="41">
        <v>5.14</v>
      </c>
      <c r="C2411" s="41">
        <v>5.2060000000000004</v>
      </c>
      <c r="D2411" s="41">
        <v>6.0060000000000002</v>
      </c>
      <c r="E2411" s="41">
        <v>6.4509999999999996</v>
      </c>
      <c r="F2411" s="41">
        <v>5.9690000000000003</v>
      </c>
    </row>
    <row r="2412" spans="1:6" x14ac:dyDescent="0.25">
      <c r="A2412" s="5">
        <v>38748</v>
      </c>
      <c r="B2412" s="41">
        <v>5.1680000000000001</v>
      </c>
      <c r="C2412" s="41">
        <v>5.2329999999999997</v>
      </c>
      <c r="D2412" s="41">
        <v>5.9850000000000003</v>
      </c>
      <c r="E2412" s="41">
        <v>6.4450000000000003</v>
      </c>
      <c r="F2412" s="41">
        <v>5.9669999999999996</v>
      </c>
    </row>
    <row r="2413" spans="1:6" x14ac:dyDescent="0.25">
      <c r="A2413" s="5">
        <v>38776</v>
      </c>
      <c r="B2413" s="41">
        <v>5.1719999999999997</v>
      </c>
      <c r="C2413" s="41">
        <v>5.2380000000000004</v>
      </c>
      <c r="D2413" s="41">
        <v>5.9829999999999997</v>
      </c>
      <c r="E2413" s="41">
        <v>6.4569999999999999</v>
      </c>
      <c r="F2413" s="41">
        <v>5.9729999999999999</v>
      </c>
    </row>
    <row r="2414" spans="1:6" x14ac:dyDescent="0.25">
      <c r="A2414" s="5">
        <v>38807</v>
      </c>
      <c r="B2414" s="41">
        <v>5.218</v>
      </c>
      <c r="C2414" s="41">
        <v>5.2450000000000001</v>
      </c>
      <c r="D2414" s="41">
        <v>5.9770000000000003</v>
      </c>
      <c r="E2414" s="41">
        <v>6.4530000000000003</v>
      </c>
      <c r="F2414" s="41">
        <v>5.9740000000000002</v>
      </c>
    </row>
    <row r="2415" spans="1:6" x14ac:dyDescent="0.25">
      <c r="A2415" s="5">
        <v>38837</v>
      </c>
      <c r="B2415" s="41">
        <v>5.2130000000000001</v>
      </c>
      <c r="C2415" s="41">
        <v>5.2380000000000004</v>
      </c>
      <c r="D2415" s="41">
        <v>5.984</v>
      </c>
      <c r="E2415" s="41">
        <v>6.4329999999999998</v>
      </c>
      <c r="F2415" s="41">
        <v>5.9720000000000004</v>
      </c>
    </row>
    <row r="2416" spans="1:6" x14ac:dyDescent="0.25">
      <c r="A2416" s="5">
        <v>38868</v>
      </c>
      <c r="B2416" s="41">
        <v>5.2220000000000004</v>
      </c>
      <c r="C2416" s="41">
        <v>5.2539999999999996</v>
      </c>
      <c r="D2416" s="41">
        <v>5.9779999999999998</v>
      </c>
      <c r="E2416" s="41">
        <v>6.4530000000000003</v>
      </c>
      <c r="F2416" s="41">
        <v>5.9770000000000003</v>
      </c>
    </row>
    <row r="2417" spans="1:6" x14ac:dyDescent="0.25">
      <c r="A2417" s="5">
        <v>38898</v>
      </c>
      <c r="B2417" s="41">
        <v>5.2220000000000004</v>
      </c>
      <c r="C2417" s="41">
        <v>5.2960000000000003</v>
      </c>
      <c r="D2417" s="41">
        <v>5.9930000000000003</v>
      </c>
      <c r="E2417" s="41">
        <v>6.4489999999999998</v>
      </c>
      <c r="F2417" s="41">
        <v>5.9749999999999996</v>
      </c>
    </row>
    <row r="2418" spans="1:6" x14ac:dyDescent="0.25">
      <c r="A2418" s="5">
        <v>38929</v>
      </c>
      <c r="B2418" s="41">
        <v>5.2510000000000003</v>
      </c>
      <c r="C2418" s="41">
        <v>5.3090000000000002</v>
      </c>
      <c r="D2418" s="41">
        <v>5.976</v>
      </c>
      <c r="E2418" s="41">
        <v>6.484</v>
      </c>
      <c r="F2418" s="41">
        <v>5.99</v>
      </c>
    </row>
    <row r="2419" spans="1:6" x14ac:dyDescent="0.25">
      <c r="A2419" s="5">
        <v>38960</v>
      </c>
      <c r="B2419" s="41">
        <v>5.2729999999999997</v>
      </c>
      <c r="C2419" s="41">
        <v>5.3330000000000002</v>
      </c>
      <c r="D2419" s="41">
        <v>5.9740000000000002</v>
      </c>
      <c r="E2419" s="41">
        <v>6.4909999999999997</v>
      </c>
      <c r="F2419" s="41">
        <v>5.9939999999999998</v>
      </c>
    </row>
    <row r="2420" spans="1:6" x14ac:dyDescent="0.25">
      <c r="A2420" s="5">
        <v>38990</v>
      </c>
      <c r="B2420" s="41">
        <v>5.2729999999999997</v>
      </c>
      <c r="C2420" s="41">
        <v>5.3470000000000004</v>
      </c>
      <c r="D2420" s="41">
        <v>5.9779999999999998</v>
      </c>
      <c r="E2420" s="41">
        <v>6.484</v>
      </c>
      <c r="F2420" s="41">
        <v>5.9969999999999999</v>
      </c>
    </row>
    <row r="2421" spans="1:6" x14ac:dyDescent="0.25">
      <c r="A2421" s="5">
        <v>39021</v>
      </c>
      <c r="B2421" s="41">
        <v>5.274</v>
      </c>
      <c r="C2421" s="41">
        <v>5.3550000000000004</v>
      </c>
      <c r="D2421" s="41">
        <v>5.9720000000000004</v>
      </c>
      <c r="E2421" s="41">
        <v>6.4950000000000001</v>
      </c>
      <c r="F2421" s="41">
        <v>5.9950000000000001</v>
      </c>
    </row>
    <row r="2422" spans="1:6" x14ac:dyDescent="0.25">
      <c r="A2422" s="5">
        <v>39051</v>
      </c>
      <c r="B2422" s="41">
        <v>5.2850000000000001</v>
      </c>
      <c r="C2422" s="41">
        <v>5.367</v>
      </c>
      <c r="D2422" s="41">
        <v>5.9770000000000003</v>
      </c>
      <c r="E2422" s="41">
        <v>6.5010000000000003</v>
      </c>
      <c r="F2422" s="41">
        <v>6</v>
      </c>
    </row>
    <row r="2423" spans="1:6" x14ac:dyDescent="0.25">
      <c r="A2423" s="5">
        <v>39082</v>
      </c>
      <c r="B2423" s="41">
        <v>5.1920000000000002</v>
      </c>
      <c r="C2423" s="41">
        <v>5.3680000000000003</v>
      </c>
      <c r="D2423" s="41">
        <v>5.93</v>
      </c>
      <c r="E2423" s="41">
        <v>6.5019999999999998</v>
      </c>
      <c r="F2423" s="41">
        <v>5.9809999999999999</v>
      </c>
    </row>
    <row r="2424" spans="1:6" x14ac:dyDescent="0.25">
      <c r="A2424" s="5">
        <v>39113</v>
      </c>
      <c r="B2424" s="41">
        <v>5.2409999999999997</v>
      </c>
      <c r="C2424" s="41">
        <v>5.3959999999999999</v>
      </c>
      <c r="D2424" s="41">
        <v>5.9290000000000003</v>
      </c>
      <c r="E2424" s="41">
        <v>6.5069999999999997</v>
      </c>
      <c r="F2424" s="41">
        <v>5.9939999999999998</v>
      </c>
    </row>
    <row r="2425" spans="1:6" x14ac:dyDescent="0.25">
      <c r="A2425" s="5">
        <v>39141</v>
      </c>
      <c r="B2425" s="41">
        <v>5.2149999999999999</v>
      </c>
      <c r="C2425" s="41">
        <v>5.4729999999999999</v>
      </c>
      <c r="D2425" s="41">
        <v>5.9279999999999999</v>
      </c>
      <c r="E2425" s="41">
        <v>6.5090000000000003</v>
      </c>
      <c r="F2425" s="41">
        <v>5.9980000000000002</v>
      </c>
    </row>
    <row r="2426" spans="1:6" x14ac:dyDescent="0.25">
      <c r="A2426" s="5">
        <v>39172</v>
      </c>
      <c r="B2426" s="41">
        <v>5.234</v>
      </c>
      <c r="C2426" s="41">
        <v>5.4969999999999999</v>
      </c>
      <c r="D2426" s="41">
        <v>5.9320000000000004</v>
      </c>
      <c r="E2426" s="41">
        <v>6.5049999999999999</v>
      </c>
      <c r="F2426" s="41">
        <v>6.0069999999999997</v>
      </c>
    </row>
    <row r="2427" spans="1:6" x14ac:dyDescent="0.25">
      <c r="A2427" s="5">
        <v>39202</v>
      </c>
      <c r="B2427" s="41">
        <v>5.2350000000000003</v>
      </c>
      <c r="C2427" s="41">
        <v>5.5220000000000002</v>
      </c>
      <c r="D2427" s="41">
        <v>5.93</v>
      </c>
      <c r="E2427" s="41">
        <v>6.4960000000000004</v>
      </c>
      <c r="F2427" s="41">
        <v>6.01</v>
      </c>
    </row>
    <row r="2428" spans="1:6" x14ac:dyDescent="0.25">
      <c r="A2428" s="5">
        <v>39233</v>
      </c>
      <c r="B2428" s="41">
        <v>5.2880000000000003</v>
      </c>
      <c r="C2428" s="41">
        <v>5.5350000000000001</v>
      </c>
      <c r="D2428" s="41">
        <v>5.9630000000000001</v>
      </c>
      <c r="E2428" s="41">
        <v>6.4710000000000001</v>
      </c>
      <c r="F2428" s="41">
        <v>6.0170000000000003</v>
      </c>
    </row>
    <row r="2429" spans="1:6" x14ac:dyDescent="0.25">
      <c r="A2429" s="5">
        <v>39263</v>
      </c>
      <c r="B2429" s="41">
        <v>5.3129999999999997</v>
      </c>
      <c r="C2429" s="41">
        <v>5.5380000000000003</v>
      </c>
      <c r="D2429" s="41">
        <v>5.9809999999999999</v>
      </c>
      <c r="E2429" s="41">
        <v>6.4829999999999997</v>
      </c>
      <c r="F2429" s="41">
        <v>6.032</v>
      </c>
    </row>
    <row r="2430" spans="1:6" x14ac:dyDescent="0.25">
      <c r="A2430" s="5">
        <v>39294</v>
      </c>
      <c r="B2430" s="41">
        <v>5.3239999999999998</v>
      </c>
      <c r="C2430" s="41">
        <v>5.5720000000000001</v>
      </c>
      <c r="D2430" s="41">
        <v>5.9909999999999997</v>
      </c>
      <c r="E2430" s="41">
        <v>6.4420000000000002</v>
      </c>
      <c r="F2430" s="41">
        <v>6.0350000000000001</v>
      </c>
    </row>
    <row r="2431" spans="1:6" x14ac:dyDescent="0.25">
      <c r="A2431" s="5">
        <v>39325</v>
      </c>
      <c r="B2431" s="41">
        <v>5.3620000000000001</v>
      </c>
      <c r="C2431" s="41">
        <v>5.617</v>
      </c>
      <c r="D2431" s="41">
        <v>6.016</v>
      </c>
      <c r="E2431" s="41">
        <v>6.4329999999999998</v>
      </c>
      <c r="F2431" s="41">
        <v>6.0510000000000002</v>
      </c>
    </row>
    <row r="2432" spans="1:6" x14ac:dyDescent="0.25">
      <c r="A2432" s="5">
        <v>39355</v>
      </c>
      <c r="B2432" s="41">
        <v>5.3570000000000002</v>
      </c>
      <c r="C2432" s="41">
        <v>5.6340000000000003</v>
      </c>
      <c r="D2432" s="41">
        <v>6.0270000000000001</v>
      </c>
      <c r="E2432" s="41">
        <v>6.4279999999999999</v>
      </c>
      <c r="F2432" s="41">
        <v>6.0540000000000003</v>
      </c>
    </row>
    <row r="2433" spans="1:6" x14ac:dyDescent="0.25">
      <c r="A2433" s="5">
        <v>39386</v>
      </c>
      <c r="B2433" s="41">
        <v>5.399</v>
      </c>
      <c r="C2433" s="41">
        <v>5.6619999999999999</v>
      </c>
      <c r="D2433" s="41">
        <v>6.0359999999999996</v>
      </c>
      <c r="E2433" s="41">
        <v>6.4320000000000004</v>
      </c>
      <c r="F2433" s="41">
        <v>6.0650000000000004</v>
      </c>
    </row>
    <row r="2434" spans="1:6" x14ac:dyDescent="0.25">
      <c r="A2434" s="5">
        <v>39416</v>
      </c>
      <c r="B2434" s="41">
        <v>5.367</v>
      </c>
      <c r="C2434" s="41">
        <v>5.67</v>
      </c>
      <c r="D2434" s="41">
        <v>6.0309999999999997</v>
      </c>
      <c r="E2434" s="41">
        <v>6.444</v>
      </c>
      <c r="F2434" s="41">
        <v>6.0670000000000002</v>
      </c>
    </row>
    <row r="2435" spans="1:6" x14ac:dyDescent="0.25">
      <c r="A2435" s="5">
        <v>39447</v>
      </c>
      <c r="B2435" s="41">
        <v>5.3470000000000004</v>
      </c>
      <c r="C2435" s="41">
        <v>5.6879999999999997</v>
      </c>
      <c r="D2435" s="41">
        <v>6.0549999999999997</v>
      </c>
      <c r="E2435" s="41">
        <v>6.4340000000000002</v>
      </c>
      <c r="F2435" s="41">
        <v>6.0739999999999998</v>
      </c>
    </row>
    <row r="2436" spans="1:6" x14ac:dyDescent="0.25">
      <c r="A2436" s="5">
        <v>39478</v>
      </c>
      <c r="B2436" s="41">
        <v>5.3609999999999998</v>
      </c>
      <c r="C2436" s="41">
        <v>5.726</v>
      </c>
      <c r="D2436" s="41">
        <v>6.0469999999999997</v>
      </c>
      <c r="E2436" s="41">
        <v>6.4470000000000001</v>
      </c>
      <c r="F2436" s="41">
        <v>6.0830000000000002</v>
      </c>
    </row>
    <row r="2437" spans="1:6" x14ac:dyDescent="0.25">
      <c r="A2437" s="5">
        <v>39507</v>
      </c>
      <c r="B2437" s="41">
        <v>5.37</v>
      </c>
      <c r="C2437" s="41">
        <v>5.77</v>
      </c>
      <c r="D2437" s="41">
        <v>6.0529999999999999</v>
      </c>
      <c r="E2437" s="41">
        <v>6.4429999999999996</v>
      </c>
      <c r="F2437" s="41">
        <v>6.0940000000000003</v>
      </c>
    </row>
    <row r="2438" spans="1:6" x14ac:dyDescent="0.25">
      <c r="A2438" s="5">
        <v>39538</v>
      </c>
      <c r="B2438" s="41">
        <v>5.3460000000000001</v>
      </c>
      <c r="C2438" s="41">
        <v>5.7789999999999999</v>
      </c>
      <c r="D2438" s="41">
        <v>6.0579999999999998</v>
      </c>
      <c r="E2438" s="41">
        <v>6.4260000000000002</v>
      </c>
      <c r="F2438" s="41">
        <v>6.0919999999999996</v>
      </c>
    </row>
    <row r="2439" spans="1:6" x14ac:dyDescent="0.25">
      <c r="A2439" s="5">
        <v>39568</v>
      </c>
      <c r="B2439" s="41">
        <v>5.3760000000000003</v>
      </c>
      <c r="C2439" s="41">
        <v>5.7290000000000001</v>
      </c>
      <c r="D2439" s="41">
        <v>6.1120000000000001</v>
      </c>
      <c r="E2439" s="41">
        <v>6.431</v>
      </c>
      <c r="F2439" s="41">
        <v>6.1059999999999999</v>
      </c>
    </row>
    <row r="2440" spans="1:6" x14ac:dyDescent="0.25">
      <c r="A2440" s="5">
        <v>39599</v>
      </c>
      <c r="B2440" s="41">
        <v>5.3559999999999999</v>
      </c>
      <c r="C2440" s="41">
        <v>5.726</v>
      </c>
      <c r="D2440" s="41">
        <v>6.1210000000000004</v>
      </c>
      <c r="E2440" s="41">
        <v>6.4359999999999999</v>
      </c>
      <c r="F2440" s="41">
        <v>6.1050000000000004</v>
      </c>
    </row>
    <row r="2441" spans="1:6" x14ac:dyDescent="0.25">
      <c r="A2441" s="5">
        <v>39629</v>
      </c>
      <c r="B2441" s="41">
        <v>5.36</v>
      </c>
      <c r="C2441" s="41">
        <v>5.7050000000000001</v>
      </c>
      <c r="D2441" s="41">
        <v>6.13</v>
      </c>
      <c r="E2441" s="41">
        <v>6.48</v>
      </c>
      <c r="F2441" s="41">
        <v>6.1230000000000002</v>
      </c>
    </row>
    <row r="2442" spans="1:6" x14ac:dyDescent="0.25">
      <c r="A2442" s="5">
        <v>39660</v>
      </c>
      <c r="B2442" s="41">
        <v>5.36</v>
      </c>
      <c r="C2442" s="41">
        <v>5.6790000000000003</v>
      </c>
      <c r="D2442" s="41">
        <v>6.1269999999999998</v>
      </c>
      <c r="E2442" s="41">
        <v>6.5039999999999996</v>
      </c>
      <c r="F2442" s="41">
        <v>6.13</v>
      </c>
    </row>
    <row r="2443" spans="1:6" x14ac:dyDescent="0.25">
      <c r="A2443" s="5">
        <v>39691</v>
      </c>
      <c r="B2443" s="41">
        <v>5.3559999999999999</v>
      </c>
      <c r="C2443" s="41">
        <v>5.6779999999999999</v>
      </c>
      <c r="D2443" s="41">
        <v>6.1260000000000003</v>
      </c>
      <c r="E2443" s="41">
        <v>6.5049999999999999</v>
      </c>
      <c r="F2443" s="41">
        <v>6.1349999999999998</v>
      </c>
    </row>
    <row r="2444" spans="1:6" x14ac:dyDescent="0.25">
      <c r="A2444" s="5">
        <v>39721</v>
      </c>
      <c r="B2444" s="41">
        <v>5.3710000000000004</v>
      </c>
      <c r="C2444" s="41">
        <v>5.6840000000000002</v>
      </c>
      <c r="D2444" s="41">
        <v>6.125</v>
      </c>
      <c r="E2444" s="41">
        <v>6.5209999999999999</v>
      </c>
      <c r="F2444" s="41">
        <v>6.1479999999999997</v>
      </c>
    </row>
    <row r="2445" spans="1:6" x14ac:dyDescent="0.25">
      <c r="A2445" s="5">
        <v>39752</v>
      </c>
      <c r="B2445" s="41">
        <v>5.3650000000000002</v>
      </c>
      <c r="C2445" s="41">
        <v>5.694</v>
      </c>
      <c r="D2445" s="41">
        <v>6.1429999999999998</v>
      </c>
      <c r="E2445" s="41">
        <v>6.5140000000000002</v>
      </c>
      <c r="F2445" s="41">
        <v>6.1580000000000004</v>
      </c>
    </row>
    <row r="2446" spans="1:6" x14ac:dyDescent="0.25">
      <c r="A2446" s="5">
        <v>39782</v>
      </c>
      <c r="B2446" s="41">
        <v>5.3360000000000003</v>
      </c>
      <c r="C2446" s="41">
        <v>5.6970000000000001</v>
      </c>
      <c r="D2446" s="41">
        <v>6.1559999999999997</v>
      </c>
      <c r="E2446" s="41">
        <v>6.5590000000000002</v>
      </c>
      <c r="F2446" s="41">
        <v>6.18</v>
      </c>
    </row>
    <row r="2447" spans="1:6" x14ac:dyDescent="0.25">
      <c r="A2447" s="5">
        <v>39813</v>
      </c>
      <c r="B2447" s="41">
        <v>5.375</v>
      </c>
      <c r="C2447" s="41">
        <v>5.6379999999999999</v>
      </c>
      <c r="D2447" s="41">
        <v>6.0970000000000004</v>
      </c>
      <c r="E2447" s="41">
        <v>6.5629999999999997</v>
      </c>
      <c r="F2447" s="41">
        <v>6.173</v>
      </c>
    </row>
    <row r="2448" spans="1:6" x14ac:dyDescent="0.25">
      <c r="A2448" s="5">
        <v>39844</v>
      </c>
      <c r="B2448" s="41">
        <v>5.4279999999999999</v>
      </c>
      <c r="C2448" s="41">
        <v>5.6559999999999997</v>
      </c>
      <c r="D2448" s="41">
        <v>6.0949999999999998</v>
      </c>
      <c r="E2448" s="41">
        <v>6.6</v>
      </c>
      <c r="F2448" s="41">
        <v>6.1970000000000001</v>
      </c>
    </row>
    <row r="2449" spans="1:6" x14ac:dyDescent="0.25">
      <c r="A2449" s="5">
        <v>39872</v>
      </c>
      <c r="B2449" s="41">
        <v>5.4169999999999998</v>
      </c>
      <c r="C2449" s="41">
        <v>5.6269999999999998</v>
      </c>
      <c r="D2449" s="41">
        <v>6.0780000000000003</v>
      </c>
      <c r="E2449" s="41">
        <v>6.617</v>
      </c>
      <c r="F2449" s="41">
        <v>6.1920000000000002</v>
      </c>
    </row>
    <row r="2450" spans="1:6" x14ac:dyDescent="0.25">
      <c r="A2450" s="5">
        <v>39903</v>
      </c>
      <c r="B2450" s="41">
        <v>4.9009999999999998</v>
      </c>
      <c r="C2450" s="41">
        <v>5.55</v>
      </c>
      <c r="D2450" s="41">
        <v>6.077</v>
      </c>
      <c r="E2450" s="41">
        <v>6.6130000000000004</v>
      </c>
      <c r="F2450" s="41">
        <v>6.1849999999999996</v>
      </c>
    </row>
    <row r="2451" spans="1:6" x14ac:dyDescent="0.25">
      <c r="A2451" s="5">
        <v>39933</v>
      </c>
      <c r="B2451" s="41">
        <v>4.9820000000000002</v>
      </c>
      <c r="C2451" s="41">
        <v>5.5270000000000001</v>
      </c>
      <c r="D2451" s="41">
        <v>6.0529999999999999</v>
      </c>
      <c r="E2451" s="41">
        <v>6.6689999999999996</v>
      </c>
      <c r="F2451" s="41">
        <v>6.1959999999999997</v>
      </c>
    </row>
    <row r="2452" spans="1:6" x14ac:dyDescent="0.25">
      <c r="A2452" s="5">
        <v>39964</v>
      </c>
      <c r="B2452" s="41">
        <v>4.58</v>
      </c>
      <c r="C2452" s="41">
        <v>5.5</v>
      </c>
      <c r="D2452" s="41">
        <v>6.0540000000000003</v>
      </c>
      <c r="E2452" s="41">
        <v>6.7030000000000003</v>
      </c>
      <c r="F2452" s="41">
        <v>6.1989999999999998</v>
      </c>
    </row>
    <row r="2453" spans="1:6" x14ac:dyDescent="0.25">
      <c r="A2453" s="5">
        <v>39994</v>
      </c>
      <c r="B2453" s="41">
        <v>4.5709999999999997</v>
      </c>
      <c r="C2453" s="41">
        <v>5.5229999999999997</v>
      </c>
      <c r="D2453" s="41">
        <v>6.0540000000000003</v>
      </c>
      <c r="E2453" s="41">
        <v>6.7060000000000004</v>
      </c>
      <c r="F2453" s="41">
        <v>6.2080000000000002</v>
      </c>
    </row>
    <row r="2454" spans="1:6" x14ac:dyDescent="0.25">
      <c r="A2454" s="5">
        <v>40025</v>
      </c>
      <c r="B2454" s="41">
        <v>4.5999999999999996</v>
      </c>
      <c r="C2454" s="41">
        <v>5.5149999999999997</v>
      </c>
      <c r="D2454" s="41">
        <v>6.0380000000000003</v>
      </c>
      <c r="E2454" s="41">
        <v>6.7130000000000001</v>
      </c>
      <c r="F2454" s="41">
        <v>6.2</v>
      </c>
    </row>
    <row r="2455" spans="1:6" x14ac:dyDescent="0.25">
      <c r="A2455" s="5">
        <v>40056</v>
      </c>
      <c r="B2455" s="41">
        <v>4.4660000000000002</v>
      </c>
      <c r="C2455" s="41">
        <v>5.4740000000000002</v>
      </c>
      <c r="D2455" s="41">
        <v>6.0389999999999997</v>
      </c>
      <c r="E2455" s="41">
        <v>6.7130000000000001</v>
      </c>
      <c r="F2455" s="41">
        <v>6.1909999999999998</v>
      </c>
    </row>
    <row r="2456" spans="1:6" x14ac:dyDescent="0.25">
      <c r="A2456" s="5">
        <v>40086</v>
      </c>
      <c r="B2456" s="41">
        <v>4.4660000000000002</v>
      </c>
      <c r="C2456" s="41">
        <v>5.4160000000000004</v>
      </c>
      <c r="D2456" s="41">
        <v>6.0229999999999997</v>
      </c>
      <c r="E2456" s="41">
        <v>6.6920000000000002</v>
      </c>
      <c r="F2456" s="41">
        <v>6.1660000000000004</v>
      </c>
    </row>
    <row r="2457" spans="1:6" x14ac:dyDescent="0.25">
      <c r="A2457" s="5">
        <v>40117</v>
      </c>
      <c r="B2457" s="41">
        <v>4.3769999999999998</v>
      </c>
      <c r="C2457" s="41">
        <v>5.3970000000000002</v>
      </c>
      <c r="D2457" s="41">
        <v>6.02</v>
      </c>
      <c r="E2457" s="41">
        <v>6.6749999999999998</v>
      </c>
      <c r="F2457" s="41">
        <v>6.1559999999999997</v>
      </c>
    </row>
    <row r="2458" spans="1:6" x14ac:dyDescent="0.25">
      <c r="A2458" s="5">
        <v>40147</v>
      </c>
      <c r="B2458" s="41">
        <v>4.3170000000000002</v>
      </c>
      <c r="C2458" s="41">
        <v>5.3419999999999996</v>
      </c>
      <c r="D2458" s="41">
        <v>5.9779999999999998</v>
      </c>
      <c r="E2458" s="41">
        <v>6.657</v>
      </c>
      <c r="F2458" s="41">
        <v>6.1189999999999998</v>
      </c>
    </row>
    <row r="2459" spans="1:6" x14ac:dyDescent="0.25">
      <c r="A2459" s="5">
        <v>40178</v>
      </c>
      <c r="B2459" s="41">
        <v>4.3170000000000002</v>
      </c>
      <c r="C2459" s="41">
        <v>5.3319999999999999</v>
      </c>
      <c r="D2459" s="41">
        <v>5.9720000000000004</v>
      </c>
      <c r="E2459" s="41">
        <v>6.6429999999999998</v>
      </c>
      <c r="F2459" s="41">
        <v>6.1079999999999997</v>
      </c>
    </row>
    <row r="2460" spans="1:6" x14ac:dyDescent="0.25">
      <c r="A2460" s="5">
        <v>40209</v>
      </c>
      <c r="B2460" s="41">
        <v>4.3460000000000001</v>
      </c>
      <c r="C2460" s="41">
        <v>5.2539999999999996</v>
      </c>
      <c r="D2460" s="41">
        <v>5.9560000000000004</v>
      </c>
      <c r="E2460" s="41">
        <v>6.641</v>
      </c>
      <c r="F2460" s="41">
        <v>6.0759999999999996</v>
      </c>
    </row>
    <row r="2461" spans="1:6" x14ac:dyDescent="0.25">
      <c r="A2461" s="5">
        <v>40237</v>
      </c>
      <c r="B2461" s="41">
        <v>4.3360000000000003</v>
      </c>
      <c r="C2461" s="41">
        <v>5.1950000000000003</v>
      </c>
      <c r="D2461" s="41">
        <v>5.9390000000000001</v>
      </c>
      <c r="E2461" s="41">
        <v>6.6150000000000002</v>
      </c>
      <c r="F2461" s="41">
        <v>6.0540000000000003</v>
      </c>
    </row>
    <row r="2462" spans="1:6" x14ac:dyDescent="0.25">
      <c r="A2462" s="5">
        <v>40268</v>
      </c>
      <c r="B2462" s="41">
        <v>4.274</v>
      </c>
      <c r="C2462" s="41">
        <v>5.0960000000000001</v>
      </c>
      <c r="D2462" s="41">
        <v>5.9020000000000001</v>
      </c>
      <c r="E2462" s="41">
        <v>6.5830000000000002</v>
      </c>
      <c r="F2462" s="41">
        <v>6.0090000000000003</v>
      </c>
    </row>
    <row r="2463" spans="1:6" x14ac:dyDescent="0.25">
      <c r="A2463" s="5">
        <v>40298</v>
      </c>
      <c r="B2463" s="41">
        <v>4.274</v>
      </c>
      <c r="C2463" s="41">
        <v>5.0640000000000001</v>
      </c>
      <c r="D2463" s="41">
        <v>5.8860000000000001</v>
      </c>
      <c r="E2463" s="41">
        <v>6.5860000000000003</v>
      </c>
      <c r="F2463" s="41">
        <v>5.9989999999999997</v>
      </c>
    </row>
    <row r="2464" spans="1:6" x14ac:dyDescent="0.25">
      <c r="A2464" s="5">
        <v>40329</v>
      </c>
      <c r="B2464" s="41">
        <v>4.2409999999999997</v>
      </c>
      <c r="C2464" s="41">
        <v>5.0519999999999996</v>
      </c>
      <c r="D2464" s="41">
        <v>5.8739999999999997</v>
      </c>
      <c r="E2464" s="41">
        <v>6.5679999999999996</v>
      </c>
      <c r="F2464" s="41">
        <v>5.9870000000000001</v>
      </c>
    </row>
    <row r="2465" spans="1:6" x14ac:dyDescent="0.25">
      <c r="A2465" s="5">
        <v>40359</v>
      </c>
      <c r="B2465" s="41">
        <v>4.2409999999999997</v>
      </c>
      <c r="C2465" s="41">
        <v>5.0170000000000003</v>
      </c>
      <c r="D2465" s="41">
        <v>5.8410000000000002</v>
      </c>
      <c r="E2465" s="41">
        <v>6.5540000000000003</v>
      </c>
      <c r="F2465" s="41">
        <v>5.96</v>
      </c>
    </row>
    <row r="2466" spans="1:6" x14ac:dyDescent="0.25">
      <c r="A2466" s="5">
        <v>40390</v>
      </c>
      <c r="B2466" s="41">
        <v>4.516</v>
      </c>
      <c r="C2466" s="41">
        <v>4.99</v>
      </c>
      <c r="D2466" s="41">
        <v>5.8280000000000003</v>
      </c>
      <c r="E2466" s="41">
        <v>6.532</v>
      </c>
      <c r="F2466" s="41">
        <v>5.9409999999999998</v>
      </c>
    </row>
    <row r="2467" spans="1:6" x14ac:dyDescent="0.25">
      <c r="A2467" s="5">
        <v>40421</v>
      </c>
      <c r="B2467" s="41">
        <v>4.4809999999999999</v>
      </c>
      <c r="C2467" s="41">
        <v>4.9379999999999997</v>
      </c>
      <c r="D2467" s="41">
        <v>5.7850000000000001</v>
      </c>
      <c r="E2467" s="41">
        <v>6.5019999999999998</v>
      </c>
      <c r="F2467" s="41">
        <v>5.9</v>
      </c>
    </row>
    <row r="2468" spans="1:6" x14ac:dyDescent="0.25">
      <c r="A2468" s="5">
        <v>40451</v>
      </c>
      <c r="B2468" s="41">
        <v>4.2380000000000004</v>
      </c>
      <c r="C2468" s="41">
        <v>4.8680000000000003</v>
      </c>
      <c r="D2468" s="41">
        <v>5.7389999999999999</v>
      </c>
      <c r="E2468" s="41">
        <v>6.45</v>
      </c>
      <c r="F2468" s="41">
        <v>5.8419999999999996</v>
      </c>
    </row>
    <row r="2469" spans="1:6" x14ac:dyDescent="0.25">
      <c r="A2469" s="5">
        <v>40482</v>
      </c>
      <c r="B2469" s="41">
        <v>4.1029999999999998</v>
      </c>
      <c r="C2469" s="41">
        <v>4.8170000000000002</v>
      </c>
      <c r="D2469" s="41">
        <v>5.7130000000000001</v>
      </c>
      <c r="E2469" s="41">
        <v>6.4180000000000001</v>
      </c>
      <c r="F2469" s="41">
        <v>5.8049999999999997</v>
      </c>
    </row>
    <row r="2470" spans="1:6" x14ac:dyDescent="0.25">
      <c r="A2470" s="5">
        <v>40512</v>
      </c>
      <c r="B2470" s="41">
        <v>4.0419999999999998</v>
      </c>
      <c r="C2470" s="41">
        <v>4.7759999999999998</v>
      </c>
      <c r="D2470" s="41">
        <v>5.6619999999999999</v>
      </c>
      <c r="E2470" s="41">
        <v>6.3810000000000002</v>
      </c>
      <c r="F2470" s="41">
        <v>5.7649999999999997</v>
      </c>
    </row>
    <row r="2471" spans="1:6" x14ac:dyDescent="0.25">
      <c r="A2471" s="5">
        <v>40543</v>
      </c>
      <c r="B2471" s="41">
        <v>3.9140000000000001</v>
      </c>
      <c r="C2471" s="41">
        <v>4.734</v>
      </c>
      <c r="D2471" s="41">
        <v>5.6449999999999996</v>
      </c>
      <c r="E2471" s="41">
        <v>6.3609999999999998</v>
      </c>
      <c r="F2471" s="41">
        <v>5.7389999999999999</v>
      </c>
    </row>
    <row r="2472" spans="1:6" x14ac:dyDescent="0.25">
      <c r="A2472" s="5">
        <v>40574</v>
      </c>
      <c r="B2472" s="41">
        <v>3.8279999999999998</v>
      </c>
      <c r="C2472" s="41">
        <v>4.6749999999999998</v>
      </c>
      <c r="D2472" s="41">
        <v>5.6349999999999998</v>
      </c>
      <c r="E2472" s="41">
        <v>6.33</v>
      </c>
      <c r="F2472" s="41">
        <v>5.7060000000000004</v>
      </c>
    </row>
    <row r="2473" spans="1:6" x14ac:dyDescent="0.25">
      <c r="A2473" s="5">
        <v>40602</v>
      </c>
      <c r="B2473" s="41">
        <v>3.851</v>
      </c>
      <c r="C2473" s="41">
        <v>4.657</v>
      </c>
      <c r="D2473" s="41">
        <v>5.6189999999999998</v>
      </c>
      <c r="E2473" s="41">
        <v>6.3129999999999997</v>
      </c>
      <c r="F2473" s="41">
        <v>5.6879999999999997</v>
      </c>
    </row>
    <row r="2474" spans="1:6" x14ac:dyDescent="0.25">
      <c r="A2474" s="5">
        <v>40633</v>
      </c>
      <c r="B2474" s="41">
        <v>3.7559999999999998</v>
      </c>
      <c r="C2474" s="41">
        <v>4.6559999999999997</v>
      </c>
      <c r="D2474" s="41">
        <v>5.5679999999999996</v>
      </c>
      <c r="E2474" s="41">
        <v>6.266</v>
      </c>
      <c r="F2474" s="41">
        <v>5.6479999999999997</v>
      </c>
    </row>
    <row r="2475" spans="1:6" x14ac:dyDescent="0.25">
      <c r="A2475" s="5">
        <v>40663</v>
      </c>
      <c r="B2475" s="41">
        <v>3.73</v>
      </c>
      <c r="C2475" s="41">
        <v>4.641</v>
      </c>
      <c r="D2475" s="41">
        <v>5.5519999999999996</v>
      </c>
      <c r="E2475" s="41">
        <v>6.2519999999999998</v>
      </c>
      <c r="F2475" s="41">
        <v>5.63</v>
      </c>
    </row>
    <row r="2476" spans="1:6" x14ac:dyDescent="0.25">
      <c r="A2476" s="5">
        <v>40694</v>
      </c>
      <c r="B2476" s="41">
        <v>3.593</v>
      </c>
      <c r="C2476" s="41">
        <v>4.6079999999999997</v>
      </c>
      <c r="D2476" s="41">
        <v>5.5</v>
      </c>
      <c r="E2476" s="41">
        <v>6.2119999999999997</v>
      </c>
      <c r="F2476" s="41">
        <v>5.5819999999999999</v>
      </c>
    </row>
    <row r="2477" spans="1:6" x14ac:dyDescent="0.25">
      <c r="A2477" s="5">
        <v>40724</v>
      </c>
      <c r="B2477" s="41">
        <v>3.5539999999999998</v>
      </c>
      <c r="C2477" s="41">
        <v>4.59</v>
      </c>
      <c r="D2477" s="41">
        <v>5.484</v>
      </c>
      <c r="E2477" s="41">
        <v>6.2140000000000004</v>
      </c>
      <c r="F2477" s="41">
        <v>5.569</v>
      </c>
    </row>
    <row r="2478" spans="1:6" x14ac:dyDescent="0.25">
      <c r="A2478" s="5">
        <v>40755</v>
      </c>
      <c r="B2478" s="41">
        <v>3.569</v>
      </c>
      <c r="C2478" s="41">
        <v>4.5670000000000002</v>
      </c>
      <c r="D2478" s="41">
        <v>5.468</v>
      </c>
      <c r="E2478" s="41">
        <v>6.1980000000000004</v>
      </c>
      <c r="F2478" s="41">
        <v>5.548</v>
      </c>
    </row>
    <row r="2479" spans="1:6" x14ac:dyDescent="0.25">
      <c r="A2479" s="5">
        <v>40786</v>
      </c>
      <c r="B2479" s="41">
        <v>3.5760000000000001</v>
      </c>
      <c r="C2479" s="41">
        <v>4.5720000000000001</v>
      </c>
      <c r="D2479" s="41">
        <v>5.4089999999999998</v>
      </c>
      <c r="E2479" s="41">
        <v>6.1769999999999996</v>
      </c>
      <c r="F2479" s="41">
        <v>5.5229999999999997</v>
      </c>
    </row>
    <row r="2480" spans="1:6" x14ac:dyDescent="0.25">
      <c r="A2480" s="5">
        <v>40816</v>
      </c>
      <c r="B2480" s="41">
        <v>3.6619999999999999</v>
      </c>
      <c r="C2480" s="41">
        <v>4.5780000000000003</v>
      </c>
      <c r="D2480" s="41">
        <v>5.3280000000000003</v>
      </c>
      <c r="E2480" s="41">
        <v>6.16</v>
      </c>
      <c r="F2480" s="41">
        <v>5.4939999999999998</v>
      </c>
    </row>
    <row r="2481" spans="1:6" x14ac:dyDescent="0.25">
      <c r="A2481" s="5">
        <v>40847</v>
      </c>
      <c r="B2481" s="41">
        <v>3.5960000000000001</v>
      </c>
      <c r="C2481" s="41">
        <v>4.532</v>
      </c>
      <c r="D2481" s="41">
        <v>5.3109999999999999</v>
      </c>
      <c r="E2481" s="41">
        <v>6.1589999999999998</v>
      </c>
      <c r="F2481" s="41">
        <v>5.4889999999999999</v>
      </c>
    </row>
    <row r="2482" spans="1:6" x14ac:dyDescent="0.25">
      <c r="A2482" s="5">
        <v>40877</v>
      </c>
      <c r="B2482" s="41">
        <v>3.504</v>
      </c>
      <c r="C2482" s="41">
        <v>4.5339999999999998</v>
      </c>
      <c r="D2482" s="41">
        <v>5.2640000000000002</v>
      </c>
      <c r="E2482" s="41">
        <v>6.1029999999999998</v>
      </c>
      <c r="F2482" s="41">
        <v>5.4489999999999998</v>
      </c>
    </row>
    <row r="2483" spans="1:6" x14ac:dyDescent="0.25">
      <c r="A2483" s="5">
        <v>40908</v>
      </c>
      <c r="B2483" s="41">
        <v>3.431</v>
      </c>
      <c r="C2483" s="41">
        <v>4.516</v>
      </c>
      <c r="D2483" s="41">
        <v>5.1769999999999996</v>
      </c>
      <c r="E2483" s="41">
        <v>6.0590000000000002</v>
      </c>
      <c r="F2483" s="41">
        <v>5.43</v>
      </c>
    </row>
    <row r="2484" spans="1:6" x14ac:dyDescent="0.25">
      <c r="A2484" s="5">
        <v>40939</v>
      </c>
      <c r="B2484" s="41">
        <v>3.407</v>
      </c>
      <c r="C2484" s="41">
        <v>4.4740000000000002</v>
      </c>
      <c r="D2484" s="41">
        <v>5.181</v>
      </c>
      <c r="E2484" s="41">
        <v>6.032</v>
      </c>
      <c r="F2484" s="41">
        <v>5.4180000000000001</v>
      </c>
    </row>
    <row r="2485" spans="1:6" x14ac:dyDescent="0.25">
      <c r="A2485" s="5">
        <v>40968</v>
      </c>
      <c r="B2485" s="41">
        <v>3.3570000000000002</v>
      </c>
      <c r="C2485" s="41">
        <v>4.423</v>
      </c>
      <c r="D2485" s="41">
        <v>5.133</v>
      </c>
      <c r="E2485" s="41">
        <v>6.0039999999999996</v>
      </c>
      <c r="F2485" s="41">
        <v>5.3780000000000001</v>
      </c>
    </row>
    <row r="2486" spans="1:6" x14ac:dyDescent="0.25">
      <c r="A2486" s="5">
        <v>40999</v>
      </c>
      <c r="B2486" s="41">
        <v>3.2570000000000001</v>
      </c>
      <c r="C2486" s="41">
        <v>4.4000000000000004</v>
      </c>
      <c r="D2486" s="41">
        <v>5.0640000000000001</v>
      </c>
      <c r="E2486" s="41">
        <v>5.9409999999999998</v>
      </c>
      <c r="F2486" s="41">
        <v>5.3179999999999996</v>
      </c>
    </row>
    <row r="2487" spans="1:6" x14ac:dyDescent="0.25">
      <c r="A2487" s="5">
        <v>41029</v>
      </c>
      <c r="B2487" s="41">
        <v>3.2570000000000001</v>
      </c>
      <c r="C2487" s="41">
        <v>4.3789999999999996</v>
      </c>
      <c r="D2487" s="41">
        <v>5.0430000000000001</v>
      </c>
      <c r="E2487" s="41">
        <v>5.9219999999999997</v>
      </c>
      <c r="F2487" s="41">
        <v>5.3010000000000002</v>
      </c>
    </row>
    <row r="2488" spans="1:6" x14ac:dyDescent="0.25">
      <c r="A2488" s="5">
        <v>41060</v>
      </c>
      <c r="B2488" s="41">
        <v>3.2490000000000001</v>
      </c>
      <c r="C2488" s="41">
        <v>4.3460000000000001</v>
      </c>
      <c r="D2488" s="41">
        <v>4.992</v>
      </c>
      <c r="E2488" s="41">
        <v>5.907</v>
      </c>
      <c r="F2488" s="41">
        <v>5.2779999999999996</v>
      </c>
    </row>
    <row r="2489" spans="1:6" x14ac:dyDescent="0.25">
      <c r="A2489" s="5">
        <v>41090</v>
      </c>
      <c r="B2489" s="41">
        <v>3.2490000000000001</v>
      </c>
      <c r="C2489" s="41">
        <v>4.2869999999999999</v>
      </c>
      <c r="D2489" s="41">
        <v>4.9550000000000001</v>
      </c>
      <c r="E2489" s="41">
        <v>5.859</v>
      </c>
      <c r="F2489" s="41">
        <v>5.2430000000000003</v>
      </c>
    </row>
    <row r="2490" spans="1:6" x14ac:dyDescent="0.25">
      <c r="A2490" s="5">
        <v>41121</v>
      </c>
      <c r="B2490" s="41">
        <v>3.2170000000000001</v>
      </c>
      <c r="C2490" s="41">
        <v>4.2320000000000002</v>
      </c>
      <c r="D2490" s="41">
        <v>4.915</v>
      </c>
      <c r="E2490" s="41">
        <v>5.827</v>
      </c>
      <c r="F2490" s="41">
        <v>5.2060000000000004</v>
      </c>
    </row>
    <row r="2491" spans="1:6" x14ac:dyDescent="0.25">
      <c r="A2491" s="5">
        <v>41152</v>
      </c>
      <c r="B2491" s="41">
        <v>3.2170000000000001</v>
      </c>
      <c r="C2491" s="41">
        <v>4.1870000000000003</v>
      </c>
      <c r="D2491" s="41">
        <v>4.8710000000000004</v>
      </c>
      <c r="E2491" s="41">
        <v>5.7869999999999999</v>
      </c>
      <c r="F2491" s="41">
        <v>5.165</v>
      </c>
    </row>
    <row r="2492" spans="1:6" x14ac:dyDescent="0.25">
      <c r="A2492" s="5">
        <v>41182</v>
      </c>
      <c r="B2492" s="41">
        <v>3.2440000000000002</v>
      </c>
      <c r="C2492" s="41">
        <v>4.0910000000000002</v>
      </c>
      <c r="D2492" s="41">
        <v>4.8579999999999997</v>
      </c>
      <c r="E2492" s="41">
        <v>5.7279999999999998</v>
      </c>
      <c r="F2492" s="41">
        <v>5.1260000000000003</v>
      </c>
    </row>
    <row r="2493" spans="1:6" x14ac:dyDescent="0.25">
      <c r="A2493" s="5">
        <v>41213</v>
      </c>
      <c r="B2493" s="41">
        <v>3.1469999999999998</v>
      </c>
      <c r="C2493" s="41">
        <v>4.0229999999999997</v>
      </c>
      <c r="D2493" s="41">
        <v>4.8120000000000003</v>
      </c>
      <c r="E2493" s="41">
        <v>5.6779999999999999</v>
      </c>
      <c r="F2493" s="41">
        <v>5.08</v>
      </c>
    </row>
    <row r="2494" spans="1:6" x14ac:dyDescent="0.25">
      <c r="A2494" s="5">
        <v>41243</v>
      </c>
      <c r="B2494" s="41">
        <v>3.1469999999999998</v>
      </c>
      <c r="C2494" s="41">
        <v>3.9929999999999999</v>
      </c>
      <c r="D2494" s="41">
        <v>4.7279999999999998</v>
      </c>
      <c r="E2494" s="41">
        <v>5.6390000000000002</v>
      </c>
      <c r="F2494" s="41">
        <v>5.0229999999999997</v>
      </c>
    </row>
    <row r="2495" spans="1:6" x14ac:dyDescent="0.25">
      <c r="A2495" s="5">
        <v>41274</v>
      </c>
      <c r="B2495" s="41">
        <v>3.855</v>
      </c>
      <c r="C2495" s="41">
        <v>3.9710000000000001</v>
      </c>
      <c r="D2495" s="41">
        <v>4.6559999999999997</v>
      </c>
      <c r="E2495" s="41">
        <v>5.5709999999999997</v>
      </c>
      <c r="F2495" s="41">
        <v>4.9790000000000001</v>
      </c>
    </row>
    <row r="2496" spans="1:6" x14ac:dyDescent="0.25">
      <c r="A2496" s="5">
        <v>41305</v>
      </c>
      <c r="B2496" s="41">
        <v>3.855</v>
      </c>
      <c r="C2496" s="41">
        <v>3.9470000000000001</v>
      </c>
      <c r="D2496" s="41">
        <v>4.6150000000000002</v>
      </c>
      <c r="E2496" s="41">
        <v>5.5279999999999996</v>
      </c>
      <c r="F2496" s="41">
        <v>4.9400000000000004</v>
      </c>
    </row>
    <row r="2497" spans="1:6" x14ac:dyDescent="0.25">
      <c r="A2497" s="5">
        <v>41333</v>
      </c>
      <c r="B2497" s="41">
        <v>3.819</v>
      </c>
      <c r="C2497" s="41">
        <v>3.9089999999999998</v>
      </c>
      <c r="D2497" s="41">
        <v>4.6059999999999999</v>
      </c>
      <c r="E2497" s="41">
        <v>5.4850000000000003</v>
      </c>
      <c r="F2497" s="41">
        <v>4.9080000000000004</v>
      </c>
    </row>
    <row r="2498" spans="1:6" x14ac:dyDescent="0.25">
      <c r="A2498" s="5">
        <v>41364</v>
      </c>
      <c r="B2498" s="41">
        <v>3.8260000000000001</v>
      </c>
      <c r="C2498" s="41">
        <v>3.89</v>
      </c>
      <c r="D2498" s="41">
        <v>4.5720000000000001</v>
      </c>
      <c r="E2498" s="41">
        <v>5.4619999999999997</v>
      </c>
      <c r="F2498" s="41">
        <v>4.8789999999999996</v>
      </c>
    </row>
    <row r="2499" spans="1:6" x14ac:dyDescent="0.25">
      <c r="A2499" s="5">
        <v>41394</v>
      </c>
      <c r="B2499" s="41">
        <v>3.8260000000000001</v>
      </c>
      <c r="C2499" s="41">
        <v>3.8250000000000002</v>
      </c>
      <c r="D2499" s="41">
        <v>4.5469999999999997</v>
      </c>
      <c r="E2499" s="41">
        <v>5.431</v>
      </c>
      <c r="F2499" s="41">
        <v>4.851</v>
      </c>
    </row>
    <row r="2500" spans="1:6" x14ac:dyDescent="0.25">
      <c r="A2500" s="5">
        <v>41425</v>
      </c>
      <c r="B2500" s="41">
        <v>3.8220000000000001</v>
      </c>
      <c r="C2500" s="41">
        <v>3.7069999999999999</v>
      </c>
      <c r="D2500" s="41">
        <v>4.5</v>
      </c>
      <c r="E2500" s="41">
        <v>5.383</v>
      </c>
      <c r="F2500" s="41">
        <v>4.7949999999999999</v>
      </c>
    </row>
    <row r="2501" spans="1:6" x14ac:dyDescent="0.25">
      <c r="A2501" s="5">
        <v>41455</v>
      </c>
      <c r="B2501" s="41">
        <v>3.8849999999999998</v>
      </c>
      <c r="C2501" s="41">
        <v>3.6779999999999999</v>
      </c>
      <c r="D2501" s="41">
        <v>4.4749999999999996</v>
      </c>
      <c r="E2501" s="41">
        <v>5.36</v>
      </c>
      <c r="F2501" s="41">
        <v>4.7679999999999998</v>
      </c>
    </row>
    <row r="2502" spans="1:6" x14ac:dyDescent="0.25">
      <c r="A2502" s="5">
        <v>41486</v>
      </c>
      <c r="B2502" s="41">
        <v>3.879</v>
      </c>
      <c r="C2502" s="41">
        <v>3.6520000000000001</v>
      </c>
      <c r="D2502" s="41">
        <v>4.4589999999999996</v>
      </c>
      <c r="E2502" s="41">
        <v>5.3559999999999999</v>
      </c>
      <c r="F2502" s="41">
        <v>4.75</v>
      </c>
    </row>
    <row r="2503" spans="1:6" x14ac:dyDescent="0.25">
      <c r="A2503" s="5">
        <v>41517</v>
      </c>
      <c r="B2503" s="41">
        <v>3.879</v>
      </c>
      <c r="C2503" s="41">
        <v>3.629</v>
      </c>
      <c r="D2503" s="41">
        <v>4.4450000000000003</v>
      </c>
      <c r="E2503" s="41">
        <v>5.3239999999999998</v>
      </c>
      <c r="F2503" s="41">
        <v>4.7300000000000004</v>
      </c>
    </row>
    <row r="2504" spans="1:6" x14ac:dyDescent="0.25">
      <c r="A2504" s="5">
        <v>41547</v>
      </c>
      <c r="B2504" s="41">
        <v>3.879</v>
      </c>
      <c r="C2504" s="41">
        <v>3.6150000000000002</v>
      </c>
      <c r="D2504" s="41">
        <v>4.4059999999999997</v>
      </c>
      <c r="E2504" s="41">
        <v>5.3220000000000001</v>
      </c>
      <c r="F2504" s="41">
        <v>4.7240000000000002</v>
      </c>
    </row>
    <row r="2505" spans="1:6" x14ac:dyDescent="0.25">
      <c r="A2505" s="5">
        <v>41578</v>
      </c>
      <c r="B2505" s="41">
        <v>3.907</v>
      </c>
      <c r="C2505" s="41">
        <v>3.6219999999999999</v>
      </c>
      <c r="D2505" s="41">
        <v>4.3869999999999996</v>
      </c>
      <c r="E2505" s="41">
        <v>5.3019999999999996</v>
      </c>
      <c r="F2505" s="41">
        <v>4.7089999999999996</v>
      </c>
    </row>
    <row r="2506" spans="1:6" x14ac:dyDescent="0.25">
      <c r="A2506" s="5">
        <v>41608</v>
      </c>
      <c r="B2506" s="41">
        <v>3.907</v>
      </c>
      <c r="C2506" s="41">
        <v>3.6150000000000002</v>
      </c>
      <c r="D2506" s="41">
        <v>4.34</v>
      </c>
      <c r="E2506" s="41">
        <v>5.2830000000000004</v>
      </c>
      <c r="F2506" s="41">
        <v>4.6829999999999998</v>
      </c>
    </row>
    <row r="2507" spans="1:6" x14ac:dyDescent="0.25">
      <c r="A2507" s="5">
        <v>41639</v>
      </c>
      <c r="B2507" s="41">
        <v>3.74</v>
      </c>
      <c r="C2507" s="41">
        <v>3.61</v>
      </c>
      <c r="D2507" s="41">
        <v>4.3460000000000001</v>
      </c>
      <c r="E2507" s="41">
        <v>5.2690000000000001</v>
      </c>
      <c r="F2507" s="41">
        <v>4.6740000000000004</v>
      </c>
    </row>
    <row r="2508" spans="1:6" x14ac:dyDescent="0.25">
      <c r="A2508" s="5">
        <v>41670</v>
      </c>
      <c r="B2508" s="41">
        <v>3.7309999999999999</v>
      </c>
      <c r="C2508" s="41">
        <v>3.5819999999999999</v>
      </c>
      <c r="D2508" s="41">
        <v>4.3179999999999996</v>
      </c>
      <c r="E2508" s="41">
        <v>5.2549999999999999</v>
      </c>
      <c r="F2508" s="41">
        <v>4.6520000000000001</v>
      </c>
    </row>
    <row r="2509" spans="1:6" x14ac:dyDescent="0.25">
      <c r="A2509" s="5">
        <v>41698</v>
      </c>
      <c r="B2509" s="41">
        <v>3.7309999999999999</v>
      </c>
      <c r="C2509" s="41">
        <v>3.6040000000000001</v>
      </c>
      <c r="D2509" s="41">
        <v>4.3049999999999997</v>
      </c>
      <c r="E2509" s="41">
        <v>5.2489999999999997</v>
      </c>
      <c r="F2509" s="41">
        <v>4.6440000000000001</v>
      </c>
    </row>
    <row r="2510" spans="1:6" x14ac:dyDescent="0.25">
      <c r="A2510" s="5">
        <v>41729</v>
      </c>
      <c r="B2510" s="41">
        <v>3.5430000000000001</v>
      </c>
      <c r="C2510" s="41">
        <v>3.6</v>
      </c>
      <c r="D2510" s="41">
        <v>4.2839999999999998</v>
      </c>
      <c r="E2510" s="41">
        <v>5.23</v>
      </c>
      <c r="F2510" s="41">
        <v>4.6260000000000003</v>
      </c>
    </row>
    <row r="2511" spans="1:6" x14ac:dyDescent="0.25">
      <c r="A2511" s="5">
        <v>41759</v>
      </c>
      <c r="B2511" s="41">
        <v>3.5489999999999999</v>
      </c>
      <c r="C2511" s="41">
        <v>3.5920000000000001</v>
      </c>
      <c r="D2511" s="41">
        <v>4.2649999999999997</v>
      </c>
      <c r="E2511" s="41">
        <v>5.2119999999999997</v>
      </c>
      <c r="F2511" s="41">
        <v>4.6050000000000004</v>
      </c>
    </row>
    <row r="2512" spans="1:6" x14ac:dyDescent="0.25">
      <c r="A2512" s="5">
        <v>41790</v>
      </c>
      <c r="B2512" s="41">
        <v>3.5579999999999998</v>
      </c>
      <c r="C2512" s="41">
        <v>3.5590000000000002</v>
      </c>
      <c r="D2512" s="41">
        <v>4.2489999999999997</v>
      </c>
      <c r="E2512" s="41">
        <v>5.1970000000000001</v>
      </c>
      <c r="F2512" s="41">
        <v>4.5839999999999996</v>
      </c>
    </row>
    <row r="2513" spans="1:6" x14ac:dyDescent="0.25">
      <c r="A2513" s="5">
        <v>41820</v>
      </c>
      <c r="B2513" s="41">
        <v>3.536</v>
      </c>
      <c r="C2513" s="41">
        <v>3.5310000000000001</v>
      </c>
      <c r="D2513" s="41">
        <v>4.2389999999999999</v>
      </c>
      <c r="E2513" s="41">
        <v>5.173</v>
      </c>
      <c r="F2513" s="41">
        <v>4.5650000000000004</v>
      </c>
    </row>
    <row r="2514" spans="1:6" x14ac:dyDescent="0.25">
      <c r="A2514" s="5">
        <v>41851</v>
      </c>
      <c r="B2514" s="41">
        <v>3.5750000000000002</v>
      </c>
      <c r="C2514" s="41">
        <v>3.5230000000000001</v>
      </c>
      <c r="D2514" s="41">
        <v>4.2300000000000004</v>
      </c>
      <c r="E2514" s="41">
        <v>5.1630000000000003</v>
      </c>
      <c r="F2514" s="41">
        <v>4.5549999999999997</v>
      </c>
    </row>
    <row r="2515" spans="1:6" x14ac:dyDescent="0.25">
      <c r="A2515" s="5">
        <v>41882</v>
      </c>
      <c r="B2515" s="41">
        <v>3.5750000000000002</v>
      </c>
      <c r="C2515" s="41">
        <v>3.524</v>
      </c>
      <c r="D2515" s="41">
        <v>4.2240000000000002</v>
      </c>
      <c r="E2515" s="41">
        <v>5.1310000000000002</v>
      </c>
      <c r="F2515" s="41">
        <v>4.5430000000000001</v>
      </c>
    </row>
    <row r="2516" spans="1:6" x14ac:dyDescent="0.25">
      <c r="A2516" s="5">
        <v>41912</v>
      </c>
      <c r="B2516" s="41">
        <v>3.6589999999999998</v>
      </c>
      <c r="C2516" s="41">
        <v>3.5190000000000001</v>
      </c>
      <c r="D2516" s="41">
        <v>4.202</v>
      </c>
      <c r="E2516" s="41">
        <v>5.1130000000000004</v>
      </c>
      <c r="F2516" s="41">
        <v>4.5250000000000004</v>
      </c>
    </row>
    <row r="2517" spans="1:6" x14ac:dyDescent="0.25">
      <c r="A2517" s="5">
        <v>41943</v>
      </c>
      <c r="B2517" s="41">
        <v>3.6589999999999998</v>
      </c>
      <c r="C2517" s="41">
        <v>3.5379999999999998</v>
      </c>
      <c r="D2517" s="41">
        <v>4.202</v>
      </c>
      <c r="E2517" s="41">
        <v>5.0890000000000004</v>
      </c>
      <c r="F2517" s="41">
        <v>4.5129999999999999</v>
      </c>
    </row>
    <row r="2518" spans="1:6" x14ac:dyDescent="0.25">
      <c r="A2518" s="5">
        <v>41973</v>
      </c>
      <c r="B2518" s="41">
        <v>3.5910000000000002</v>
      </c>
      <c r="C2518" s="41">
        <v>3.5379999999999998</v>
      </c>
      <c r="D2518" s="41">
        <v>4.1950000000000003</v>
      </c>
      <c r="E2518" s="41">
        <v>5.0739999999999998</v>
      </c>
      <c r="F2518" s="41">
        <v>4.5010000000000003</v>
      </c>
    </row>
    <row r="2519" spans="1:6" x14ac:dyDescent="0.25">
      <c r="A2519" s="5">
        <v>42004</v>
      </c>
      <c r="B2519" s="41">
        <v>3.581</v>
      </c>
      <c r="C2519" s="41">
        <v>3.5369999999999999</v>
      </c>
      <c r="D2519" s="41">
        <v>4.1859999999999999</v>
      </c>
      <c r="E2519" s="41">
        <v>5.0609999999999999</v>
      </c>
      <c r="F2519" s="41">
        <v>4.4909999999999997</v>
      </c>
    </row>
    <row r="2520" spans="1:6" x14ac:dyDescent="0.25">
      <c r="A2520" s="5">
        <v>42035</v>
      </c>
      <c r="B2520" s="41">
        <v>3.5790000000000002</v>
      </c>
      <c r="C2520" s="41">
        <v>3.5409999999999999</v>
      </c>
      <c r="D2520" s="41">
        <v>4.1779999999999999</v>
      </c>
      <c r="E2520" s="41">
        <v>5.0490000000000004</v>
      </c>
      <c r="F2520" s="41">
        <v>4.484</v>
      </c>
    </row>
    <row r="2521" spans="1:6" x14ac:dyDescent="0.25">
      <c r="A2521" s="5">
        <v>42063</v>
      </c>
      <c r="B2521" s="41">
        <v>3.48</v>
      </c>
      <c r="C2521" s="41">
        <v>3.5150000000000001</v>
      </c>
      <c r="D2521" s="41">
        <v>4.1449999999999996</v>
      </c>
      <c r="E2521" s="41">
        <v>5.0190000000000001</v>
      </c>
      <c r="F2521" s="41">
        <v>4.4509999999999996</v>
      </c>
    </row>
    <row r="2522" spans="1:6" x14ac:dyDescent="0.25">
      <c r="A2522" s="5">
        <v>42094</v>
      </c>
      <c r="B2522" s="41">
        <v>3.3460000000000001</v>
      </c>
      <c r="C2522" s="41">
        <v>3.4910000000000001</v>
      </c>
      <c r="D2522" s="41">
        <v>4.0970000000000004</v>
      </c>
      <c r="E2522" s="41">
        <v>4.9530000000000003</v>
      </c>
      <c r="F2522" s="41">
        <v>4.3959999999999999</v>
      </c>
    </row>
    <row r="2523" spans="1:6" x14ac:dyDescent="0.25">
      <c r="A2523" s="5">
        <v>42124</v>
      </c>
      <c r="B2523" s="41">
        <v>3.335</v>
      </c>
      <c r="C2523" s="41">
        <v>3.4750000000000001</v>
      </c>
      <c r="D2523" s="41">
        <v>4.0819999999999999</v>
      </c>
      <c r="E2523" s="41">
        <v>4.9379999999999997</v>
      </c>
      <c r="F2523" s="41">
        <v>4.383</v>
      </c>
    </row>
    <row r="2524" spans="1:6" x14ac:dyDescent="0.25">
      <c r="A2524" s="5">
        <v>42155</v>
      </c>
      <c r="B2524" s="41">
        <v>3.3519999999999999</v>
      </c>
      <c r="C2524" s="41">
        <v>3.4849999999999999</v>
      </c>
      <c r="D2524" s="41">
        <v>4.0590000000000002</v>
      </c>
      <c r="E2524" s="41">
        <v>4.91</v>
      </c>
      <c r="F2524" s="41">
        <v>4.3579999999999997</v>
      </c>
    </row>
    <row r="2528" spans="1:6" x14ac:dyDescent="0.25">
      <c r="A2528" s="41" t="s">
        <v>730</v>
      </c>
    </row>
    <row r="2529" spans="1:6" x14ac:dyDescent="0.25">
      <c r="A2529" s="41" t="s">
        <v>471</v>
      </c>
    </row>
    <row r="2531" spans="1:6" x14ac:dyDescent="0.25">
      <c r="B2531" s="41" t="s">
        <v>49</v>
      </c>
      <c r="C2531" s="41" t="s">
        <v>57</v>
      </c>
      <c r="D2531" s="41" t="s">
        <v>69</v>
      </c>
      <c r="E2531" s="41" t="s">
        <v>82</v>
      </c>
      <c r="F2531" s="41" t="s">
        <v>448</v>
      </c>
    </row>
    <row r="2532" spans="1:6" x14ac:dyDescent="0.25">
      <c r="A2532" s="5">
        <v>38352</v>
      </c>
      <c r="B2532" s="41">
        <v>5.2629999999999999</v>
      </c>
      <c r="C2532" s="41">
        <v>5.4080000000000004</v>
      </c>
      <c r="D2532" s="41">
        <v>6.1879999999999997</v>
      </c>
      <c r="E2532" s="41">
        <v>6.774</v>
      </c>
      <c r="F2532" s="41">
        <v>6.25</v>
      </c>
    </row>
    <row r="2533" spans="1:6" x14ac:dyDescent="0.25">
      <c r="A2533" s="5">
        <v>38383</v>
      </c>
      <c r="B2533" s="41">
        <v>5.2910000000000004</v>
      </c>
      <c r="C2533" s="41">
        <v>5.3929999999999998</v>
      </c>
      <c r="D2533" s="41">
        <v>6.1840000000000002</v>
      </c>
      <c r="E2533" s="41">
        <v>6.7729999999999997</v>
      </c>
      <c r="F2533" s="41">
        <v>6.242</v>
      </c>
    </row>
    <row r="2534" spans="1:6" x14ac:dyDescent="0.25">
      <c r="A2534" s="5">
        <v>38411</v>
      </c>
      <c r="B2534" s="41">
        <v>5.2679999999999998</v>
      </c>
      <c r="C2534" s="41">
        <v>5.3680000000000003</v>
      </c>
      <c r="D2534" s="41">
        <v>6.2060000000000004</v>
      </c>
      <c r="E2534" s="41">
        <v>6.7309999999999999</v>
      </c>
      <c r="F2534" s="41">
        <v>6.22</v>
      </c>
    </row>
    <row r="2535" spans="1:6" x14ac:dyDescent="0.25">
      <c r="A2535" s="5">
        <v>38442</v>
      </c>
      <c r="B2535" s="41">
        <v>5.2889999999999997</v>
      </c>
      <c r="C2535" s="41">
        <v>5.3520000000000003</v>
      </c>
      <c r="D2535" s="41">
        <v>6.202</v>
      </c>
      <c r="E2535" s="41">
        <v>6.694</v>
      </c>
      <c r="F2535" s="41">
        <v>6.1980000000000004</v>
      </c>
    </row>
    <row r="2536" spans="1:6" x14ac:dyDescent="0.25">
      <c r="A2536" s="5">
        <v>38472</v>
      </c>
      <c r="B2536" s="41">
        <v>5.2779999999999996</v>
      </c>
      <c r="C2536" s="41">
        <v>5.3330000000000002</v>
      </c>
      <c r="D2536" s="41">
        <v>6.2169999999999996</v>
      </c>
      <c r="E2536" s="41">
        <v>6.6890000000000001</v>
      </c>
      <c r="F2536" s="41">
        <v>6.1909999999999998</v>
      </c>
    </row>
    <row r="2537" spans="1:6" x14ac:dyDescent="0.25">
      <c r="A2537" s="5">
        <v>38503</v>
      </c>
      <c r="B2537" s="41">
        <v>5.2670000000000003</v>
      </c>
      <c r="C2537" s="41">
        <v>5.33</v>
      </c>
      <c r="D2537" s="41">
        <v>6.1950000000000003</v>
      </c>
      <c r="E2537" s="41">
        <v>6.6559999999999997</v>
      </c>
      <c r="F2537" s="41">
        <v>6.1669999999999998</v>
      </c>
    </row>
    <row r="2538" spans="1:6" x14ac:dyDescent="0.25">
      <c r="A2538" s="5">
        <v>38533</v>
      </c>
      <c r="B2538" s="41">
        <v>5.2439999999999998</v>
      </c>
      <c r="C2538" s="41">
        <v>5.3070000000000004</v>
      </c>
      <c r="D2538" s="41">
        <v>6.1749999999999998</v>
      </c>
      <c r="E2538" s="41">
        <v>6.63</v>
      </c>
      <c r="F2538" s="41">
        <v>6.1429999999999998</v>
      </c>
    </row>
    <row r="2539" spans="1:6" x14ac:dyDescent="0.25">
      <c r="A2539" s="5">
        <v>38564</v>
      </c>
      <c r="B2539" s="41">
        <v>5.2359999999999998</v>
      </c>
      <c r="C2539" s="41">
        <v>5.2910000000000004</v>
      </c>
      <c r="D2539" s="41">
        <v>6.157</v>
      </c>
      <c r="E2539" s="41">
        <v>6.6219999999999999</v>
      </c>
      <c r="F2539" s="41">
        <v>6.13</v>
      </c>
    </row>
    <row r="2540" spans="1:6" x14ac:dyDescent="0.25">
      <c r="A2540" s="5">
        <v>38595</v>
      </c>
      <c r="B2540" s="41">
        <v>5.2359999999999998</v>
      </c>
      <c r="C2540" s="41">
        <v>5.2859999999999996</v>
      </c>
      <c r="D2540" s="41">
        <v>6.1369999999999996</v>
      </c>
      <c r="E2540" s="41">
        <v>6.6029999999999998</v>
      </c>
      <c r="F2540" s="41">
        <v>6.1079999999999997</v>
      </c>
    </row>
    <row r="2541" spans="1:6" x14ac:dyDescent="0.25">
      <c r="A2541" s="5">
        <v>38625</v>
      </c>
      <c r="B2541" s="41">
        <v>5.25</v>
      </c>
      <c r="C2541" s="41">
        <v>5.27</v>
      </c>
      <c r="D2541" s="41">
        <v>6.1180000000000003</v>
      </c>
      <c r="E2541" s="41">
        <v>6.5659999999999998</v>
      </c>
      <c r="F2541" s="41">
        <v>6.0839999999999996</v>
      </c>
    </row>
    <row r="2542" spans="1:6" x14ac:dyDescent="0.25">
      <c r="A2542" s="5">
        <v>38656</v>
      </c>
      <c r="B2542" s="41">
        <v>5.2439999999999998</v>
      </c>
      <c r="C2542" s="41">
        <v>5.2629999999999999</v>
      </c>
      <c r="D2542" s="41">
        <v>6.109</v>
      </c>
      <c r="E2542" s="41">
        <v>6.5659999999999998</v>
      </c>
      <c r="F2542" s="41">
        <v>6.0780000000000003</v>
      </c>
    </row>
    <row r="2543" spans="1:6" x14ac:dyDescent="0.25">
      <c r="A2543" s="5">
        <v>38686</v>
      </c>
      <c r="B2543" s="41">
        <v>5.2460000000000004</v>
      </c>
      <c r="C2543" s="41">
        <v>5.2679999999999998</v>
      </c>
      <c r="D2543" s="41">
        <v>6.1289999999999996</v>
      </c>
      <c r="E2543" s="41">
        <v>6.5650000000000004</v>
      </c>
      <c r="F2543" s="41">
        <v>6.0869999999999997</v>
      </c>
    </row>
    <row r="2544" spans="1:6" x14ac:dyDescent="0.25">
      <c r="A2544" s="5">
        <v>38717</v>
      </c>
      <c r="B2544" s="41">
        <v>5.2169999999999996</v>
      </c>
      <c r="C2544" s="41">
        <v>5.2729999999999997</v>
      </c>
      <c r="D2544" s="41">
        <v>6.12</v>
      </c>
      <c r="E2544" s="41">
        <v>6.532</v>
      </c>
      <c r="F2544" s="41">
        <v>6.0629999999999997</v>
      </c>
    </row>
    <row r="2545" spans="1:6" x14ac:dyDescent="0.25">
      <c r="A2545" s="5">
        <v>38748</v>
      </c>
      <c r="B2545" s="41">
        <v>5.2409999999999997</v>
      </c>
      <c r="C2545" s="41">
        <v>5.2969999999999997</v>
      </c>
      <c r="D2545" s="41">
        <v>6.0970000000000004</v>
      </c>
      <c r="E2545" s="41">
        <v>6.5359999999999996</v>
      </c>
      <c r="F2545" s="41">
        <v>6.0590000000000002</v>
      </c>
    </row>
    <row r="2546" spans="1:6" x14ac:dyDescent="0.25">
      <c r="A2546" s="5">
        <v>38776</v>
      </c>
      <c r="B2546" s="41">
        <v>5.2469999999999999</v>
      </c>
      <c r="C2546" s="41">
        <v>5.3029999999999999</v>
      </c>
      <c r="D2546" s="41">
        <v>6.0949999999999998</v>
      </c>
      <c r="E2546" s="41">
        <v>6.5430000000000001</v>
      </c>
      <c r="F2546" s="41">
        <v>6.0659999999999998</v>
      </c>
    </row>
    <row r="2547" spans="1:6" x14ac:dyDescent="0.25">
      <c r="A2547" s="5">
        <v>38807</v>
      </c>
      <c r="B2547" s="41">
        <v>5.2850000000000001</v>
      </c>
      <c r="C2547" s="41">
        <v>5.3040000000000003</v>
      </c>
      <c r="D2547" s="41">
        <v>6.08</v>
      </c>
      <c r="E2547" s="41">
        <v>6.53</v>
      </c>
      <c r="F2547" s="41">
        <v>6.0579999999999998</v>
      </c>
    </row>
    <row r="2548" spans="1:6" x14ac:dyDescent="0.25">
      <c r="A2548" s="5">
        <v>38837</v>
      </c>
      <c r="B2548" s="41">
        <v>5.2720000000000002</v>
      </c>
      <c r="C2548" s="41">
        <v>5.2919999999999998</v>
      </c>
      <c r="D2548" s="41">
        <v>6.085</v>
      </c>
      <c r="E2548" s="41">
        <v>6.5090000000000003</v>
      </c>
      <c r="F2548" s="41">
        <v>6.0529999999999999</v>
      </c>
    </row>
    <row r="2549" spans="1:6" x14ac:dyDescent="0.25">
      <c r="A2549" s="5">
        <v>38868</v>
      </c>
      <c r="B2549" s="41">
        <v>5.2789999999999999</v>
      </c>
      <c r="C2549" s="41">
        <v>5.3049999999999997</v>
      </c>
      <c r="D2549" s="41">
        <v>6.0650000000000004</v>
      </c>
      <c r="E2549" s="41">
        <v>6.5259999999999998</v>
      </c>
      <c r="F2549" s="41">
        <v>6.0540000000000003</v>
      </c>
    </row>
    <row r="2550" spans="1:6" x14ac:dyDescent="0.25">
      <c r="A2550" s="5">
        <v>38898</v>
      </c>
      <c r="B2550" s="41">
        <v>5.2779999999999996</v>
      </c>
      <c r="C2550" s="41">
        <v>5.3449999999999998</v>
      </c>
      <c r="D2550" s="41">
        <v>6.077</v>
      </c>
      <c r="E2550" s="41">
        <v>6.5220000000000002</v>
      </c>
      <c r="F2550" s="41">
        <v>6.0490000000000004</v>
      </c>
    </row>
    <row r="2551" spans="1:6" x14ac:dyDescent="0.25">
      <c r="A2551" s="5">
        <v>38929</v>
      </c>
      <c r="B2551" s="41">
        <v>5.31</v>
      </c>
      <c r="C2551" s="41">
        <v>5.359</v>
      </c>
      <c r="D2551" s="41">
        <v>6.0570000000000004</v>
      </c>
      <c r="E2551" s="41">
        <v>6.5620000000000003</v>
      </c>
      <c r="F2551" s="41">
        <v>6.0659999999999998</v>
      </c>
    </row>
    <row r="2552" spans="1:6" x14ac:dyDescent="0.25">
      <c r="A2552" s="5">
        <v>38960</v>
      </c>
      <c r="B2552" s="41">
        <v>5.3360000000000003</v>
      </c>
      <c r="C2552" s="41">
        <v>5.3840000000000003</v>
      </c>
      <c r="D2552" s="41">
        <v>6.056</v>
      </c>
      <c r="E2552" s="41">
        <v>6.5679999999999996</v>
      </c>
      <c r="F2552" s="41">
        <v>6.0709999999999997</v>
      </c>
    </row>
    <row r="2553" spans="1:6" x14ac:dyDescent="0.25">
      <c r="A2553" s="5">
        <v>38990</v>
      </c>
      <c r="B2553" s="41">
        <v>5.3369999999999997</v>
      </c>
      <c r="C2553" s="41">
        <v>5.399</v>
      </c>
      <c r="D2553" s="41">
        <v>6.0590000000000002</v>
      </c>
      <c r="E2553" s="41">
        <v>6.5590000000000002</v>
      </c>
      <c r="F2553" s="41">
        <v>6.0730000000000004</v>
      </c>
    </row>
    <row r="2554" spans="1:6" x14ac:dyDescent="0.25">
      <c r="A2554" s="5">
        <v>39021</v>
      </c>
      <c r="B2554" s="41">
        <v>5.3369999999999997</v>
      </c>
      <c r="C2554" s="41">
        <v>5.407</v>
      </c>
      <c r="D2554" s="41">
        <v>6.0540000000000003</v>
      </c>
      <c r="E2554" s="41">
        <v>6.5709999999999997</v>
      </c>
      <c r="F2554" s="41">
        <v>6.0720000000000001</v>
      </c>
    </row>
    <row r="2555" spans="1:6" x14ac:dyDescent="0.25">
      <c r="A2555" s="5">
        <v>39051</v>
      </c>
      <c r="B2555" s="41">
        <v>5.3520000000000003</v>
      </c>
      <c r="C2555" s="41">
        <v>5.4180000000000001</v>
      </c>
      <c r="D2555" s="41">
        <v>6.0590000000000002</v>
      </c>
      <c r="E2555" s="41">
        <v>6.577</v>
      </c>
      <c r="F2555" s="41">
        <v>6.077</v>
      </c>
    </row>
    <row r="2556" spans="1:6" x14ac:dyDescent="0.25">
      <c r="A2556" s="5">
        <v>39082</v>
      </c>
      <c r="B2556" s="41">
        <v>5.298</v>
      </c>
      <c r="C2556" s="41">
        <v>5.4219999999999997</v>
      </c>
      <c r="D2556" s="41">
        <v>6.0259999999999998</v>
      </c>
      <c r="E2556" s="41">
        <v>6.5759999999999996</v>
      </c>
      <c r="F2556" s="41">
        <v>6.0650000000000004</v>
      </c>
    </row>
    <row r="2557" spans="1:6" x14ac:dyDescent="0.25">
      <c r="A2557" s="5">
        <v>39113</v>
      </c>
      <c r="B2557" s="41">
        <v>5.3449999999999998</v>
      </c>
      <c r="C2557" s="41">
        <v>5.4489999999999998</v>
      </c>
      <c r="D2557" s="41">
        <v>6.024</v>
      </c>
      <c r="E2557" s="41">
        <v>6.58</v>
      </c>
      <c r="F2557" s="41">
        <v>6.077</v>
      </c>
    </row>
    <row r="2558" spans="1:6" x14ac:dyDescent="0.25">
      <c r="A2558" s="5">
        <v>39141</v>
      </c>
      <c r="B2558" s="41">
        <v>5.3220000000000001</v>
      </c>
      <c r="C2558" s="41">
        <v>5.5259999999999998</v>
      </c>
      <c r="D2558" s="41">
        <v>6.024</v>
      </c>
      <c r="E2558" s="41">
        <v>6.5830000000000002</v>
      </c>
      <c r="F2558" s="41">
        <v>6.0819999999999999</v>
      </c>
    </row>
    <row r="2559" spans="1:6" x14ac:dyDescent="0.25">
      <c r="A2559" s="5">
        <v>39172</v>
      </c>
      <c r="B2559" s="41">
        <v>5.3339999999999996</v>
      </c>
      <c r="C2559" s="41">
        <v>5.5469999999999997</v>
      </c>
      <c r="D2559" s="41">
        <v>6.0209999999999999</v>
      </c>
      <c r="E2559" s="41">
        <v>6.577</v>
      </c>
      <c r="F2559" s="41">
        <v>6.0839999999999996</v>
      </c>
    </row>
    <row r="2560" spans="1:6" x14ac:dyDescent="0.25">
      <c r="A2560" s="5">
        <v>39202</v>
      </c>
      <c r="B2560" s="41">
        <v>5.3360000000000003</v>
      </c>
      <c r="C2560" s="41">
        <v>5.5730000000000004</v>
      </c>
      <c r="D2560" s="41">
        <v>6.016</v>
      </c>
      <c r="E2560" s="41">
        <v>6.5670000000000002</v>
      </c>
      <c r="F2560" s="41">
        <v>6.0860000000000003</v>
      </c>
    </row>
    <row r="2561" spans="1:6" x14ac:dyDescent="0.25">
      <c r="A2561" s="5">
        <v>39233</v>
      </c>
      <c r="B2561" s="41">
        <v>5.3840000000000003</v>
      </c>
      <c r="C2561" s="41">
        <v>5.5819999999999999</v>
      </c>
      <c r="D2561" s="41">
        <v>6.0460000000000003</v>
      </c>
      <c r="E2561" s="41">
        <v>6.5389999999999997</v>
      </c>
      <c r="F2561" s="41">
        <v>6.0890000000000004</v>
      </c>
    </row>
    <row r="2562" spans="1:6" x14ac:dyDescent="0.25">
      <c r="A2562" s="5">
        <v>39263</v>
      </c>
      <c r="B2562" s="41">
        <v>5.4020000000000001</v>
      </c>
      <c r="C2562" s="41">
        <v>5.585</v>
      </c>
      <c r="D2562" s="41">
        <v>6.0510000000000002</v>
      </c>
      <c r="E2562" s="41">
        <v>6.548</v>
      </c>
      <c r="F2562" s="41">
        <v>6.0960000000000001</v>
      </c>
    </row>
    <row r="2563" spans="1:6" x14ac:dyDescent="0.25">
      <c r="A2563" s="5">
        <v>39294</v>
      </c>
      <c r="B2563" s="41">
        <v>5.4119999999999999</v>
      </c>
      <c r="C2563" s="41">
        <v>5.6150000000000002</v>
      </c>
      <c r="D2563" s="41">
        <v>6.06</v>
      </c>
      <c r="E2563" s="41">
        <v>6.5030000000000001</v>
      </c>
      <c r="F2563" s="41">
        <v>6.0960000000000001</v>
      </c>
    </row>
    <row r="2564" spans="1:6" x14ac:dyDescent="0.25">
      <c r="A2564" s="5">
        <v>39325</v>
      </c>
      <c r="B2564" s="41">
        <v>5.4470000000000001</v>
      </c>
      <c r="C2564" s="41">
        <v>5.6580000000000004</v>
      </c>
      <c r="D2564" s="41">
        <v>6.085</v>
      </c>
      <c r="E2564" s="41">
        <v>6.4960000000000004</v>
      </c>
      <c r="F2564" s="41">
        <v>6.1120000000000001</v>
      </c>
    </row>
    <row r="2565" spans="1:6" x14ac:dyDescent="0.25">
      <c r="A2565" s="5">
        <v>39355</v>
      </c>
      <c r="B2565" s="41">
        <v>5.4370000000000003</v>
      </c>
      <c r="C2565" s="41">
        <v>5.673</v>
      </c>
      <c r="D2565" s="41">
        <v>6.093</v>
      </c>
      <c r="E2565" s="41">
        <v>6.492</v>
      </c>
      <c r="F2565" s="41">
        <v>6.1139999999999999</v>
      </c>
    </row>
    <row r="2566" spans="1:6" x14ac:dyDescent="0.25">
      <c r="A2566" s="5">
        <v>39386</v>
      </c>
      <c r="B2566" s="41">
        <v>5.4790000000000001</v>
      </c>
      <c r="C2566" s="41">
        <v>5.6959999999999997</v>
      </c>
      <c r="D2566" s="41">
        <v>6.1040000000000001</v>
      </c>
      <c r="E2566" s="41">
        <v>6.492</v>
      </c>
      <c r="F2566" s="41">
        <v>6.1230000000000002</v>
      </c>
    </row>
    <row r="2567" spans="1:6" x14ac:dyDescent="0.25">
      <c r="A2567" s="5">
        <v>39416</v>
      </c>
      <c r="B2567" s="41">
        <v>5.4489999999999998</v>
      </c>
      <c r="C2567" s="41">
        <v>5.7009999999999996</v>
      </c>
      <c r="D2567" s="41">
        <v>6.0949999999999998</v>
      </c>
      <c r="E2567" s="41">
        <v>6.5039999999999996</v>
      </c>
      <c r="F2567" s="41">
        <v>6.1210000000000004</v>
      </c>
    </row>
    <row r="2568" spans="1:6" x14ac:dyDescent="0.25">
      <c r="A2568" s="5">
        <v>39447</v>
      </c>
      <c r="B2568" s="41">
        <v>5.4210000000000003</v>
      </c>
      <c r="C2568" s="41">
        <v>5.718</v>
      </c>
      <c r="D2568" s="41">
        <v>6.1139999999999999</v>
      </c>
      <c r="E2568" s="41">
        <v>6.4939999999999998</v>
      </c>
      <c r="F2568" s="41">
        <v>6.125</v>
      </c>
    </row>
    <row r="2569" spans="1:6" x14ac:dyDescent="0.25">
      <c r="A2569" s="5">
        <v>39478</v>
      </c>
      <c r="B2569" s="41">
        <v>5.4249999999999998</v>
      </c>
      <c r="C2569" s="41">
        <v>5.75</v>
      </c>
      <c r="D2569" s="41">
        <v>6.101</v>
      </c>
      <c r="E2569" s="41">
        <v>6.4989999999999997</v>
      </c>
      <c r="F2569" s="41">
        <v>6.1269999999999998</v>
      </c>
    </row>
    <row r="2570" spans="1:6" x14ac:dyDescent="0.25">
      <c r="A2570" s="5">
        <v>39507</v>
      </c>
      <c r="B2570" s="41">
        <v>5.4290000000000003</v>
      </c>
      <c r="C2570" s="41">
        <v>5.7919999999999998</v>
      </c>
      <c r="D2570" s="41">
        <v>6.0990000000000002</v>
      </c>
      <c r="E2570" s="41">
        <v>6.49</v>
      </c>
      <c r="F2570" s="41">
        <v>6.1310000000000002</v>
      </c>
    </row>
    <row r="2571" spans="1:6" x14ac:dyDescent="0.25">
      <c r="A2571" s="5">
        <v>39538</v>
      </c>
      <c r="B2571" s="41">
        <v>5.4210000000000003</v>
      </c>
      <c r="C2571" s="41">
        <v>5.7949999999999999</v>
      </c>
      <c r="D2571" s="41">
        <v>6.1050000000000004</v>
      </c>
      <c r="E2571" s="41">
        <v>6.476</v>
      </c>
      <c r="F2571" s="41">
        <v>6.1310000000000002</v>
      </c>
    </row>
    <row r="2572" spans="1:6" x14ac:dyDescent="0.25">
      <c r="A2572" s="5">
        <v>39568</v>
      </c>
      <c r="B2572" s="41">
        <v>5.4470000000000001</v>
      </c>
      <c r="C2572" s="41">
        <v>5.7480000000000002</v>
      </c>
      <c r="D2572" s="41">
        <v>6.1589999999999998</v>
      </c>
      <c r="E2572" s="41">
        <v>6.4809999999999999</v>
      </c>
      <c r="F2572" s="41">
        <v>6.1449999999999996</v>
      </c>
    </row>
    <row r="2573" spans="1:6" x14ac:dyDescent="0.25">
      <c r="A2573" s="5">
        <v>39599</v>
      </c>
      <c r="B2573" s="41">
        <v>5.4219999999999997</v>
      </c>
      <c r="C2573" s="41">
        <v>5.7430000000000003</v>
      </c>
      <c r="D2573" s="41">
        <v>6.1619999999999999</v>
      </c>
      <c r="E2573" s="41">
        <v>6.4880000000000004</v>
      </c>
      <c r="F2573" s="41">
        <v>6.1420000000000003</v>
      </c>
    </row>
    <row r="2574" spans="1:6" x14ac:dyDescent="0.25">
      <c r="A2574" s="5">
        <v>39629</v>
      </c>
      <c r="B2574" s="41">
        <v>5.3959999999999999</v>
      </c>
      <c r="C2574" s="41">
        <v>5.72</v>
      </c>
      <c r="D2574" s="41">
        <v>6.1669999999999998</v>
      </c>
      <c r="E2574" s="41">
        <v>6.5330000000000004</v>
      </c>
      <c r="F2574" s="41">
        <v>6.1559999999999997</v>
      </c>
    </row>
    <row r="2575" spans="1:6" x14ac:dyDescent="0.25">
      <c r="A2575" s="5">
        <v>39660</v>
      </c>
      <c r="B2575" s="41">
        <v>5.3920000000000003</v>
      </c>
      <c r="C2575" s="41">
        <v>5.69</v>
      </c>
      <c r="D2575" s="41">
        <v>6.1589999999999998</v>
      </c>
      <c r="E2575" s="41">
        <v>6.5549999999999997</v>
      </c>
      <c r="F2575" s="41">
        <v>6.1589999999999998</v>
      </c>
    </row>
    <row r="2576" spans="1:6" x14ac:dyDescent="0.25">
      <c r="A2576" s="5">
        <v>39691</v>
      </c>
      <c r="B2576" s="41">
        <v>5.3869999999999996</v>
      </c>
      <c r="C2576" s="41">
        <v>5.6890000000000001</v>
      </c>
      <c r="D2576" s="41">
        <v>6.1559999999999997</v>
      </c>
      <c r="E2576" s="41">
        <v>6.5549999999999997</v>
      </c>
      <c r="F2576" s="41">
        <v>6.1639999999999997</v>
      </c>
    </row>
    <row r="2577" spans="1:6" x14ac:dyDescent="0.25">
      <c r="A2577" s="5">
        <v>39721</v>
      </c>
      <c r="B2577" s="41">
        <v>5.3840000000000003</v>
      </c>
      <c r="C2577" s="41">
        <v>5.6890000000000001</v>
      </c>
      <c r="D2577" s="41">
        <v>6.1539999999999999</v>
      </c>
      <c r="E2577" s="41">
        <v>6.5519999999999996</v>
      </c>
      <c r="F2577" s="41">
        <v>6.1680000000000001</v>
      </c>
    </row>
    <row r="2578" spans="1:6" x14ac:dyDescent="0.25">
      <c r="A2578" s="5">
        <v>39752</v>
      </c>
      <c r="B2578" s="41">
        <v>5.3719999999999999</v>
      </c>
      <c r="C2578" s="41">
        <v>5.6879999999999997</v>
      </c>
      <c r="D2578" s="41">
        <v>6.1539999999999999</v>
      </c>
      <c r="E2578" s="41">
        <v>6.5410000000000004</v>
      </c>
      <c r="F2578" s="41">
        <v>6.1550000000000002</v>
      </c>
    </row>
    <row r="2579" spans="1:6" x14ac:dyDescent="0.25">
      <c r="A2579" s="5">
        <v>39782</v>
      </c>
      <c r="B2579" s="41">
        <v>5.3570000000000002</v>
      </c>
      <c r="C2579" s="41">
        <v>5.6929999999999996</v>
      </c>
      <c r="D2579" s="41">
        <v>6.1680000000000001</v>
      </c>
      <c r="E2579" s="41">
        <v>6.5960000000000001</v>
      </c>
      <c r="F2579" s="41">
        <v>6.1790000000000003</v>
      </c>
    </row>
    <row r="2580" spans="1:6" x14ac:dyDescent="0.25">
      <c r="A2580" s="5">
        <v>39813</v>
      </c>
      <c r="B2580" s="41">
        <v>5.4189999999999996</v>
      </c>
      <c r="C2580" s="41">
        <v>5.6509999999999998</v>
      </c>
      <c r="D2580" s="41">
        <v>6.1260000000000003</v>
      </c>
      <c r="E2580" s="41">
        <v>6.617</v>
      </c>
      <c r="F2580" s="41">
        <v>6.1849999999999996</v>
      </c>
    </row>
    <row r="2581" spans="1:6" x14ac:dyDescent="0.25">
      <c r="A2581" s="5">
        <v>39844</v>
      </c>
      <c r="B2581" s="41">
        <v>5.4429999999999996</v>
      </c>
      <c r="C2581" s="41">
        <v>5.66</v>
      </c>
      <c r="D2581" s="41">
        <v>6.12</v>
      </c>
      <c r="E2581" s="41">
        <v>6.6509999999999998</v>
      </c>
      <c r="F2581" s="41">
        <v>6.2089999999999996</v>
      </c>
    </row>
    <row r="2582" spans="1:6" x14ac:dyDescent="0.25">
      <c r="A2582" s="5">
        <v>39872</v>
      </c>
      <c r="B2582" s="41">
        <v>5.4169999999999998</v>
      </c>
      <c r="C2582" s="41">
        <v>5.6310000000000002</v>
      </c>
      <c r="D2582" s="41">
        <v>6.0890000000000004</v>
      </c>
      <c r="E2582" s="41">
        <v>6.6740000000000004</v>
      </c>
      <c r="F2582" s="41">
        <v>6.1989999999999998</v>
      </c>
    </row>
    <row r="2583" spans="1:6" x14ac:dyDescent="0.25">
      <c r="A2583" s="5">
        <v>39903</v>
      </c>
      <c r="B2583" s="41">
        <v>5.0819999999999999</v>
      </c>
      <c r="C2583" s="41">
        <v>5.5460000000000003</v>
      </c>
      <c r="D2583" s="41">
        <v>6.0869999999999997</v>
      </c>
      <c r="E2583" s="41">
        <v>6.6820000000000004</v>
      </c>
      <c r="F2583" s="41">
        <v>6.1950000000000003</v>
      </c>
    </row>
    <row r="2584" spans="1:6" x14ac:dyDescent="0.25">
      <c r="A2584" s="5">
        <v>39933</v>
      </c>
      <c r="B2584" s="41">
        <v>5.1159999999999997</v>
      </c>
      <c r="C2584" s="41">
        <v>5.5270000000000001</v>
      </c>
      <c r="D2584" s="41">
        <v>6.069</v>
      </c>
      <c r="E2584" s="41">
        <v>6.7389999999999999</v>
      </c>
      <c r="F2584" s="41">
        <v>6.2130000000000001</v>
      </c>
    </row>
    <row r="2585" spans="1:6" x14ac:dyDescent="0.25">
      <c r="A2585" s="5">
        <v>39964</v>
      </c>
      <c r="B2585" s="41">
        <v>4.6959999999999997</v>
      </c>
      <c r="C2585" s="41">
        <v>5.5060000000000002</v>
      </c>
      <c r="D2585" s="41">
        <v>6.0750000000000002</v>
      </c>
      <c r="E2585" s="41">
        <v>6.7690000000000001</v>
      </c>
      <c r="F2585" s="41">
        <v>6.2220000000000004</v>
      </c>
    </row>
    <row r="2586" spans="1:6" x14ac:dyDescent="0.25">
      <c r="A2586" s="5">
        <v>39994</v>
      </c>
      <c r="B2586" s="41">
        <v>4.6849999999999996</v>
      </c>
      <c r="C2586" s="41">
        <v>5.5380000000000003</v>
      </c>
      <c r="D2586" s="41">
        <v>6.0810000000000004</v>
      </c>
      <c r="E2586" s="41">
        <v>6.7640000000000002</v>
      </c>
      <c r="F2586" s="41">
        <v>6.2359999999999998</v>
      </c>
    </row>
    <row r="2587" spans="1:6" x14ac:dyDescent="0.25">
      <c r="A2587" s="5">
        <v>40025</v>
      </c>
      <c r="B2587" s="41">
        <v>4.7160000000000002</v>
      </c>
      <c r="C2587" s="41">
        <v>5.5380000000000003</v>
      </c>
      <c r="D2587" s="41">
        <v>6.0730000000000004</v>
      </c>
      <c r="E2587" s="41">
        <v>6.7889999999999997</v>
      </c>
      <c r="F2587" s="41">
        <v>6.24</v>
      </c>
    </row>
    <row r="2588" spans="1:6" x14ac:dyDescent="0.25">
      <c r="A2588" s="5">
        <v>40056</v>
      </c>
      <c r="B2588" s="41">
        <v>4.5860000000000003</v>
      </c>
      <c r="C2588" s="41">
        <v>5.5</v>
      </c>
      <c r="D2588" s="41">
        <v>6.0759999999999996</v>
      </c>
      <c r="E2588" s="41">
        <v>6.7770000000000001</v>
      </c>
      <c r="F2588" s="41">
        <v>6.2329999999999997</v>
      </c>
    </row>
    <row r="2589" spans="1:6" x14ac:dyDescent="0.25">
      <c r="A2589" s="5">
        <v>40086</v>
      </c>
      <c r="B2589" s="41">
        <v>4.59</v>
      </c>
      <c r="C2589" s="41">
        <v>5.45</v>
      </c>
      <c r="D2589" s="41">
        <v>6.0650000000000004</v>
      </c>
      <c r="E2589" s="41">
        <v>6.76</v>
      </c>
      <c r="F2589" s="41">
        <v>6.2149999999999999</v>
      </c>
    </row>
    <row r="2590" spans="1:6" x14ac:dyDescent="0.25">
      <c r="A2590" s="5">
        <v>40117</v>
      </c>
      <c r="B2590" s="41">
        <v>4.5030000000000001</v>
      </c>
      <c r="C2590" s="41">
        <v>5.4329999999999998</v>
      </c>
      <c r="D2590" s="41">
        <v>6.0609999999999999</v>
      </c>
      <c r="E2590" s="41">
        <v>6.742</v>
      </c>
      <c r="F2590" s="41">
        <v>6.2039999999999997</v>
      </c>
    </row>
    <row r="2591" spans="1:6" x14ac:dyDescent="0.25">
      <c r="A2591" s="5">
        <v>40147</v>
      </c>
      <c r="B2591" s="41">
        <v>4.4429999999999996</v>
      </c>
      <c r="C2591" s="41">
        <v>5.38</v>
      </c>
      <c r="D2591" s="41">
        <v>6.0179999999999998</v>
      </c>
      <c r="E2591" s="41">
        <v>6.7270000000000003</v>
      </c>
      <c r="F2591" s="41">
        <v>6.1669999999999998</v>
      </c>
    </row>
    <row r="2592" spans="1:6" x14ac:dyDescent="0.25">
      <c r="A2592" s="5">
        <v>40178</v>
      </c>
      <c r="B2592" s="41">
        <v>4.4340000000000002</v>
      </c>
      <c r="C2592" s="41">
        <v>5.367</v>
      </c>
      <c r="D2592" s="41">
        <v>6.0119999999999996</v>
      </c>
      <c r="E2592" s="41">
        <v>6.7149999999999999</v>
      </c>
      <c r="F2592" s="41">
        <v>6.1589999999999998</v>
      </c>
    </row>
    <row r="2593" spans="1:6" x14ac:dyDescent="0.25">
      <c r="A2593" s="5">
        <v>40209</v>
      </c>
      <c r="B2593" s="41">
        <v>4.452</v>
      </c>
      <c r="C2593" s="41">
        <v>5.2910000000000004</v>
      </c>
      <c r="D2593" s="41">
        <v>5.9980000000000002</v>
      </c>
      <c r="E2593" s="41">
        <v>6.7060000000000004</v>
      </c>
      <c r="F2593" s="41">
        <v>6.13</v>
      </c>
    </row>
    <row r="2594" spans="1:6" x14ac:dyDescent="0.25">
      <c r="A2594" s="5">
        <v>40237</v>
      </c>
      <c r="B2594" s="41">
        <v>4.4400000000000004</v>
      </c>
      <c r="C2594" s="41">
        <v>5.2279999999999998</v>
      </c>
      <c r="D2594" s="41">
        <v>5.9829999999999997</v>
      </c>
      <c r="E2594" s="41">
        <v>6.6829999999999998</v>
      </c>
      <c r="F2594" s="41">
        <v>6.1070000000000002</v>
      </c>
    </row>
    <row r="2595" spans="1:6" x14ac:dyDescent="0.25">
      <c r="A2595" s="5">
        <v>40268</v>
      </c>
      <c r="B2595" s="41">
        <v>4.3719999999999999</v>
      </c>
      <c r="C2595" s="41">
        <v>5.1310000000000002</v>
      </c>
      <c r="D2595" s="41">
        <v>5.95</v>
      </c>
      <c r="E2595" s="41">
        <v>6.6559999999999997</v>
      </c>
      <c r="F2595" s="41">
        <v>6.0670000000000002</v>
      </c>
    </row>
    <row r="2596" spans="1:6" x14ac:dyDescent="0.25">
      <c r="A2596" s="5">
        <v>40298</v>
      </c>
      <c r="B2596" s="41">
        <v>4.3789999999999996</v>
      </c>
      <c r="C2596" s="41">
        <v>5.1059999999999999</v>
      </c>
      <c r="D2596" s="41">
        <v>5.9359999999999999</v>
      </c>
      <c r="E2596" s="41">
        <v>6.6609999999999996</v>
      </c>
      <c r="F2596" s="41">
        <v>6.0609999999999999</v>
      </c>
    </row>
    <row r="2597" spans="1:6" x14ac:dyDescent="0.25">
      <c r="A2597" s="5">
        <v>40329</v>
      </c>
      <c r="B2597" s="41">
        <v>4.3520000000000003</v>
      </c>
      <c r="C2597" s="41">
        <v>5.0919999999999996</v>
      </c>
      <c r="D2597" s="41">
        <v>5.92</v>
      </c>
      <c r="E2597" s="41">
        <v>6.633</v>
      </c>
      <c r="F2597" s="41">
        <v>6.0410000000000004</v>
      </c>
    </row>
    <row r="2598" spans="1:6" x14ac:dyDescent="0.25">
      <c r="A2598" s="5">
        <v>40359</v>
      </c>
      <c r="B2598" s="41">
        <v>4.367</v>
      </c>
      <c r="C2598" s="41">
        <v>5.069</v>
      </c>
      <c r="D2598" s="41">
        <v>5.8920000000000003</v>
      </c>
      <c r="E2598" s="41">
        <v>6.6219999999999999</v>
      </c>
      <c r="F2598" s="41">
        <v>6.0179999999999998</v>
      </c>
    </row>
    <row r="2599" spans="1:6" x14ac:dyDescent="0.25">
      <c r="A2599" s="5">
        <v>40390</v>
      </c>
      <c r="B2599" s="41">
        <v>4.6340000000000003</v>
      </c>
      <c r="C2599" s="41">
        <v>5.0430000000000001</v>
      </c>
      <c r="D2599" s="41">
        <v>5.8819999999999997</v>
      </c>
      <c r="E2599" s="41">
        <v>6.6040000000000001</v>
      </c>
      <c r="F2599" s="41">
        <v>6.0030000000000001</v>
      </c>
    </row>
    <row r="2600" spans="1:6" x14ac:dyDescent="0.25">
      <c r="A2600" s="5">
        <v>40421</v>
      </c>
      <c r="B2600" s="41">
        <v>4.6109999999999998</v>
      </c>
      <c r="C2600" s="41">
        <v>5.0049999999999999</v>
      </c>
      <c r="D2600" s="41">
        <v>5.8490000000000002</v>
      </c>
      <c r="E2600" s="41">
        <v>6.5759999999999996</v>
      </c>
      <c r="F2600" s="41">
        <v>5.97</v>
      </c>
    </row>
    <row r="2601" spans="1:6" x14ac:dyDescent="0.25">
      <c r="A2601" s="5">
        <v>40451</v>
      </c>
      <c r="B2601" s="41">
        <v>4.3730000000000002</v>
      </c>
      <c r="C2601" s="41">
        <v>4.9329999999999998</v>
      </c>
      <c r="D2601" s="41">
        <v>5.8010000000000002</v>
      </c>
      <c r="E2601" s="41">
        <v>6.5289999999999999</v>
      </c>
      <c r="F2601" s="41">
        <v>5.9139999999999997</v>
      </c>
    </row>
    <row r="2602" spans="1:6" x14ac:dyDescent="0.25">
      <c r="A2602" s="5">
        <v>40482</v>
      </c>
      <c r="B2602" s="41">
        <v>4.2290000000000001</v>
      </c>
      <c r="C2602" s="41">
        <v>4.8789999999999996</v>
      </c>
      <c r="D2602" s="41">
        <v>5.774</v>
      </c>
      <c r="E2602" s="41">
        <v>6.4960000000000004</v>
      </c>
      <c r="F2602" s="41">
        <v>5.8760000000000003</v>
      </c>
    </row>
    <row r="2603" spans="1:6" x14ac:dyDescent="0.25">
      <c r="A2603" s="5">
        <v>40512</v>
      </c>
      <c r="B2603" s="41">
        <v>4.165</v>
      </c>
      <c r="C2603" s="41">
        <v>4.8380000000000001</v>
      </c>
      <c r="D2603" s="41">
        <v>5.7240000000000002</v>
      </c>
      <c r="E2603" s="41">
        <v>6.4610000000000003</v>
      </c>
      <c r="F2603" s="41">
        <v>5.8380000000000001</v>
      </c>
    </row>
    <row r="2604" spans="1:6" x14ac:dyDescent="0.25">
      <c r="A2604" s="5">
        <v>40543</v>
      </c>
      <c r="B2604" s="41">
        <v>4.0350000000000001</v>
      </c>
      <c r="C2604" s="41">
        <v>4.8</v>
      </c>
      <c r="D2604" s="41">
        <v>5.7089999999999996</v>
      </c>
      <c r="E2604" s="41">
        <v>6.444</v>
      </c>
      <c r="F2604" s="41">
        <v>5.8140000000000001</v>
      </c>
    </row>
    <row r="2605" spans="1:6" x14ac:dyDescent="0.25">
      <c r="A2605" s="5">
        <v>40574</v>
      </c>
      <c r="B2605" s="41">
        <v>3.9279999999999999</v>
      </c>
      <c r="C2605" s="41">
        <v>4.7329999999999997</v>
      </c>
      <c r="D2605" s="41">
        <v>5.6970000000000001</v>
      </c>
      <c r="E2605" s="41">
        <v>6.4119999999999999</v>
      </c>
      <c r="F2605" s="41">
        <v>5.78</v>
      </c>
    </row>
    <row r="2606" spans="1:6" x14ac:dyDescent="0.25">
      <c r="A2606" s="5">
        <v>40602</v>
      </c>
      <c r="B2606" s="41">
        <v>3.948</v>
      </c>
      <c r="C2606" s="41">
        <v>4.7190000000000003</v>
      </c>
      <c r="D2606" s="41">
        <v>5.6859999999999999</v>
      </c>
      <c r="E2606" s="41">
        <v>6.399</v>
      </c>
      <c r="F2606" s="41">
        <v>5.766</v>
      </c>
    </row>
    <row r="2607" spans="1:6" x14ac:dyDescent="0.25">
      <c r="A2607" s="5">
        <v>40633</v>
      </c>
      <c r="B2607" s="41">
        <v>3.8519999999999999</v>
      </c>
      <c r="C2607" s="41">
        <v>4.7149999999999999</v>
      </c>
      <c r="D2607" s="41">
        <v>5.6369999999999996</v>
      </c>
      <c r="E2607" s="41">
        <v>6.3540000000000001</v>
      </c>
      <c r="F2607" s="41">
        <v>5.7270000000000003</v>
      </c>
    </row>
    <row r="2608" spans="1:6" x14ac:dyDescent="0.25">
      <c r="A2608" s="5">
        <v>40663</v>
      </c>
      <c r="B2608" s="41">
        <v>3.8290000000000002</v>
      </c>
      <c r="C2608" s="41">
        <v>4.7030000000000003</v>
      </c>
      <c r="D2608" s="41">
        <v>5.6230000000000002</v>
      </c>
      <c r="E2608" s="41">
        <v>6.3410000000000002</v>
      </c>
      <c r="F2608" s="41">
        <v>5.7119999999999997</v>
      </c>
    </row>
    <row r="2609" spans="1:6" x14ac:dyDescent="0.25">
      <c r="A2609" s="5">
        <v>40694</v>
      </c>
      <c r="B2609" s="41">
        <v>3.6930000000000001</v>
      </c>
      <c r="C2609" s="41">
        <v>4.6749999999999998</v>
      </c>
      <c r="D2609" s="41">
        <v>5.5750000000000002</v>
      </c>
      <c r="E2609" s="41">
        <v>6.3019999999999996</v>
      </c>
      <c r="F2609" s="41">
        <v>5.6669999999999998</v>
      </c>
    </row>
    <row r="2610" spans="1:6" x14ac:dyDescent="0.25">
      <c r="A2610" s="5">
        <v>40724</v>
      </c>
      <c r="B2610" s="41">
        <v>3.645</v>
      </c>
      <c r="C2610" s="41">
        <v>4.6500000000000004</v>
      </c>
      <c r="D2610" s="41">
        <v>5.5540000000000003</v>
      </c>
      <c r="E2610" s="41">
        <v>6.2990000000000004</v>
      </c>
      <c r="F2610" s="41">
        <v>5.6479999999999997</v>
      </c>
    </row>
    <row r="2611" spans="1:6" x14ac:dyDescent="0.25">
      <c r="A2611" s="5">
        <v>40755</v>
      </c>
      <c r="B2611" s="41">
        <v>3.669</v>
      </c>
      <c r="C2611" s="41">
        <v>4.6369999999999996</v>
      </c>
      <c r="D2611" s="41">
        <v>5.5430000000000001</v>
      </c>
      <c r="E2611" s="41">
        <v>6.2839999999999998</v>
      </c>
      <c r="F2611" s="41">
        <v>5.633</v>
      </c>
    </row>
    <row r="2612" spans="1:6" x14ac:dyDescent="0.25">
      <c r="A2612" s="5">
        <v>40786</v>
      </c>
      <c r="B2612" s="41">
        <v>3.6989999999999998</v>
      </c>
      <c r="C2612" s="41">
        <v>4.6449999999999996</v>
      </c>
      <c r="D2612" s="41">
        <v>5.4850000000000003</v>
      </c>
      <c r="E2612" s="41">
        <v>6.258</v>
      </c>
      <c r="F2612" s="41">
        <v>5.6050000000000004</v>
      </c>
    </row>
    <row r="2613" spans="1:6" x14ac:dyDescent="0.25">
      <c r="A2613" s="5">
        <v>40816</v>
      </c>
      <c r="B2613" s="41">
        <v>3.81</v>
      </c>
      <c r="C2613" s="41">
        <v>4.6689999999999996</v>
      </c>
      <c r="D2613" s="41">
        <v>5.4119999999999999</v>
      </c>
      <c r="E2613" s="41">
        <v>6.242</v>
      </c>
      <c r="F2613" s="41">
        <v>5.5789999999999997</v>
      </c>
    </row>
    <row r="2614" spans="1:6" x14ac:dyDescent="0.25">
      <c r="A2614" s="5">
        <v>40847</v>
      </c>
      <c r="B2614" s="41">
        <v>3.7490000000000001</v>
      </c>
      <c r="C2614" s="41">
        <v>4.6349999999999998</v>
      </c>
      <c r="D2614" s="41">
        <v>5.399</v>
      </c>
      <c r="E2614" s="41">
        <v>6.2430000000000003</v>
      </c>
      <c r="F2614" s="41">
        <v>5.58</v>
      </c>
    </row>
    <row r="2615" spans="1:6" x14ac:dyDescent="0.25">
      <c r="A2615" s="5">
        <v>40877</v>
      </c>
      <c r="B2615" s="41">
        <v>3.6440000000000001</v>
      </c>
      <c r="C2615" s="41">
        <v>4.6230000000000002</v>
      </c>
      <c r="D2615" s="41">
        <v>5.3419999999999996</v>
      </c>
      <c r="E2615" s="41">
        <v>6.1859999999999999</v>
      </c>
      <c r="F2615" s="41">
        <v>5.5309999999999997</v>
      </c>
    </row>
    <row r="2616" spans="1:6" x14ac:dyDescent="0.25">
      <c r="A2616" s="5">
        <v>40908</v>
      </c>
      <c r="B2616" s="41">
        <v>3.6259999999999999</v>
      </c>
      <c r="C2616" s="41">
        <v>4.63</v>
      </c>
      <c r="D2616" s="41">
        <v>5.2690000000000001</v>
      </c>
      <c r="E2616" s="41">
        <v>6.1420000000000003</v>
      </c>
      <c r="F2616" s="41">
        <v>5.5190000000000001</v>
      </c>
    </row>
    <row r="2617" spans="1:6" x14ac:dyDescent="0.25">
      <c r="A2617" s="5">
        <v>40939</v>
      </c>
      <c r="B2617" s="41">
        <v>3.6019999999999999</v>
      </c>
      <c r="C2617" s="41">
        <v>4.5919999999999996</v>
      </c>
      <c r="D2617" s="41">
        <v>5.2759999999999998</v>
      </c>
      <c r="E2617" s="41">
        <v>6.1159999999999997</v>
      </c>
      <c r="F2617" s="41">
        <v>5.5110000000000001</v>
      </c>
    </row>
    <row r="2618" spans="1:6" x14ac:dyDescent="0.25">
      <c r="A2618" s="5">
        <v>40968</v>
      </c>
      <c r="B2618" s="41">
        <v>3.5390000000000001</v>
      </c>
      <c r="C2618" s="41">
        <v>4.5419999999999998</v>
      </c>
      <c r="D2618" s="41">
        <v>5.234</v>
      </c>
      <c r="E2618" s="41">
        <v>6.0890000000000004</v>
      </c>
      <c r="F2618" s="41">
        <v>5.4770000000000003</v>
      </c>
    </row>
    <row r="2619" spans="1:6" x14ac:dyDescent="0.25">
      <c r="A2619" s="5">
        <v>40999</v>
      </c>
      <c r="B2619" s="41">
        <v>3.42</v>
      </c>
      <c r="C2619" s="41">
        <v>4.51</v>
      </c>
      <c r="D2619" s="41">
        <v>5.1669999999999998</v>
      </c>
      <c r="E2619" s="41">
        <v>6.0289999999999999</v>
      </c>
      <c r="F2619" s="41">
        <v>5.4180000000000001</v>
      </c>
    </row>
    <row r="2620" spans="1:6" x14ac:dyDescent="0.25">
      <c r="A2620" s="5">
        <v>41029</v>
      </c>
      <c r="B2620" s="41">
        <v>3.4380000000000002</v>
      </c>
      <c r="C2620" s="41">
        <v>4.5</v>
      </c>
      <c r="D2620" s="41">
        <v>5.15</v>
      </c>
      <c r="E2620" s="41">
        <v>6.0110000000000001</v>
      </c>
      <c r="F2620" s="41">
        <v>5.4039999999999999</v>
      </c>
    </row>
    <row r="2621" spans="1:6" x14ac:dyDescent="0.25">
      <c r="A2621" s="5">
        <v>41060</v>
      </c>
      <c r="B2621" s="41">
        <v>3.46</v>
      </c>
      <c r="C2621" s="41">
        <v>4.4809999999999999</v>
      </c>
      <c r="D2621" s="41">
        <v>5.1079999999999997</v>
      </c>
      <c r="E2621" s="41">
        <v>5.9960000000000004</v>
      </c>
      <c r="F2621" s="41">
        <v>5.3849999999999998</v>
      </c>
    </row>
    <row r="2622" spans="1:6" x14ac:dyDescent="0.25">
      <c r="A2622" s="5">
        <v>41090</v>
      </c>
      <c r="B2622" s="41">
        <v>3.4550000000000001</v>
      </c>
      <c r="C2622" s="41">
        <v>4.4390000000000001</v>
      </c>
      <c r="D2622" s="41">
        <v>5.0720000000000001</v>
      </c>
      <c r="E2622" s="41">
        <v>5.9530000000000003</v>
      </c>
      <c r="F2622" s="41">
        <v>5.3520000000000003</v>
      </c>
    </row>
    <row r="2623" spans="1:6" x14ac:dyDescent="0.25">
      <c r="A2623" s="5">
        <v>41121</v>
      </c>
      <c r="B2623" s="41">
        <v>3.4420000000000002</v>
      </c>
      <c r="C2623" s="41">
        <v>4.41</v>
      </c>
      <c r="D2623" s="41">
        <v>5.0460000000000003</v>
      </c>
      <c r="E2623" s="41">
        <v>5.9249999999999998</v>
      </c>
      <c r="F2623" s="41">
        <v>5.3280000000000003</v>
      </c>
    </row>
    <row r="2624" spans="1:6" x14ac:dyDescent="0.25">
      <c r="A2624" s="5">
        <v>41152</v>
      </c>
      <c r="B2624" s="41">
        <v>3.4289999999999998</v>
      </c>
      <c r="C2624" s="41">
        <v>4.3600000000000003</v>
      </c>
      <c r="D2624" s="41">
        <v>5.0060000000000002</v>
      </c>
      <c r="E2624" s="41">
        <v>5.8869999999999996</v>
      </c>
      <c r="F2624" s="41">
        <v>5.2910000000000004</v>
      </c>
    </row>
    <row r="2625" spans="1:6" x14ac:dyDescent="0.25">
      <c r="A2625" s="5">
        <v>41182</v>
      </c>
      <c r="B2625" s="41">
        <v>3.4569999999999999</v>
      </c>
      <c r="C2625" s="41">
        <v>4.2569999999999997</v>
      </c>
      <c r="D2625" s="41">
        <v>4.9989999999999997</v>
      </c>
      <c r="E2625" s="41">
        <v>5.835</v>
      </c>
      <c r="F2625" s="41">
        <v>5.2569999999999997</v>
      </c>
    </row>
    <row r="2626" spans="1:6" x14ac:dyDescent="0.25">
      <c r="A2626" s="5">
        <v>41213</v>
      </c>
      <c r="B2626" s="41">
        <v>3.36</v>
      </c>
      <c r="C2626" s="41">
        <v>4.2009999999999996</v>
      </c>
      <c r="D2626" s="41">
        <v>4.9619999999999997</v>
      </c>
      <c r="E2626" s="41">
        <v>5.7949999999999999</v>
      </c>
      <c r="F2626" s="41">
        <v>5.2210000000000001</v>
      </c>
    </row>
    <row r="2627" spans="1:6" x14ac:dyDescent="0.25">
      <c r="A2627" s="5">
        <v>41243</v>
      </c>
      <c r="B2627" s="41">
        <v>3.355</v>
      </c>
      <c r="C2627" s="41">
        <v>4.1680000000000001</v>
      </c>
      <c r="D2627" s="41">
        <v>4.883</v>
      </c>
      <c r="E2627" s="41">
        <v>5.7549999999999999</v>
      </c>
      <c r="F2627" s="41">
        <v>5.165</v>
      </c>
    </row>
    <row r="2628" spans="1:6" x14ac:dyDescent="0.25">
      <c r="A2628" s="5">
        <v>41274</v>
      </c>
      <c r="B2628" s="41">
        <v>4.0579999999999998</v>
      </c>
      <c r="C2628" s="41">
        <v>4.1449999999999996</v>
      </c>
      <c r="D2628" s="41">
        <v>4.8120000000000003</v>
      </c>
      <c r="E2628" s="41">
        <v>5.6920000000000002</v>
      </c>
      <c r="F2628" s="41">
        <v>5.1230000000000002</v>
      </c>
    </row>
    <row r="2629" spans="1:6" x14ac:dyDescent="0.25">
      <c r="A2629" s="5">
        <v>41305</v>
      </c>
      <c r="B2629" s="41">
        <v>4.0369999999999999</v>
      </c>
      <c r="C2629" s="41">
        <v>4.1100000000000003</v>
      </c>
      <c r="D2629" s="41">
        <v>4.7690000000000001</v>
      </c>
      <c r="E2629" s="41">
        <v>5.6509999999999998</v>
      </c>
      <c r="F2629" s="41">
        <v>5.0839999999999996</v>
      </c>
    </row>
    <row r="2630" spans="1:6" x14ac:dyDescent="0.25">
      <c r="A2630" s="5">
        <v>41333</v>
      </c>
      <c r="B2630" s="41">
        <v>4.0039999999999996</v>
      </c>
      <c r="C2630" s="41">
        <v>4.077</v>
      </c>
      <c r="D2630" s="41">
        <v>4.7629999999999999</v>
      </c>
      <c r="E2630" s="41">
        <v>5.6070000000000002</v>
      </c>
      <c r="F2630" s="41">
        <v>5.0529999999999999</v>
      </c>
    </row>
    <row r="2631" spans="1:6" x14ac:dyDescent="0.25">
      <c r="A2631" s="5">
        <v>41364</v>
      </c>
      <c r="B2631" s="41">
        <v>4.0090000000000003</v>
      </c>
      <c r="C2631" s="41">
        <v>4.0599999999999996</v>
      </c>
      <c r="D2631" s="41">
        <v>4.7290000000000001</v>
      </c>
      <c r="E2631" s="41">
        <v>5.5839999999999996</v>
      </c>
      <c r="F2631" s="41">
        <v>5.024</v>
      </c>
    </row>
    <row r="2632" spans="1:6" x14ac:dyDescent="0.25">
      <c r="A2632" s="5">
        <v>41394</v>
      </c>
      <c r="B2632" s="41">
        <v>4.0229999999999997</v>
      </c>
      <c r="C2632" s="41">
        <v>4.0060000000000002</v>
      </c>
      <c r="D2632" s="41">
        <v>4.7110000000000003</v>
      </c>
      <c r="E2632" s="41">
        <v>5.56</v>
      </c>
      <c r="F2632" s="41">
        <v>5.0030000000000001</v>
      </c>
    </row>
    <row r="2633" spans="1:6" x14ac:dyDescent="0.25">
      <c r="A2633" s="5">
        <v>41425</v>
      </c>
      <c r="B2633" s="41">
        <v>3.9969999999999999</v>
      </c>
      <c r="C2633" s="41">
        <v>3.8690000000000002</v>
      </c>
      <c r="D2633" s="41">
        <v>4.6580000000000004</v>
      </c>
      <c r="E2633" s="41">
        <v>5.51</v>
      </c>
      <c r="F2633" s="41">
        <v>4.9420000000000002</v>
      </c>
    </row>
    <row r="2634" spans="1:6" x14ac:dyDescent="0.25">
      <c r="A2634" s="5">
        <v>41455</v>
      </c>
      <c r="B2634" s="41">
        <v>4.05</v>
      </c>
      <c r="C2634" s="41">
        <v>3.8220000000000001</v>
      </c>
      <c r="D2634" s="41">
        <v>4.6210000000000004</v>
      </c>
      <c r="E2634" s="41">
        <v>5.48</v>
      </c>
      <c r="F2634" s="41">
        <v>4.9020000000000001</v>
      </c>
    </row>
    <row r="2635" spans="1:6" x14ac:dyDescent="0.25">
      <c r="A2635" s="5">
        <v>41486</v>
      </c>
      <c r="B2635" s="41">
        <v>4.032</v>
      </c>
      <c r="C2635" s="41">
        <v>3.7949999999999999</v>
      </c>
      <c r="D2635" s="41">
        <v>4.6040000000000001</v>
      </c>
      <c r="E2635" s="41">
        <v>5.4779999999999998</v>
      </c>
      <c r="F2635" s="41">
        <v>4.8849999999999998</v>
      </c>
    </row>
    <row r="2636" spans="1:6" x14ac:dyDescent="0.25">
      <c r="A2636" s="5">
        <v>41517</v>
      </c>
      <c r="B2636" s="41">
        <v>4.0270000000000001</v>
      </c>
      <c r="C2636" s="41">
        <v>3.7650000000000001</v>
      </c>
      <c r="D2636" s="41">
        <v>4.59</v>
      </c>
      <c r="E2636" s="41">
        <v>5.4420000000000002</v>
      </c>
      <c r="F2636" s="41">
        <v>4.8620000000000001</v>
      </c>
    </row>
    <row r="2637" spans="1:6" x14ac:dyDescent="0.25">
      <c r="A2637" s="5">
        <v>41547</v>
      </c>
      <c r="B2637" s="41">
        <v>4.0259999999999998</v>
      </c>
      <c r="C2637" s="41">
        <v>3.7469999999999999</v>
      </c>
      <c r="D2637" s="41">
        <v>4.5469999999999997</v>
      </c>
      <c r="E2637" s="41">
        <v>5.4370000000000003</v>
      </c>
      <c r="F2637" s="41">
        <v>4.8520000000000003</v>
      </c>
    </row>
    <row r="2638" spans="1:6" x14ac:dyDescent="0.25">
      <c r="A2638" s="5">
        <v>41578</v>
      </c>
      <c r="B2638" s="41">
        <v>4.0579999999999998</v>
      </c>
      <c r="C2638" s="41">
        <v>3.762</v>
      </c>
      <c r="D2638" s="41">
        <v>4.532</v>
      </c>
      <c r="E2638" s="41">
        <v>5.42</v>
      </c>
      <c r="F2638" s="41">
        <v>4.8419999999999996</v>
      </c>
    </row>
    <row r="2639" spans="1:6" x14ac:dyDescent="0.25">
      <c r="A2639" s="5">
        <v>41608</v>
      </c>
      <c r="B2639" s="41">
        <v>4.0529999999999999</v>
      </c>
      <c r="C2639" s="41">
        <v>3.75</v>
      </c>
      <c r="D2639" s="41">
        <v>4.4779999999999998</v>
      </c>
      <c r="E2639" s="41">
        <v>5.399</v>
      </c>
      <c r="F2639" s="41">
        <v>4.8120000000000003</v>
      </c>
    </row>
    <row r="2640" spans="1:6" x14ac:dyDescent="0.25">
      <c r="A2640" s="5">
        <v>41639</v>
      </c>
      <c r="B2640" s="41">
        <v>3.8660000000000001</v>
      </c>
      <c r="C2640" s="41">
        <v>3.746</v>
      </c>
      <c r="D2640" s="41">
        <v>4.484</v>
      </c>
      <c r="E2640" s="41">
        <v>5.3849999999999998</v>
      </c>
      <c r="F2640" s="41">
        <v>4.8029999999999999</v>
      </c>
    </row>
    <row r="2641" spans="1:6" x14ac:dyDescent="0.25">
      <c r="A2641" s="5">
        <v>41670</v>
      </c>
      <c r="B2641" s="41">
        <v>3.8690000000000002</v>
      </c>
      <c r="C2641" s="41">
        <v>3.73</v>
      </c>
      <c r="D2641" s="41">
        <v>4.4619999999999997</v>
      </c>
      <c r="E2641" s="41">
        <v>5.3730000000000002</v>
      </c>
      <c r="F2641" s="41">
        <v>4.7859999999999996</v>
      </c>
    </row>
    <row r="2642" spans="1:6" x14ac:dyDescent="0.25">
      <c r="A2642" s="5">
        <v>41698</v>
      </c>
      <c r="B2642" s="41">
        <v>3.8690000000000002</v>
      </c>
      <c r="C2642" s="41">
        <v>3.7549999999999999</v>
      </c>
      <c r="D2642" s="41">
        <v>4.452</v>
      </c>
      <c r="E2642" s="41">
        <v>5.3710000000000004</v>
      </c>
      <c r="F2642" s="41">
        <v>4.7830000000000004</v>
      </c>
    </row>
    <row r="2643" spans="1:6" x14ac:dyDescent="0.25">
      <c r="A2643" s="5">
        <v>41729</v>
      </c>
      <c r="B2643" s="41">
        <v>3.681</v>
      </c>
      <c r="C2643" s="41">
        <v>3.7509999999999999</v>
      </c>
      <c r="D2643" s="41">
        <v>4.431</v>
      </c>
      <c r="E2643" s="41">
        <v>5.3520000000000003</v>
      </c>
      <c r="F2643" s="41">
        <v>4.766</v>
      </c>
    </row>
    <row r="2644" spans="1:6" x14ac:dyDescent="0.25">
      <c r="A2644" s="5">
        <v>41759</v>
      </c>
      <c r="B2644" s="41">
        <v>3.6920000000000002</v>
      </c>
      <c r="C2644" s="41">
        <v>3.7469999999999999</v>
      </c>
      <c r="D2644" s="41">
        <v>4.415</v>
      </c>
      <c r="E2644" s="41">
        <v>5.3380000000000001</v>
      </c>
      <c r="F2644" s="41">
        <v>4.7489999999999997</v>
      </c>
    </row>
    <row r="2645" spans="1:6" x14ac:dyDescent="0.25">
      <c r="A2645" s="5">
        <v>41790</v>
      </c>
      <c r="B2645" s="41">
        <v>3.7109999999999999</v>
      </c>
      <c r="C2645" s="41">
        <v>3.7170000000000001</v>
      </c>
      <c r="D2645" s="41">
        <v>4.4020000000000001</v>
      </c>
      <c r="E2645" s="41">
        <v>5.3259999999999996</v>
      </c>
      <c r="F2645" s="41">
        <v>4.7309999999999999</v>
      </c>
    </row>
    <row r="2646" spans="1:6" x14ac:dyDescent="0.25">
      <c r="A2646" s="5">
        <v>41820</v>
      </c>
      <c r="B2646" s="41">
        <v>3.6859999999999999</v>
      </c>
      <c r="C2646" s="41">
        <v>3.6880000000000002</v>
      </c>
      <c r="D2646" s="41">
        <v>4.3929999999999998</v>
      </c>
      <c r="E2646" s="41">
        <v>5.3029999999999999</v>
      </c>
      <c r="F2646" s="41">
        <v>4.7140000000000004</v>
      </c>
    </row>
    <row r="2647" spans="1:6" x14ac:dyDescent="0.25">
      <c r="A2647" s="5">
        <v>41851</v>
      </c>
      <c r="B2647" s="41">
        <v>3.722</v>
      </c>
      <c r="C2647" s="41">
        <v>3.681</v>
      </c>
      <c r="D2647" s="41">
        <v>4.3819999999999997</v>
      </c>
      <c r="E2647" s="41">
        <v>5.2919999999999998</v>
      </c>
      <c r="F2647" s="41">
        <v>4.7030000000000003</v>
      </c>
    </row>
    <row r="2648" spans="1:6" x14ac:dyDescent="0.25">
      <c r="A2648" s="5">
        <v>41882</v>
      </c>
      <c r="B2648" s="41">
        <v>3.73</v>
      </c>
      <c r="C2648" s="41">
        <v>3.6930000000000001</v>
      </c>
      <c r="D2648" s="41">
        <v>4.3819999999999997</v>
      </c>
      <c r="E2648" s="41">
        <v>5.2619999999999996</v>
      </c>
      <c r="F2648" s="41">
        <v>4.694</v>
      </c>
    </row>
    <row r="2649" spans="1:6" x14ac:dyDescent="0.25">
      <c r="A2649" s="5">
        <v>41912</v>
      </c>
      <c r="B2649" s="41">
        <v>3.8069999999999999</v>
      </c>
      <c r="C2649" s="41">
        <v>3.673</v>
      </c>
      <c r="D2649" s="41">
        <v>4.3529999999999998</v>
      </c>
      <c r="E2649" s="41">
        <v>5.24</v>
      </c>
      <c r="F2649" s="41">
        <v>4.6680000000000001</v>
      </c>
    </row>
    <row r="2650" spans="1:6" x14ac:dyDescent="0.25">
      <c r="A2650" s="5">
        <v>41943</v>
      </c>
      <c r="B2650" s="41">
        <v>3.8130000000000002</v>
      </c>
      <c r="C2650" s="41">
        <v>3.694</v>
      </c>
      <c r="D2650" s="41">
        <v>4.3559999999999999</v>
      </c>
      <c r="E2650" s="41">
        <v>5.2140000000000004</v>
      </c>
      <c r="F2650" s="41">
        <v>4.6559999999999997</v>
      </c>
    </row>
    <row r="2651" spans="1:6" x14ac:dyDescent="0.25">
      <c r="A2651" s="5">
        <v>41973</v>
      </c>
      <c r="B2651" s="41">
        <v>3.7509999999999999</v>
      </c>
      <c r="C2651" s="41">
        <v>3.698</v>
      </c>
      <c r="D2651" s="41">
        <v>4.3460000000000001</v>
      </c>
      <c r="E2651" s="41">
        <v>5.1950000000000003</v>
      </c>
      <c r="F2651" s="41">
        <v>4.641</v>
      </c>
    </row>
    <row r="2652" spans="1:6" x14ac:dyDescent="0.25">
      <c r="A2652" s="5">
        <v>42004</v>
      </c>
      <c r="B2652" s="41">
        <v>3.7509999999999999</v>
      </c>
      <c r="C2652" s="41">
        <v>3.7050000000000001</v>
      </c>
      <c r="D2652" s="41">
        <v>4.3390000000000004</v>
      </c>
      <c r="E2652" s="41">
        <v>5.1769999999999996</v>
      </c>
      <c r="F2652" s="41">
        <v>4.6280000000000001</v>
      </c>
    </row>
    <row r="2653" spans="1:6" x14ac:dyDescent="0.25">
      <c r="A2653" s="5">
        <v>42035</v>
      </c>
      <c r="B2653" s="41">
        <v>3.766</v>
      </c>
      <c r="C2653" s="41">
        <v>3.73</v>
      </c>
      <c r="D2653" s="41">
        <v>4.3419999999999996</v>
      </c>
      <c r="E2653" s="41">
        <v>5.1639999999999997</v>
      </c>
      <c r="F2653" s="41">
        <v>4.6260000000000003</v>
      </c>
    </row>
    <row r="2654" spans="1:6" x14ac:dyDescent="0.25">
      <c r="A2654" s="5">
        <v>42063</v>
      </c>
      <c r="B2654" s="41">
        <v>3.621</v>
      </c>
      <c r="C2654" s="41">
        <v>3.6869999999999998</v>
      </c>
      <c r="D2654" s="41">
        <v>4.2990000000000004</v>
      </c>
      <c r="E2654" s="41">
        <v>5.1379999999999999</v>
      </c>
      <c r="F2654" s="41">
        <v>4.5919999999999996</v>
      </c>
    </row>
    <row r="2655" spans="1:6" x14ac:dyDescent="0.25">
      <c r="A2655" s="5">
        <v>42094</v>
      </c>
      <c r="B2655" s="41">
        <v>3.484</v>
      </c>
      <c r="C2655" s="41">
        <v>3.6619999999999999</v>
      </c>
      <c r="D2655" s="41">
        <v>4.25</v>
      </c>
      <c r="E2655" s="41">
        <v>5.0709999999999997</v>
      </c>
      <c r="F2655" s="41">
        <v>4.5350000000000001</v>
      </c>
    </row>
    <row r="2656" spans="1:6" x14ac:dyDescent="0.25">
      <c r="A2656" s="5">
        <v>42124</v>
      </c>
      <c r="B2656" s="41">
        <v>3.4590000000000001</v>
      </c>
      <c r="C2656" s="41">
        <v>3.633</v>
      </c>
      <c r="D2656" s="41">
        <v>4.2290000000000001</v>
      </c>
      <c r="E2656" s="41">
        <v>5.0519999999999996</v>
      </c>
      <c r="F2656" s="41">
        <v>4.516</v>
      </c>
    </row>
    <row r="2657" spans="1:6" x14ac:dyDescent="0.25">
      <c r="A2657" s="5">
        <v>42155</v>
      </c>
      <c r="B2657" s="41">
        <v>3.47</v>
      </c>
      <c r="C2657" s="41">
        <v>3.6280000000000001</v>
      </c>
      <c r="D2657" s="41">
        <v>4.1970000000000001</v>
      </c>
      <c r="E2657" s="41">
        <v>5.0209999999999999</v>
      </c>
      <c r="F2657" s="41">
        <v>4.484</v>
      </c>
    </row>
    <row r="2662" spans="1:6" x14ac:dyDescent="0.25">
      <c r="A2662" s="41" t="s">
        <v>472</v>
      </c>
    </row>
    <row r="2663" spans="1:6" x14ac:dyDescent="0.25">
      <c r="A2663" s="41" t="s">
        <v>473</v>
      </c>
    </row>
    <row r="2664" spans="1:6" x14ac:dyDescent="0.25">
      <c r="A2664" s="41" t="s">
        <v>474</v>
      </c>
    </row>
    <row r="2665" spans="1:6" x14ac:dyDescent="0.25">
      <c r="A2665" s="41" t="s">
        <v>475</v>
      </c>
    </row>
  </sheetData>
  <sortState ref="Q5:V130">
    <sortCondition descending="1" ref="Q5:Q13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R63"/>
  <sheetViews>
    <sheetView zoomScale="70" zoomScaleNormal="70" workbookViewId="0">
      <selection activeCell="S16" sqref="S16"/>
    </sheetView>
  </sheetViews>
  <sheetFormatPr defaultRowHeight="15" x14ac:dyDescent="0.25"/>
  <cols>
    <col min="1" max="1" width="9.28515625" style="41" customWidth="1"/>
    <col min="2" max="2" width="9.140625" style="41"/>
    <col min="3" max="3" width="18.85546875" style="41" customWidth="1"/>
    <col min="4" max="7" width="10" style="41" customWidth="1"/>
    <col min="8" max="8" width="18.85546875" style="41" bestFit="1" customWidth="1"/>
    <col min="9" max="12" width="10" style="41" customWidth="1"/>
    <col min="13" max="13" width="18.85546875" style="41" bestFit="1" customWidth="1"/>
    <col min="14" max="16" width="10" style="41" customWidth="1"/>
    <col min="17" max="16384" width="9.140625" style="41"/>
  </cols>
  <sheetData>
    <row r="2" spans="2:17" ht="15.75" thickBot="1" x14ac:dyDescent="0.3"/>
    <row r="3" spans="2:17" x14ac:dyDescent="0.25">
      <c r="B3" s="55"/>
      <c r="C3" s="54"/>
      <c r="D3" s="54"/>
      <c r="E3" s="54"/>
      <c r="F3" s="54"/>
      <c r="G3" s="54"/>
      <c r="H3" s="54"/>
      <c r="I3" s="54"/>
      <c r="J3" s="54"/>
      <c r="K3" s="54"/>
      <c r="L3" s="54"/>
      <c r="M3" s="54"/>
      <c r="N3" s="54"/>
      <c r="O3" s="54"/>
      <c r="P3" s="54"/>
      <c r="Q3" s="53"/>
    </row>
    <row r="4" spans="2:17" x14ac:dyDescent="0.25">
      <c r="B4" s="52"/>
      <c r="C4" s="9" t="s">
        <v>741</v>
      </c>
      <c r="D4" s="9"/>
      <c r="E4" s="9"/>
      <c r="F4" s="9"/>
      <c r="G4" s="9"/>
      <c r="H4" s="9"/>
      <c r="I4" s="9"/>
      <c r="J4" s="9"/>
      <c r="K4" s="9"/>
      <c r="L4" s="9"/>
      <c r="M4" s="9"/>
      <c r="N4" s="9"/>
      <c r="O4" s="9"/>
      <c r="P4" s="9"/>
      <c r="Q4" s="51"/>
    </row>
    <row r="5" spans="2:17" ht="30" customHeight="1" x14ac:dyDescent="0.25">
      <c r="B5" s="52"/>
      <c r="C5" s="7" t="s">
        <v>478</v>
      </c>
      <c r="D5" s="7" t="s">
        <v>480</v>
      </c>
      <c r="E5" s="7" t="s">
        <v>481</v>
      </c>
      <c r="F5" s="7" t="s">
        <v>477</v>
      </c>
      <c r="G5" s="13"/>
      <c r="H5" s="7" t="s">
        <v>479</v>
      </c>
      <c r="I5" s="7" t="s">
        <v>480</v>
      </c>
      <c r="J5" s="7" t="s">
        <v>481</v>
      </c>
      <c r="K5" s="7" t="s">
        <v>482</v>
      </c>
      <c r="L5" s="13"/>
      <c r="M5" s="7" t="s">
        <v>737</v>
      </c>
      <c r="N5" s="7" t="s">
        <v>480</v>
      </c>
      <c r="O5" s="7" t="s">
        <v>481</v>
      </c>
      <c r="P5" s="7" t="s">
        <v>482</v>
      </c>
      <c r="Q5" s="51"/>
    </row>
    <row r="6" spans="2:17" x14ac:dyDescent="0.25">
      <c r="B6" s="52"/>
      <c r="C6" s="46" t="s">
        <v>49</v>
      </c>
      <c r="D6" s="2">
        <v>0</v>
      </c>
      <c r="E6" s="2">
        <v>0</v>
      </c>
      <c r="F6" s="2">
        <v>0</v>
      </c>
      <c r="G6" s="9"/>
      <c r="H6" s="46" t="s">
        <v>49</v>
      </c>
      <c r="I6" s="21">
        <v>0</v>
      </c>
      <c r="J6" s="21">
        <v>0</v>
      </c>
      <c r="K6" s="2">
        <v>0</v>
      </c>
      <c r="L6" s="9"/>
      <c r="M6" s="46" t="s">
        <v>49</v>
      </c>
      <c r="N6" s="21">
        <v>0</v>
      </c>
      <c r="O6" s="21">
        <v>0</v>
      </c>
      <c r="P6" s="21">
        <v>0</v>
      </c>
      <c r="Q6" s="51"/>
    </row>
    <row r="7" spans="2:17" x14ac:dyDescent="0.25">
      <c r="B7" s="52"/>
      <c r="C7" s="46" t="s">
        <v>57</v>
      </c>
      <c r="D7" s="2">
        <v>0</v>
      </c>
      <c r="E7" s="2">
        <v>0</v>
      </c>
      <c r="F7" s="2">
        <v>0</v>
      </c>
      <c r="G7" s="9"/>
      <c r="H7" s="46" t="s">
        <v>57</v>
      </c>
      <c r="I7" s="21">
        <v>0</v>
      </c>
      <c r="J7" s="21">
        <v>0</v>
      </c>
      <c r="K7" s="2">
        <v>0</v>
      </c>
      <c r="L7" s="9"/>
      <c r="M7" s="46" t="s">
        <v>57</v>
      </c>
      <c r="N7" s="21">
        <v>0</v>
      </c>
      <c r="O7" s="21">
        <v>0</v>
      </c>
      <c r="P7" s="21">
        <v>0</v>
      </c>
      <c r="Q7" s="51"/>
    </row>
    <row r="8" spans="2:17" x14ac:dyDescent="0.25">
      <c r="B8" s="52"/>
      <c r="C8" s="46" t="s">
        <v>69</v>
      </c>
      <c r="D8" s="2">
        <v>0</v>
      </c>
      <c r="E8" s="2">
        <v>0</v>
      </c>
      <c r="F8" s="2">
        <v>0</v>
      </c>
      <c r="G8" s="9"/>
      <c r="H8" s="46" t="s">
        <v>69</v>
      </c>
      <c r="I8" s="21">
        <v>0</v>
      </c>
      <c r="J8" s="21">
        <v>0</v>
      </c>
      <c r="K8" s="2">
        <v>0</v>
      </c>
      <c r="L8" s="9"/>
      <c r="M8" s="46" t="s">
        <v>69</v>
      </c>
      <c r="N8" s="21">
        <v>0</v>
      </c>
      <c r="O8" s="21">
        <v>0</v>
      </c>
      <c r="P8" s="21">
        <v>0</v>
      </c>
      <c r="Q8" s="51"/>
    </row>
    <row r="9" spans="2:17" x14ac:dyDescent="0.25">
      <c r="B9" s="52"/>
      <c r="C9" s="46" t="s">
        <v>82</v>
      </c>
      <c r="D9" s="2">
        <v>0</v>
      </c>
      <c r="E9" s="2">
        <v>2</v>
      </c>
      <c r="F9" s="2">
        <v>0</v>
      </c>
      <c r="G9" s="9"/>
      <c r="H9" s="46" t="s">
        <v>82</v>
      </c>
      <c r="I9" s="21">
        <v>0</v>
      </c>
      <c r="J9" s="21">
        <v>127</v>
      </c>
      <c r="K9" s="2">
        <v>0</v>
      </c>
      <c r="L9" s="9"/>
      <c r="M9" s="46" t="s">
        <v>82</v>
      </c>
      <c r="N9" s="21">
        <v>0</v>
      </c>
      <c r="O9" s="21">
        <v>2.54</v>
      </c>
      <c r="P9" s="21">
        <v>0</v>
      </c>
      <c r="Q9" s="51"/>
    </row>
    <row r="10" spans="2:17" x14ac:dyDescent="0.25">
      <c r="B10" s="52"/>
      <c r="C10" s="46" t="s">
        <v>94</v>
      </c>
      <c r="D10" s="2">
        <v>33</v>
      </c>
      <c r="E10" s="2">
        <v>49</v>
      </c>
      <c r="F10" s="21">
        <v>47.101610000000001</v>
      </c>
      <c r="G10" s="9"/>
      <c r="H10" s="46" t="s">
        <v>94</v>
      </c>
      <c r="I10" s="21">
        <v>230.06637932196813</v>
      </c>
      <c r="J10" s="21">
        <v>230.18367346938774</v>
      </c>
      <c r="K10" s="2">
        <v>307</v>
      </c>
      <c r="L10" s="9"/>
      <c r="M10" s="46" t="s">
        <v>94</v>
      </c>
      <c r="N10" s="21">
        <v>75.921905176249481</v>
      </c>
      <c r="O10" s="21">
        <v>112.79</v>
      </c>
      <c r="P10" s="21">
        <v>144.60194269999997</v>
      </c>
      <c r="Q10" s="51"/>
    </row>
    <row r="11" spans="2:17" x14ac:dyDescent="0.25">
      <c r="B11" s="52"/>
      <c r="C11" s="46" t="s">
        <v>106</v>
      </c>
      <c r="D11" s="2">
        <v>43</v>
      </c>
      <c r="E11" s="2">
        <v>30</v>
      </c>
      <c r="F11" s="21">
        <v>38.711190000000002</v>
      </c>
      <c r="G11" s="9"/>
      <c r="H11" s="46" t="s">
        <v>106</v>
      </c>
      <c r="I11" s="21">
        <v>580.55490186847601</v>
      </c>
      <c r="J11" s="21">
        <v>767.51705199426215</v>
      </c>
      <c r="K11" s="2">
        <v>469</v>
      </c>
      <c r="L11" s="9"/>
      <c r="M11" s="46" t="s">
        <v>106</v>
      </c>
      <c r="N11" s="21">
        <v>249.63860780344467</v>
      </c>
      <c r="O11" s="21">
        <v>230.25511559827865</v>
      </c>
      <c r="P11" s="21">
        <v>181.55548109999998</v>
      </c>
      <c r="Q11" s="51"/>
    </row>
    <row r="12" spans="2:17" x14ac:dyDescent="0.25">
      <c r="B12" s="52"/>
      <c r="C12" s="46" t="s">
        <v>444</v>
      </c>
      <c r="D12" s="2">
        <v>24</v>
      </c>
      <c r="E12" s="2">
        <v>19</v>
      </c>
      <c r="F12" s="21">
        <v>14.187200000000001</v>
      </c>
      <c r="G12" s="9"/>
      <c r="H12" s="46" t="s">
        <v>444</v>
      </c>
      <c r="I12" s="21">
        <v>685.97393770039309</v>
      </c>
      <c r="J12" s="21">
        <v>761.10074962899932</v>
      </c>
      <c r="K12" s="2">
        <v>930</v>
      </c>
      <c r="L12" s="9"/>
      <c r="M12" s="46" t="s">
        <v>444</v>
      </c>
      <c r="N12" s="21">
        <v>164.63374504809434</v>
      </c>
      <c r="O12" s="21">
        <v>144.60914242950986</v>
      </c>
      <c r="P12" s="21">
        <v>131.94095999999999</v>
      </c>
      <c r="Q12" s="51"/>
    </row>
    <row r="13" spans="2:17" x14ac:dyDescent="0.25">
      <c r="B13" s="52"/>
      <c r="C13" s="47" t="s">
        <v>738</v>
      </c>
      <c r="D13" s="2">
        <v>100</v>
      </c>
      <c r="E13" s="2">
        <v>100</v>
      </c>
      <c r="F13" s="2">
        <v>100.00000000000001</v>
      </c>
      <c r="G13" s="9"/>
      <c r="H13" s="9"/>
      <c r="I13" s="9"/>
      <c r="J13" s="9"/>
      <c r="K13" s="9"/>
      <c r="L13" s="9"/>
      <c r="M13" s="47" t="s">
        <v>739</v>
      </c>
      <c r="N13" s="21">
        <v>490.19425802778852</v>
      </c>
      <c r="O13" s="21">
        <v>490.19425802778852</v>
      </c>
      <c r="P13" s="21">
        <v>458.09838379999997</v>
      </c>
      <c r="Q13" s="51"/>
    </row>
    <row r="14" spans="2:17" x14ac:dyDescent="0.25">
      <c r="B14" s="52"/>
      <c r="C14" s="9"/>
      <c r="D14" s="9"/>
      <c r="E14" s="9"/>
      <c r="F14" s="9"/>
      <c r="G14" s="9"/>
      <c r="H14" s="9"/>
      <c r="I14" s="9"/>
      <c r="J14" s="9"/>
      <c r="K14" s="9"/>
      <c r="L14" s="9"/>
      <c r="M14" s="9"/>
      <c r="N14" s="9"/>
      <c r="O14" s="9"/>
      <c r="P14" s="9"/>
      <c r="Q14" s="51"/>
    </row>
    <row r="15" spans="2:17" ht="15.75" thickBot="1" x14ac:dyDescent="0.3">
      <c r="B15" s="50"/>
      <c r="C15" s="49"/>
      <c r="D15" s="49"/>
      <c r="E15" s="49"/>
      <c r="F15" s="49"/>
      <c r="G15" s="49"/>
      <c r="H15" s="49"/>
      <c r="I15" s="49"/>
      <c r="J15" s="49"/>
      <c r="K15" s="49"/>
      <c r="L15" s="49"/>
      <c r="M15" s="49"/>
      <c r="N15" s="49"/>
      <c r="O15" s="49"/>
      <c r="P15" s="49"/>
      <c r="Q15" s="48"/>
    </row>
    <row r="16" spans="2:17" x14ac:dyDescent="0.25">
      <c r="B16" s="55"/>
      <c r="C16" s="54"/>
      <c r="D16" s="54"/>
      <c r="E16" s="54"/>
      <c r="F16" s="54"/>
      <c r="G16" s="54"/>
      <c r="H16" s="54"/>
      <c r="I16" s="54"/>
      <c r="J16" s="54"/>
      <c r="K16" s="54"/>
      <c r="L16" s="54"/>
      <c r="M16" s="54"/>
      <c r="N16" s="54"/>
      <c r="O16" s="54"/>
      <c r="P16" s="54"/>
      <c r="Q16" s="53"/>
    </row>
    <row r="17" spans="2:17" x14ac:dyDescent="0.25">
      <c r="B17" s="52"/>
      <c r="C17" s="9" t="s">
        <v>740</v>
      </c>
      <c r="D17" s="9"/>
      <c r="E17" s="9"/>
      <c r="F17" s="9"/>
      <c r="G17" s="9"/>
      <c r="H17" s="9"/>
      <c r="I17" s="9"/>
      <c r="J17" s="9"/>
      <c r="K17" s="9"/>
      <c r="L17" s="9"/>
      <c r="M17" s="9"/>
      <c r="N17" s="9"/>
      <c r="O17" s="9"/>
      <c r="P17" s="9"/>
      <c r="Q17" s="51"/>
    </row>
    <row r="18" spans="2:17" ht="30" x14ac:dyDescent="0.25">
      <c r="B18" s="52"/>
      <c r="C18" s="7" t="s">
        <v>478</v>
      </c>
      <c r="D18" s="7" t="s">
        <v>480</v>
      </c>
      <c r="E18" s="7" t="s">
        <v>481</v>
      </c>
      <c r="F18" s="7" t="s">
        <v>743</v>
      </c>
      <c r="G18" s="13"/>
      <c r="H18" s="7" t="s">
        <v>479</v>
      </c>
      <c r="I18" s="7" t="s">
        <v>480</v>
      </c>
      <c r="J18" s="7" t="s">
        <v>481</v>
      </c>
      <c r="K18" s="7" t="s">
        <v>742</v>
      </c>
      <c r="L18" s="13"/>
      <c r="M18" s="7" t="s">
        <v>737</v>
      </c>
      <c r="N18" s="7" t="s">
        <v>480</v>
      </c>
      <c r="O18" s="7" t="s">
        <v>481</v>
      </c>
      <c r="P18" s="7" t="s">
        <v>742</v>
      </c>
      <c r="Q18" s="51"/>
    </row>
    <row r="19" spans="2:17" x14ac:dyDescent="0.25">
      <c r="B19" s="52"/>
      <c r="C19" s="46" t="s">
        <v>49</v>
      </c>
      <c r="D19" s="21">
        <v>0</v>
      </c>
      <c r="E19" s="21">
        <v>0</v>
      </c>
      <c r="F19" s="21">
        <v>1.23454</v>
      </c>
      <c r="G19" s="9"/>
      <c r="H19" s="46" t="s">
        <v>49</v>
      </c>
      <c r="I19" s="21">
        <v>0</v>
      </c>
      <c r="J19" s="21">
        <v>0</v>
      </c>
      <c r="K19" s="21">
        <v>75</v>
      </c>
      <c r="L19" s="9"/>
      <c r="M19" s="46" t="s">
        <v>49</v>
      </c>
      <c r="N19" s="21">
        <v>0</v>
      </c>
      <c r="O19" s="21">
        <v>0</v>
      </c>
      <c r="P19" s="21">
        <v>0.92590490740950915</v>
      </c>
      <c r="Q19" s="51"/>
    </row>
    <row r="20" spans="2:17" x14ac:dyDescent="0.25">
      <c r="B20" s="52"/>
      <c r="C20" s="46" t="s">
        <v>57</v>
      </c>
      <c r="D20" s="21">
        <v>4</v>
      </c>
      <c r="E20" s="21">
        <v>4.8</v>
      </c>
      <c r="F20" s="21">
        <v>11.80167</v>
      </c>
      <c r="G20" s="9"/>
      <c r="H20" s="46" t="s">
        <v>57</v>
      </c>
      <c r="I20" s="21">
        <v>36.200000000000003</v>
      </c>
      <c r="J20" s="21">
        <v>37.666666666666671</v>
      </c>
      <c r="K20" s="21">
        <v>87</v>
      </c>
      <c r="L20" s="9"/>
      <c r="M20" s="46" t="s">
        <v>57</v>
      </c>
      <c r="N20" s="21">
        <v>1.448</v>
      </c>
      <c r="O20" s="21">
        <v>1.8080000000000003</v>
      </c>
      <c r="P20" s="21">
        <v>10.267451873254814</v>
      </c>
      <c r="Q20" s="51"/>
    </row>
    <row r="21" spans="2:17" x14ac:dyDescent="0.25">
      <c r="B21" s="52"/>
      <c r="C21" s="46" t="s">
        <v>69</v>
      </c>
      <c r="D21" s="21">
        <v>25.6</v>
      </c>
      <c r="E21" s="21">
        <v>31.2</v>
      </c>
      <c r="F21" s="21">
        <v>42.852429999999998</v>
      </c>
      <c r="G21" s="9"/>
      <c r="H21" s="46" t="s">
        <v>69</v>
      </c>
      <c r="I21" s="21">
        <v>35.875</v>
      </c>
      <c r="J21" s="21">
        <v>40.282051282051292</v>
      </c>
      <c r="K21" s="21">
        <v>108</v>
      </c>
      <c r="L21" s="9"/>
      <c r="M21" s="46" t="s">
        <v>69</v>
      </c>
      <c r="N21" s="21">
        <v>9.1839999999999993</v>
      </c>
      <c r="O21" s="21">
        <v>12.568000000000003</v>
      </c>
      <c r="P21" s="21">
        <v>46.280619771938021</v>
      </c>
      <c r="Q21" s="51"/>
    </row>
    <row r="22" spans="2:17" x14ac:dyDescent="0.25">
      <c r="B22" s="52"/>
      <c r="C22" s="46" t="s">
        <v>82</v>
      </c>
      <c r="D22" s="21">
        <v>67.2</v>
      </c>
      <c r="E22" s="21">
        <v>61.6</v>
      </c>
      <c r="F22" s="21">
        <v>44.111370000000001</v>
      </c>
      <c r="G22" s="9"/>
      <c r="H22" s="46" t="s">
        <v>82</v>
      </c>
      <c r="I22" s="21">
        <v>82.107142857142861</v>
      </c>
      <c r="J22" s="21">
        <v>84.675324675324674</v>
      </c>
      <c r="K22" s="21">
        <v>183</v>
      </c>
      <c r="L22" s="9"/>
      <c r="M22" s="46" t="s">
        <v>82</v>
      </c>
      <c r="N22" s="21">
        <v>55.175999999999995</v>
      </c>
      <c r="O22" s="21">
        <v>52.160000000000011</v>
      </c>
      <c r="P22" s="21">
        <v>80.723799027620103</v>
      </c>
      <c r="Q22" s="51"/>
    </row>
    <row r="23" spans="2:17" x14ac:dyDescent="0.25">
      <c r="B23" s="52"/>
      <c r="C23" s="46" t="s">
        <v>94</v>
      </c>
      <c r="D23" s="21">
        <v>2.4</v>
      </c>
      <c r="E23" s="21">
        <v>1.6</v>
      </c>
      <c r="F23" s="2">
        <v>0</v>
      </c>
      <c r="G23" s="9"/>
      <c r="H23" s="46" t="s">
        <v>94</v>
      </c>
      <c r="I23" s="21">
        <v>292.33333333333337</v>
      </c>
      <c r="J23" s="21">
        <v>393</v>
      </c>
      <c r="K23" s="2">
        <v>0</v>
      </c>
      <c r="L23" s="9"/>
      <c r="M23" s="46" t="s">
        <v>94</v>
      </c>
      <c r="N23" s="21">
        <v>7.0159999999999991</v>
      </c>
      <c r="O23" s="21">
        <v>6.2880000000000011</v>
      </c>
      <c r="P23" s="21">
        <v>0</v>
      </c>
      <c r="Q23" s="51"/>
    </row>
    <row r="24" spans="2:17" x14ac:dyDescent="0.25">
      <c r="B24" s="52"/>
      <c r="C24" s="46" t="s">
        <v>106</v>
      </c>
      <c r="D24" s="21">
        <v>0</v>
      </c>
      <c r="E24" s="21">
        <v>0</v>
      </c>
      <c r="F24" s="2">
        <v>0</v>
      </c>
      <c r="G24" s="9"/>
      <c r="H24" s="46" t="s">
        <v>106</v>
      </c>
      <c r="I24" s="21">
        <v>0</v>
      </c>
      <c r="J24" s="21">
        <v>0</v>
      </c>
      <c r="K24" s="2">
        <v>0</v>
      </c>
      <c r="L24" s="9"/>
      <c r="M24" s="46" t="s">
        <v>106</v>
      </c>
      <c r="N24" s="21">
        <v>0</v>
      </c>
      <c r="O24" s="21">
        <v>0</v>
      </c>
      <c r="P24" s="21">
        <v>0</v>
      </c>
      <c r="Q24" s="51"/>
    </row>
    <row r="25" spans="2:17" x14ac:dyDescent="0.25">
      <c r="B25" s="52"/>
      <c r="C25" s="46" t="s">
        <v>444</v>
      </c>
      <c r="D25" s="21">
        <v>0.8</v>
      </c>
      <c r="E25" s="21">
        <v>0.8</v>
      </c>
      <c r="F25" s="2">
        <v>0</v>
      </c>
      <c r="G25" s="9"/>
      <c r="H25" s="46" t="s">
        <v>444</v>
      </c>
      <c r="I25" s="21">
        <v>335</v>
      </c>
      <c r="J25" s="21">
        <v>335</v>
      </c>
      <c r="K25" s="2">
        <v>0</v>
      </c>
      <c r="L25" s="9"/>
      <c r="M25" s="46" t="s">
        <v>444</v>
      </c>
      <c r="N25" s="21">
        <v>2.6799999999999997</v>
      </c>
      <c r="O25" s="21">
        <v>2.68</v>
      </c>
      <c r="P25" s="21">
        <v>0</v>
      </c>
      <c r="Q25" s="51"/>
    </row>
    <row r="26" spans="2:17" x14ac:dyDescent="0.25">
      <c r="B26" s="52"/>
      <c r="C26" s="47" t="s">
        <v>738</v>
      </c>
      <c r="D26" s="2">
        <v>100.00000000000001</v>
      </c>
      <c r="E26" s="2">
        <v>99.999999999999986</v>
      </c>
      <c r="F26" s="2">
        <v>100.00001</v>
      </c>
      <c r="G26" s="9"/>
      <c r="H26" s="9"/>
      <c r="I26" s="9"/>
      <c r="J26" s="9"/>
      <c r="K26" s="9"/>
      <c r="L26" s="9"/>
      <c r="M26" s="47" t="s">
        <v>739</v>
      </c>
      <c r="N26" s="21">
        <v>75.503999999999991</v>
      </c>
      <c r="O26" s="21">
        <v>75.504000000000019</v>
      </c>
      <c r="P26" s="21">
        <v>138.19777558022244</v>
      </c>
      <c r="Q26" s="51"/>
    </row>
    <row r="27" spans="2:17" x14ac:dyDescent="0.25">
      <c r="B27" s="52"/>
      <c r="C27" s="9"/>
      <c r="D27" s="9"/>
      <c r="E27" s="9"/>
      <c r="F27" s="9"/>
      <c r="G27" s="9"/>
      <c r="H27" s="9"/>
      <c r="I27" s="9"/>
      <c r="J27" s="9"/>
      <c r="K27" s="9"/>
      <c r="L27" s="9"/>
      <c r="M27" s="9"/>
      <c r="N27" s="9"/>
      <c r="O27" s="9"/>
      <c r="P27" s="9"/>
      <c r="Q27" s="51"/>
    </row>
    <row r="28" spans="2:17" ht="15.75" thickBot="1" x14ac:dyDescent="0.3">
      <c r="B28" s="50"/>
      <c r="C28" s="49"/>
      <c r="D28" s="49"/>
      <c r="E28" s="49"/>
      <c r="F28" s="49"/>
      <c r="G28" s="49"/>
      <c r="H28" s="49"/>
      <c r="I28" s="49"/>
      <c r="J28" s="49"/>
      <c r="K28" s="49"/>
      <c r="L28" s="49"/>
      <c r="M28" s="49"/>
      <c r="N28" s="49"/>
      <c r="O28" s="49"/>
      <c r="P28" s="49"/>
      <c r="Q28" s="48"/>
    </row>
    <row r="31" spans="2:17" x14ac:dyDescent="0.25">
      <c r="C31" s="41" t="s">
        <v>741</v>
      </c>
      <c r="D31" s="41" t="s">
        <v>94</v>
      </c>
      <c r="E31" s="41" t="s">
        <v>106</v>
      </c>
      <c r="F31" s="41" t="s">
        <v>118</v>
      </c>
      <c r="G31" s="41" t="s">
        <v>746</v>
      </c>
      <c r="J31" s="41" t="s">
        <v>740</v>
      </c>
      <c r="K31" s="41" t="s">
        <v>49</v>
      </c>
      <c r="L31" s="41" t="s">
        <v>57</v>
      </c>
      <c r="M31" s="41" t="s">
        <v>69</v>
      </c>
      <c r="N31" s="41" t="s">
        <v>82</v>
      </c>
      <c r="O31" s="41" t="s">
        <v>94</v>
      </c>
      <c r="P31" s="41" t="s">
        <v>118</v>
      </c>
      <c r="Q31" s="41" t="s">
        <v>746</v>
      </c>
    </row>
    <row r="32" spans="2:17" x14ac:dyDescent="0.25">
      <c r="C32" s="41" t="s">
        <v>69</v>
      </c>
      <c r="D32" s="56">
        <v>1</v>
      </c>
      <c r="E32" s="9">
        <v>1</v>
      </c>
      <c r="F32" s="9">
        <v>1</v>
      </c>
      <c r="G32" s="58">
        <v>1</v>
      </c>
      <c r="J32" s="41" t="s">
        <v>69</v>
      </c>
      <c r="K32" s="56">
        <v>1</v>
      </c>
      <c r="L32" s="9">
        <v>1</v>
      </c>
      <c r="M32" s="9">
        <v>1</v>
      </c>
      <c r="N32" s="9">
        <v>1</v>
      </c>
      <c r="O32" s="62">
        <v>1</v>
      </c>
      <c r="P32" s="62">
        <v>1</v>
      </c>
      <c r="Q32" s="63">
        <v>1</v>
      </c>
    </row>
    <row r="33" spans="3:18" x14ac:dyDescent="0.25">
      <c r="D33" s="57">
        <v>307</v>
      </c>
      <c r="E33" s="9">
        <v>0</v>
      </c>
      <c r="F33" s="9">
        <v>0</v>
      </c>
      <c r="G33" s="58">
        <v>230</v>
      </c>
      <c r="K33" s="57">
        <v>75</v>
      </c>
      <c r="L33" s="9">
        <v>0</v>
      </c>
      <c r="M33" s="9">
        <v>0</v>
      </c>
      <c r="N33" s="9">
        <v>0</v>
      </c>
      <c r="O33" s="41">
        <v>0</v>
      </c>
      <c r="P33" s="62">
        <v>0</v>
      </c>
      <c r="Q33" s="68">
        <v>0</v>
      </c>
    </row>
    <row r="34" spans="3:18" x14ac:dyDescent="0.25">
      <c r="D34" s="56">
        <v>0</v>
      </c>
      <c r="E34" s="19">
        <v>469</v>
      </c>
      <c r="F34" s="9">
        <v>0</v>
      </c>
      <c r="G34" s="58">
        <v>581</v>
      </c>
      <c r="K34" s="56">
        <v>0</v>
      </c>
      <c r="L34" s="19">
        <v>87</v>
      </c>
      <c r="M34" s="9">
        <v>0</v>
      </c>
      <c r="N34" s="9">
        <v>0</v>
      </c>
      <c r="O34" s="41">
        <v>0</v>
      </c>
      <c r="P34" s="62">
        <v>0</v>
      </c>
      <c r="Q34" s="69">
        <v>36</v>
      </c>
    </row>
    <row r="35" spans="3:18" x14ac:dyDescent="0.25">
      <c r="D35" s="56">
        <v>0</v>
      </c>
      <c r="E35" s="9">
        <v>0</v>
      </c>
      <c r="F35" s="19">
        <v>930</v>
      </c>
      <c r="G35" s="58">
        <v>686</v>
      </c>
      <c r="K35" s="56">
        <v>0</v>
      </c>
      <c r="L35" s="9">
        <v>0</v>
      </c>
      <c r="M35" s="19">
        <v>108</v>
      </c>
      <c r="N35" s="9">
        <v>0</v>
      </c>
      <c r="O35" s="41">
        <v>0</v>
      </c>
      <c r="P35" s="62">
        <v>0</v>
      </c>
      <c r="Q35" s="69">
        <v>36</v>
      </c>
    </row>
    <row r="36" spans="3:18" x14ac:dyDescent="0.25">
      <c r="K36" s="56">
        <v>0</v>
      </c>
      <c r="L36" s="9">
        <v>0</v>
      </c>
      <c r="M36" s="19">
        <v>0</v>
      </c>
      <c r="N36" s="19">
        <v>183</v>
      </c>
      <c r="O36" s="41">
        <v>0</v>
      </c>
      <c r="P36" s="62">
        <v>0</v>
      </c>
      <c r="Q36" s="69">
        <v>82</v>
      </c>
    </row>
    <row r="37" spans="3:18" x14ac:dyDescent="0.25">
      <c r="C37" s="41" t="s">
        <v>744</v>
      </c>
      <c r="D37" s="59">
        <f t="array" ref="D37:G40">MINVERSE(D32:G35)</f>
        <v>0.43415296684371912</v>
      </c>
      <c r="E37" s="60">
        <v>1.8431499451344651E-3</v>
      </c>
      <c r="F37" s="60">
        <v>-9.2569928964545659E-4</v>
      </c>
      <c r="G37" s="61">
        <v>-4.668311471437841E-4</v>
      </c>
      <c r="K37" s="56">
        <v>0</v>
      </c>
      <c r="L37" s="9">
        <v>0</v>
      </c>
      <c r="M37" s="19">
        <v>0</v>
      </c>
      <c r="N37" s="62">
        <v>0</v>
      </c>
      <c r="O37" s="19">
        <v>0</v>
      </c>
      <c r="P37" s="62">
        <v>0</v>
      </c>
      <c r="Q37" s="69">
        <v>292</v>
      </c>
    </row>
    <row r="38" spans="3:18" x14ac:dyDescent="0.25">
      <c r="D38" s="59">
        <v>0.71788784867909194</v>
      </c>
      <c r="E38" s="60">
        <v>-2.3383969012348276E-3</v>
      </c>
      <c r="F38" s="60">
        <v>6.0151844631323658E-4</v>
      </c>
      <c r="G38" s="61">
        <v>-7.7192241793450761E-4</v>
      </c>
      <c r="K38" s="56">
        <v>0</v>
      </c>
      <c r="L38" s="9">
        <v>0</v>
      </c>
      <c r="M38" s="19">
        <v>0</v>
      </c>
      <c r="N38" s="62">
        <v>0</v>
      </c>
      <c r="O38" s="62">
        <v>0</v>
      </c>
      <c r="P38" s="71">
        <v>1</v>
      </c>
      <c r="Q38" s="69">
        <v>335</v>
      </c>
    </row>
    <row r="39" spans="3:18" x14ac:dyDescent="0.25">
      <c r="D39" s="59">
        <v>0.42745901413380522</v>
      </c>
      <c r="E39" s="60">
        <v>-1.3923746388723299E-3</v>
      </c>
      <c r="F39" s="60">
        <v>-9.114264693684546E-4</v>
      </c>
      <c r="G39" s="61">
        <v>6.156354686733277E-4</v>
      </c>
    </row>
    <row r="40" spans="3:18" x14ac:dyDescent="0.25">
      <c r="D40" s="59">
        <v>-0.57949982965661639</v>
      </c>
      <c r="E40" s="60">
        <v>1.8876215949726921E-3</v>
      </c>
      <c r="F40" s="60">
        <v>1.2356073127006747E-3</v>
      </c>
      <c r="G40" s="61">
        <v>6.2311809640496396E-4</v>
      </c>
      <c r="K40" s="56">
        <f t="array" ref="K40:Q46">MINVERSE(K32:Q38)</f>
        <v>0</v>
      </c>
      <c r="L40" s="9">
        <v>1.3333333333333334E-2</v>
      </c>
      <c r="M40" s="9">
        <v>0</v>
      </c>
      <c r="N40" s="9">
        <v>0</v>
      </c>
      <c r="O40" s="62">
        <v>0</v>
      </c>
      <c r="P40" s="62">
        <v>0</v>
      </c>
      <c r="Q40" s="63">
        <v>0</v>
      </c>
      <c r="R40" s="62"/>
    </row>
    <row r="41" spans="3:18" x14ac:dyDescent="0.25">
      <c r="J41" s="41" t="s">
        <v>744</v>
      </c>
      <c r="K41" s="57">
        <v>0</v>
      </c>
      <c r="L41" s="9">
        <v>0</v>
      </c>
      <c r="M41" s="9">
        <v>1.1494252873563218E-2</v>
      </c>
      <c r="N41" s="9">
        <v>0</v>
      </c>
      <c r="O41" s="41">
        <v>0</v>
      </c>
      <c r="P41" s="62">
        <v>-1.4170996693434103E-3</v>
      </c>
      <c r="Q41" s="68">
        <v>0</v>
      </c>
      <c r="R41" s="67"/>
    </row>
    <row r="42" spans="3:18" x14ac:dyDescent="0.25">
      <c r="C42" s="41" t="s">
        <v>106</v>
      </c>
      <c r="D42" s="64">
        <v>1</v>
      </c>
      <c r="K42" s="56">
        <v>0</v>
      </c>
      <c r="L42" s="19">
        <v>0</v>
      </c>
      <c r="M42" s="9">
        <v>0</v>
      </c>
      <c r="N42" s="9">
        <v>9.2592592592592587E-3</v>
      </c>
      <c r="O42" s="41">
        <v>0</v>
      </c>
      <c r="P42" s="62">
        <v>-1.1415525114155251E-3</v>
      </c>
      <c r="Q42" s="69">
        <v>0</v>
      </c>
      <c r="R42" s="19"/>
    </row>
    <row r="43" spans="3:18" x14ac:dyDescent="0.25">
      <c r="D43" s="65">
        <v>145</v>
      </c>
      <c r="K43" s="56">
        <v>0</v>
      </c>
      <c r="L43" s="9">
        <v>0</v>
      </c>
      <c r="M43" s="19">
        <v>0</v>
      </c>
      <c r="N43" s="9">
        <v>0</v>
      </c>
      <c r="O43" s="41">
        <v>5.4644808743169399E-3</v>
      </c>
      <c r="P43" s="62">
        <v>-1.5345459989520175E-3</v>
      </c>
      <c r="Q43" s="69">
        <v>0</v>
      </c>
      <c r="R43" s="19"/>
    </row>
    <row r="44" spans="3:18" x14ac:dyDescent="0.25">
      <c r="D44" s="65">
        <v>182</v>
      </c>
      <c r="K44" s="56">
        <v>1</v>
      </c>
      <c r="L44" s="9">
        <v>-1.3333333333333334E-2</v>
      </c>
      <c r="M44" s="19">
        <v>-1.1494252873563218E-2</v>
      </c>
      <c r="N44" s="19">
        <v>-9.2592592592592587E-3</v>
      </c>
      <c r="O44" s="41">
        <v>-5.4644808743169399E-3</v>
      </c>
      <c r="P44" s="62">
        <v>1.1479288146180671</v>
      </c>
      <c r="Q44" s="69">
        <v>-1</v>
      </c>
      <c r="R44" s="19"/>
    </row>
    <row r="45" spans="3:18" x14ac:dyDescent="0.25">
      <c r="D45" s="65">
        <v>132</v>
      </c>
      <c r="K45" s="56">
        <v>0</v>
      </c>
      <c r="L45" s="9">
        <v>0</v>
      </c>
      <c r="M45" s="19">
        <v>0</v>
      </c>
      <c r="N45" s="62">
        <v>0</v>
      </c>
      <c r="O45" s="19">
        <v>0</v>
      </c>
      <c r="P45" s="67">
        <v>-1.1472602739726028</v>
      </c>
      <c r="Q45" s="69">
        <v>1</v>
      </c>
      <c r="R45" s="19"/>
    </row>
    <row r="46" spans="3:18" x14ac:dyDescent="0.25">
      <c r="K46" s="56">
        <v>0</v>
      </c>
      <c r="L46" s="9">
        <v>0</v>
      </c>
      <c r="M46" s="19">
        <v>0</v>
      </c>
      <c r="N46" s="62">
        <v>0</v>
      </c>
      <c r="O46" s="62">
        <v>0</v>
      </c>
      <c r="P46" s="19">
        <v>3.4246575342465752E-3</v>
      </c>
      <c r="Q46" s="69">
        <v>0</v>
      </c>
      <c r="R46" s="19"/>
    </row>
    <row r="47" spans="3:18" x14ac:dyDescent="0.25">
      <c r="C47" s="41" t="s">
        <v>745</v>
      </c>
      <c r="D47" s="66">
        <f t="array" ref="D47:D50">MMULT(D37:G40,D42:D45)</f>
        <v>0.47131072674976388</v>
      </c>
      <c r="E47" s="41" t="s">
        <v>94</v>
      </c>
      <c r="K47" s="56"/>
      <c r="L47" s="9"/>
      <c r="M47" s="19"/>
      <c r="N47" s="62"/>
      <c r="O47" s="62"/>
      <c r="P47" s="62"/>
      <c r="Q47" s="19"/>
      <c r="R47" s="19"/>
    </row>
    <row r="48" spans="3:18" x14ac:dyDescent="0.25">
      <c r="D48" s="66">
        <v>0.38640289606169603</v>
      </c>
      <c r="E48" s="41" t="s">
        <v>106</v>
      </c>
    </row>
    <row r="49" spans="4:14" x14ac:dyDescent="0.25">
      <c r="D49" s="66">
        <v>0.14094895593713791</v>
      </c>
      <c r="E49" s="41" t="s">
        <v>118</v>
      </c>
      <c r="K49" s="65">
        <v>1</v>
      </c>
    </row>
    <row r="50" spans="4:14" x14ac:dyDescent="0.25">
      <c r="D50" s="66">
        <v>1.3374212514019879E-3</v>
      </c>
      <c r="E50" s="41" t="s">
        <v>746</v>
      </c>
      <c r="J50" s="41" t="s">
        <v>106</v>
      </c>
      <c r="K50" s="65">
        <v>1</v>
      </c>
    </row>
    <row r="51" spans="4:14" x14ac:dyDescent="0.25">
      <c r="K51" s="65">
        <v>10</v>
      </c>
    </row>
    <row r="52" spans="4:14" x14ac:dyDescent="0.25">
      <c r="K52" s="64">
        <v>46</v>
      </c>
    </row>
    <row r="53" spans="4:14" x14ac:dyDescent="0.25">
      <c r="K53" s="64">
        <v>81</v>
      </c>
    </row>
    <row r="54" spans="4:14" x14ac:dyDescent="0.25">
      <c r="J54" s="9"/>
      <c r="K54" s="64">
        <v>0</v>
      </c>
    </row>
    <row r="55" spans="4:14" x14ac:dyDescent="0.25">
      <c r="J55" s="9"/>
      <c r="K55" s="64">
        <v>0</v>
      </c>
    </row>
    <row r="56" spans="4:14" x14ac:dyDescent="0.25">
      <c r="J56" s="9"/>
      <c r="K56" s="9"/>
    </row>
    <row r="57" spans="4:14" x14ac:dyDescent="0.25">
      <c r="J57" s="9"/>
      <c r="K57" s="66">
        <f t="array" ref="K57:K63">MMULT(K40:Q46,K49:K55)</f>
        <v>1.3333333333333334E-2</v>
      </c>
      <c r="L57" s="41" t="s">
        <v>49</v>
      </c>
      <c r="N57" s="41">
        <f t="array" ref="N57:N63">MMULT(K32:Q38,K57:K63)</f>
        <v>1.0000000000000002</v>
      </c>
    </row>
    <row r="58" spans="4:14" x14ac:dyDescent="0.25">
      <c r="J58" s="9" t="s">
        <v>745</v>
      </c>
      <c r="K58" s="66">
        <v>0.11494252873563218</v>
      </c>
      <c r="L58" s="41" t="s">
        <v>57</v>
      </c>
      <c r="N58" s="41">
        <v>1</v>
      </c>
    </row>
    <row r="59" spans="4:14" x14ac:dyDescent="0.25">
      <c r="J59" s="9"/>
      <c r="K59" s="66">
        <v>0.42592592592592593</v>
      </c>
      <c r="L59" s="41" t="s">
        <v>69</v>
      </c>
      <c r="N59" s="41">
        <v>10</v>
      </c>
    </row>
    <row r="60" spans="4:14" x14ac:dyDescent="0.25">
      <c r="J60" s="9"/>
      <c r="K60" s="70">
        <v>0.44262295081967212</v>
      </c>
      <c r="L60" s="41" t="s">
        <v>82</v>
      </c>
      <c r="N60" s="41">
        <v>46</v>
      </c>
    </row>
    <row r="61" spans="4:14" x14ac:dyDescent="0.25">
      <c r="J61" s="9"/>
      <c r="K61" s="70">
        <v>3.1752611854364843E-3</v>
      </c>
      <c r="L61" s="41" t="s">
        <v>94</v>
      </c>
      <c r="N61" s="41">
        <v>81</v>
      </c>
    </row>
    <row r="62" spans="4:14" x14ac:dyDescent="0.25">
      <c r="J62" s="9"/>
      <c r="K62" s="70">
        <v>0</v>
      </c>
      <c r="L62" s="41" t="s">
        <v>444</v>
      </c>
      <c r="N62" s="41">
        <v>0</v>
      </c>
    </row>
    <row r="63" spans="4:14" x14ac:dyDescent="0.25">
      <c r="J63" s="9"/>
      <c r="K63" s="70">
        <v>0</v>
      </c>
      <c r="L63" s="41" t="s">
        <v>746</v>
      </c>
      <c r="N63" s="41">
        <v>0</v>
      </c>
    </row>
  </sheetData>
  <pageMargins left="0.25" right="0.25" top="0.75" bottom="0.75" header="0.3" footer="0.3"/>
  <pageSetup scale="5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152"/>
  <sheetViews>
    <sheetView zoomScale="85" zoomScaleNormal="85" workbookViewId="0">
      <selection activeCell="D11" sqref="D11"/>
    </sheetView>
  </sheetViews>
  <sheetFormatPr defaultRowHeight="15" x14ac:dyDescent="0.25"/>
  <cols>
    <col min="1" max="6" width="9.140625" style="39"/>
    <col min="7" max="7" width="20" style="39" bestFit="1" customWidth="1"/>
    <col min="8" max="8" width="9" style="39" customWidth="1"/>
    <col min="9" max="9" width="7.42578125" style="39" customWidth="1"/>
    <col min="10" max="10" width="9" style="39" customWidth="1"/>
    <col min="11" max="16" width="7.42578125" style="39" customWidth="1"/>
    <col min="17" max="17" width="13.140625" style="39" bestFit="1" customWidth="1"/>
    <col min="18" max="18" width="10.85546875" style="39" bestFit="1" customWidth="1"/>
    <col min="19" max="19" width="20" style="39" bestFit="1" customWidth="1"/>
    <col min="20" max="16384" width="9.140625" style="39"/>
  </cols>
  <sheetData>
    <row r="2" spans="2:22" x14ac:dyDescent="0.25">
      <c r="B2" s="39" t="s">
        <v>10</v>
      </c>
    </row>
    <row r="3" spans="2:22" x14ac:dyDescent="0.25">
      <c r="B3" s="39" t="s">
        <v>413</v>
      </c>
    </row>
    <row r="4" spans="2:22" x14ac:dyDescent="0.25">
      <c r="B4" s="39" t="s">
        <v>24</v>
      </c>
    </row>
    <row r="6" spans="2:22" x14ac:dyDescent="0.25">
      <c r="C6" s="39" t="s">
        <v>25</v>
      </c>
      <c r="G6" s="2"/>
      <c r="H6" s="2"/>
      <c r="I6" s="2"/>
      <c r="J6" s="2"/>
      <c r="K6" s="2"/>
      <c r="L6" s="30" t="s">
        <v>27</v>
      </c>
      <c r="M6" s="30" t="s">
        <v>26</v>
      </c>
      <c r="N6" s="30" t="s">
        <v>27</v>
      </c>
      <c r="O6" s="30" t="s">
        <v>26</v>
      </c>
    </row>
    <row r="7" spans="2:22" x14ac:dyDescent="0.25">
      <c r="C7" s="39">
        <f>COUNTIF(C10:C181,"&gt;0")</f>
        <v>74</v>
      </c>
      <c r="G7" s="2" t="s">
        <v>28</v>
      </c>
      <c r="H7" s="2"/>
      <c r="I7" s="2"/>
      <c r="J7" s="2"/>
      <c r="K7" s="2"/>
      <c r="L7" s="2" t="str">
        <f>VLOOKUP(N7,$T$10:$V$35,2,1)</f>
        <v>B1</v>
      </c>
      <c r="M7" s="2" t="str">
        <f>VLOOKUP(O7,$T$10:$V$35,3,1)</f>
        <v>B</v>
      </c>
      <c r="N7" s="2">
        <f>ROUND(AVERAGEIF(N10:N152,"&gt;0"),0)</f>
        <v>16</v>
      </c>
      <c r="O7" s="2">
        <f>ROUND(AVERAGEIF(O10:O152,"&gt;0"),0)</f>
        <v>17</v>
      </c>
    </row>
    <row r="9" spans="2:22" x14ac:dyDescent="0.25">
      <c r="B9" s="31" t="s">
        <v>29</v>
      </c>
      <c r="C9" s="31" t="s">
        <v>30</v>
      </c>
      <c r="D9" s="31" t="s">
        <v>31</v>
      </c>
      <c r="E9" s="31" t="s">
        <v>32</v>
      </c>
      <c r="F9" s="31" t="s">
        <v>33</v>
      </c>
      <c r="G9" s="31" t="s">
        <v>34</v>
      </c>
      <c r="H9" s="31" t="s">
        <v>27</v>
      </c>
      <c r="I9" s="31" t="s">
        <v>26</v>
      </c>
      <c r="J9" s="31" t="s">
        <v>27</v>
      </c>
      <c r="K9" s="31" t="s">
        <v>26</v>
      </c>
      <c r="L9" s="31" t="s">
        <v>27</v>
      </c>
      <c r="M9" s="31" t="s">
        <v>26</v>
      </c>
      <c r="N9" s="31" t="s">
        <v>27</v>
      </c>
      <c r="O9" s="31" t="s">
        <v>26</v>
      </c>
      <c r="P9" s="32"/>
      <c r="R9" s="31" t="s">
        <v>27</v>
      </c>
      <c r="S9" s="31" t="s">
        <v>26</v>
      </c>
      <c r="T9" s="31" t="s">
        <v>35</v>
      </c>
    </row>
    <row r="10" spans="2:22" x14ac:dyDescent="0.25">
      <c r="B10" s="39" t="str">
        <f>_xll.BDS($B$3,$B$4,"Aggregate=n","cols=5;rows=75")</f>
        <v>Abengoa SA</v>
      </c>
      <c r="C10" s="39">
        <v>0</v>
      </c>
      <c r="D10" s="39" t="s">
        <v>276</v>
      </c>
      <c r="E10" s="39" t="s">
        <v>37</v>
      </c>
      <c r="F10" s="39" t="s">
        <v>277</v>
      </c>
      <c r="G10" s="39" t="str">
        <f>IF(F10&lt;&gt;"",IF(LEFT(_xll.BDP($F10&amp;" Curncy","SW_PRIMARY_REF_OBLIGATION_ISIN")&amp;" Corp",1)="#","N/A",_xll.BDP($F10&amp;" Curncy","SW_PRIMARY_REF_OBLIGATION_ISIN")&amp;" Corp"),"")</f>
        <v>XS0875624925 Corp</v>
      </c>
      <c r="H10" s="39" t="str">
        <f>IF(AND($G10&lt;&gt;"",$G10&lt;&gt;"N/A"),IF(LEFT(_xll.BDP($G10,"RTG_MOODY"),1)&lt;&gt;"#",_xll.BDP($G10,"RTG_MOODY"),""),"")</f>
        <v/>
      </c>
      <c r="I10" s="39" t="str">
        <f>IF(AND($G10&lt;&gt;"",$G10&lt;&gt;"N/A"),IF(LEFT(_xll.BDP($G10,"RTG_SP"),1)&lt;&gt;"#",_xll.BDP($G10,"RTG_SP"),""),"")</f>
        <v/>
      </c>
      <c r="J10" s="39" t="str">
        <f>IFERROR(FIND("/",H10,1),"")</f>
        <v/>
      </c>
      <c r="K10" s="39" t="str">
        <f>IFERROR(FIND("/",I10,1),"")</f>
        <v/>
      </c>
      <c r="L10" s="39" t="str">
        <f>IF(J10&lt;&gt;"",MID(H10,1,J10-2),H10)</f>
        <v/>
      </c>
      <c r="M10" s="39" t="str">
        <f>IF(K10&lt;&gt;"",MID(I10,1,K10-2),I10)</f>
        <v/>
      </c>
      <c r="N10" s="39" t="str">
        <f>IFERROR(VLOOKUP(L10,$R$10:$T$35,3,0),"")</f>
        <v/>
      </c>
      <c r="O10" s="39" t="str">
        <f>IFERROR(VLOOKUP(M10,$S$10:$T$35,2,0),"")</f>
        <v/>
      </c>
      <c r="R10" s="33" t="s">
        <v>39</v>
      </c>
      <c r="S10" s="34" t="s">
        <v>39</v>
      </c>
      <c r="T10" s="35">
        <v>1</v>
      </c>
      <c r="U10" s="33" t="s">
        <v>39</v>
      </c>
      <c r="V10" s="34" t="s">
        <v>39</v>
      </c>
    </row>
    <row r="11" spans="2:22" x14ac:dyDescent="0.25">
      <c r="B11" s="39" t="s">
        <v>794</v>
      </c>
      <c r="C11" s="39">
        <v>1.33</v>
      </c>
      <c r="D11" s="39" t="s">
        <v>276</v>
      </c>
      <c r="E11" s="39" t="s">
        <v>37</v>
      </c>
      <c r="F11" s="39" t="s">
        <v>278</v>
      </c>
      <c r="G11" s="39" t="str">
        <f>IF(F11&lt;&gt;"",IF(LEFT(_xll.BDP($F11&amp;" Curncy","SW_PRIMARY_REF_OBLIGATION_ISIN")&amp;" Corp",1)="#","N/A",_xll.BDP($F11&amp;" Curncy","SW_PRIMARY_REF_OBLIGATION_ISIN")&amp;" Corp"),"")</f>
        <v>N/A</v>
      </c>
      <c r="H11" s="39" t="str">
        <f>IF(AND($G11&lt;&gt;"",$G11&lt;&gt;"N/A"),IF(LEFT(_xll.BDP($G11,"RTG_MOODY"),1)&lt;&gt;"#",_xll.BDP($G11,"RTG_MOODY"),""),"")</f>
        <v/>
      </c>
      <c r="I11" s="39" t="str">
        <f>IF(AND($G11&lt;&gt;"",$G11&lt;&gt;"N/A"),IF(LEFT(_xll.BDP($G11,"RTG_SP"),1)&lt;&gt;"#",_xll.BDP($G11,"RTG_SP"),""),"")</f>
        <v/>
      </c>
      <c r="J11" s="39" t="str">
        <f t="shared" ref="J11:K74" si="0">IFERROR(FIND("/",H11,1),"")</f>
        <v/>
      </c>
      <c r="K11" s="39" t="str">
        <f t="shared" si="0"/>
        <v/>
      </c>
      <c r="L11" s="39" t="str">
        <f t="shared" ref="L11:M74" si="1">IF(J11&lt;&gt;"",MID(H11,1,J11-2),H11)</f>
        <v/>
      </c>
      <c r="M11" s="39" t="str">
        <f t="shared" si="1"/>
        <v/>
      </c>
      <c r="N11" s="39" t="str">
        <f t="shared" ref="N11:N74" si="2">IFERROR(VLOOKUP(L11,$R$10:$T$35,3,0),"")</f>
        <v/>
      </c>
      <c r="O11" s="39" t="str">
        <f t="shared" ref="O11:O74" si="3">IFERROR(VLOOKUP(M11,$S$10:$T$35,2,0),"")</f>
        <v/>
      </c>
      <c r="R11" s="36" t="s">
        <v>42</v>
      </c>
      <c r="S11" s="37" t="s">
        <v>42</v>
      </c>
      <c r="T11" s="35">
        <v>2</v>
      </c>
      <c r="U11" s="36" t="s">
        <v>42</v>
      </c>
      <c r="V11" s="37" t="s">
        <v>42</v>
      </c>
    </row>
    <row r="12" spans="2:22" x14ac:dyDescent="0.25">
      <c r="B12" s="39" t="s">
        <v>279</v>
      </c>
      <c r="C12" s="39">
        <v>1.33</v>
      </c>
      <c r="D12" s="39" t="s">
        <v>276</v>
      </c>
      <c r="E12" s="39" t="s">
        <v>37</v>
      </c>
      <c r="F12" s="39" t="s">
        <v>280</v>
      </c>
      <c r="G12" s="39" t="str">
        <f>IF(F12&lt;&gt;"",IF(LEFT(_xll.BDP($F12&amp;" Curncy","SW_PRIMARY_REF_OBLIGATION_ISIN")&amp;" Corp",1)="#","N/A",_xll.BDP($F12&amp;" Curncy","SW_PRIMARY_REF_OBLIGATION_ISIN")&amp;" Corp"),"")</f>
        <v>XS0946155693 Corp</v>
      </c>
      <c r="H12" s="39" t="str">
        <f>IF(AND($G12&lt;&gt;"",$G12&lt;&gt;"N/A"),IF(LEFT(_xll.BDP($G12,"RTG_MOODY"),1)&lt;&gt;"#",_xll.BDP($G12,"RTG_MOODY"),""),"")</f>
        <v>B3</v>
      </c>
      <c r="I12" s="39" t="str">
        <f>IF(AND($G12&lt;&gt;"",$G12&lt;&gt;"N/A"),IF(LEFT(_xll.BDP($G12,"RTG_SP"),1)&lt;&gt;"#",_xll.BDP($G12,"RTG_SP"),""),"")</f>
        <v>B-</v>
      </c>
      <c r="J12" s="39" t="str">
        <f t="shared" si="0"/>
        <v/>
      </c>
      <c r="K12" s="39" t="str">
        <f t="shared" si="0"/>
        <v/>
      </c>
      <c r="L12" s="39" t="str">
        <f t="shared" si="1"/>
        <v>B3</v>
      </c>
      <c r="M12" s="39" t="str">
        <f t="shared" si="1"/>
        <v>B-</v>
      </c>
      <c r="N12" s="39">
        <f t="shared" si="2"/>
        <v>18</v>
      </c>
      <c r="O12" s="39">
        <f t="shared" si="3"/>
        <v>18</v>
      </c>
      <c r="R12" s="36" t="s">
        <v>45</v>
      </c>
      <c r="S12" s="37" t="s">
        <v>45</v>
      </c>
      <c r="T12" s="35">
        <v>3</v>
      </c>
      <c r="U12" s="36" t="s">
        <v>45</v>
      </c>
      <c r="V12" s="37" t="s">
        <v>45</v>
      </c>
    </row>
    <row r="13" spans="2:22" x14ac:dyDescent="0.25">
      <c r="B13" s="39" t="s">
        <v>281</v>
      </c>
      <c r="C13" s="39">
        <v>1.33</v>
      </c>
      <c r="D13" s="39" t="s">
        <v>276</v>
      </c>
      <c r="E13" s="39" t="s">
        <v>37</v>
      </c>
      <c r="F13" s="39" t="s">
        <v>282</v>
      </c>
      <c r="G13" s="39" t="str">
        <f>IF(F13&lt;&gt;"",IF(LEFT(_xll.BDP($F13&amp;" Curncy","SW_PRIMARY_REF_OBLIGATION_ISIN")&amp;" Corp",1)="#","N/A",_xll.BDP($F13&amp;" Curncy","SW_PRIMARY_REF_OBLIGATION_ISIN")&amp;" Corp"),"")</f>
        <v>US03938LAF13 Corp</v>
      </c>
      <c r="H13" s="39" t="str">
        <f>IF(AND($G13&lt;&gt;"",$G13&lt;&gt;"N/A"),IF(LEFT(_xll.BDP($G13,"RTG_MOODY"),1)&lt;&gt;"#",_xll.BDP($G13,"RTG_MOODY"),""),"")</f>
        <v>Ba2</v>
      </c>
      <c r="I13" s="39" t="str">
        <f>IF(AND($G13&lt;&gt;"",$G13&lt;&gt;"N/A"),IF(LEFT(_xll.BDP($G13,"RTG_SP"),1)&lt;&gt;"#",_xll.BDP($G13,"RTG_SP"),""),"")</f>
        <v>BB</v>
      </c>
      <c r="J13" s="39" t="str">
        <f t="shared" si="0"/>
        <v/>
      </c>
      <c r="K13" s="39" t="str">
        <f t="shared" si="0"/>
        <v/>
      </c>
      <c r="L13" s="39" t="str">
        <f t="shared" si="1"/>
        <v>Ba2</v>
      </c>
      <c r="M13" s="39" t="str">
        <f t="shared" si="1"/>
        <v>BB</v>
      </c>
      <c r="N13" s="39">
        <f t="shared" si="2"/>
        <v>14</v>
      </c>
      <c r="O13" s="39">
        <f t="shared" si="3"/>
        <v>14</v>
      </c>
      <c r="R13" s="36" t="s">
        <v>48</v>
      </c>
      <c r="S13" s="37" t="s">
        <v>49</v>
      </c>
      <c r="T13" s="35">
        <v>3</v>
      </c>
      <c r="U13" s="36" t="s">
        <v>48</v>
      </c>
      <c r="V13" s="37" t="s">
        <v>49</v>
      </c>
    </row>
    <row r="14" spans="2:22" x14ac:dyDescent="0.25">
      <c r="B14" s="39" t="s">
        <v>283</v>
      </c>
      <c r="C14" s="39">
        <v>1.33</v>
      </c>
      <c r="D14" s="39" t="s">
        <v>276</v>
      </c>
      <c r="E14" s="39" t="s">
        <v>37</v>
      </c>
      <c r="F14" s="39" t="s">
        <v>284</v>
      </c>
      <c r="G14" s="39" t="str">
        <f>IF(F14&lt;&gt;"",IF(LEFT(_xll.BDP($F14&amp;" Curncy","SW_PRIMARY_REF_OBLIGATION_ISIN")&amp;" Corp",1)="#","N/A",_xll.BDP($F14&amp;" Curncy","SW_PRIMARY_REF_OBLIGATION_ISIN")&amp;" Corp"),"")</f>
        <v>XS0547019777 Corp</v>
      </c>
      <c r="H14" s="39" t="str">
        <f>IF(AND($G14&lt;&gt;"",$G14&lt;&gt;"N/A"),IF(LEFT(_xll.BDP($G14,"RTG_MOODY"),1)&lt;&gt;"#",_xll.BDP($G14,"RTG_MOODY"),""),"")</f>
        <v>Caa1</v>
      </c>
      <c r="I14" s="39" t="str">
        <f>IF(AND($G14&lt;&gt;"",$G14&lt;&gt;"N/A"),IF(LEFT(_xll.BDP($G14,"RTG_SP"),1)&lt;&gt;"#",_xll.BDP($G14,"RTG_SP"),""),"")</f>
        <v>CCC+</v>
      </c>
      <c r="J14" s="39" t="str">
        <f t="shared" si="0"/>
        <v/>
      </c>
      <c r="K14" s="39" t="str">
        <f t="shared" si="0"/>
        <v/>
      </c>
      <c r="L14" s="39" t="str">
        <f t="shared" si="1"/>
        <v>Caa1</v>
      </c>
      <c r="M14" s="39" t="str">
        <f t="shared" si="1"/>
        <v>CCC+</v>
      </c>
      <c r="N14" s="39">
        <f t="shared" si="2"/>
        <v>19</v>
      </c>
      <c r="O14" s="39">
        <f t="shared" si="3"/>
        <v>19</v>
      </c>
      <c r="R14" s="36" t="s">
        <v>52</v>
      </c>
      <c r="S14" s="37" t="s">
        <v>53</v>
      </c>
      <c r="T14" s="35">
        <v>4</v>
      </c>
      <c r="U14" s="36" t="s">
        <v>52</v>
      </c>
      <c r="V14" s="37" t="s">
        <v>53</v>
      </c>
    </row>
    <row r="15" spans="2:22" x14ac:dyDescent="0.25">
      <c r="B15" s="39" t="s">
        <v>285</v>
      </c>
      <c r="C15" s="39">
        <v>1.33</v>
      </c>
      <c r="D15" s="39" t="s">
        <v>276</v>
      </c>
      <c r="E15" s="39" t="s">
        <v>37</v>
      </c>
      <c r="F15" s="39" t="s">
        <v>286</v>
      </c>
      <c r="G15" s="39" t="str">
        <f>IF(F15&lt;&gt;"",IF(LEFT(_xll.BDP($F15&amp;" Curncy","SW_PRIMARY_REF_OBLIGATION_ISIN")&amp;" Corp",1)="#","N/A",_xll.BDP($F15&amp;" Curncy","SW_PRIMARY_REF_OBLIGATION_ISIN")&amp;" Corp"),"")</f>
        <v>XS1000393899 Corp</v>
      </c>
      <c r="H15" s="39" t="str">
        <f>IF(AND($G15&lt;&gt;"",$G15&lt;&gt;"N/A"),IF(LEFT(_xll.BDP($G15,"RTG_MOODY"),1)&lt;&gt;"#",_xll.BDP($G15,"RTG_MOODY"),""),"")</f>
        <v>B1</v>
      </c>
      <c r="I15" s="39" t="str">
        <f>IF(AND($G15&lt;&gt;"",$G15&lt;&gt;"N/A"),IF(LEFT(_xll.BDP($G15,"RTG_SP"),1)&lt;&gt;"#",_xll.BDP($G15,"RTG_SP"),""),"")</f>
        <v>B+</v>
      </c>
      <c r="J15" s="39" t="str">
        <f t="shared" si="0"/>
        <v/>
      </c>
      <c r="K15" s="39" t="str">
        <f t="shared" si="0"/>
        <v/>
      </c>
      <c r="L15" s="39" t="str">
        <f t="shared" si="1"/>
        <v>B1</v>
      </c>
      <c r="M15" s="39" t="str">
        <f t="shared" si="1"/>
        <v>B+</v>
      </c>
      <c r="N15" s="39">
        <f t="shared" si="2"/>
        <v>16</v>
      </c>
      <c r="O15" s="39">
        <f t="shared" si="3"/>
        <v>16</v>
      </c>
      <c r="R15" s="36" t="s">
        <v>56</v>
      </c>
      <c r="S15" s="37" t="s">
        <v>57</v>
      </c>
      <c r="T15" s="35">
        <v>5</v>
      </c>
      <c r="U15" s="36" t="s">
        <v>56</v>
      </c>
      <c r="V15" s="37" t="s">
        <v>57</v>
      </c>
    </row>
    <row r="16" spans="2:22" x14ac:dyDescent="0.25">
      <c r="B16" s="39" t="s">
        <v>287</v>
      </c>
      <c r="C16" s="39">
        <v>1.33</v>
      </c>
      <c r="D16" s="39" t="s">
        <v>276</v>
      </c>
      <c r="E16" s="39" t="s">
        <v>37</v>
      </c>
      <c r="F16" s="39" t="s">
        <v>288</v>
      </c>
      <c r="G16" s="39" t="str">
        <f>IF(F16&lt;&gt;"",IF(LEFT(_xll.BDP($F16&amp;" Curncy","SW_PRIMARY_REF_OBLIGATION_ISIN")&amp;" Corp",1)="#","N/A",_xll.BDP($F16&amp;" Curncy","SW_PRIMARY_REF_OBLIGATION_ISIN")&amp;" Corp"),"")</f>
        <v>XS1019171427 Corp</v>
      </c>
      <c r="H16" s="39" t="str">
        <f>IF(AND($G16&lt;&gt;"",$G16&lt;&gt;"N/A"),IF(LEFT(_xll.BDP($G16,"RTG_MOODY"),1)&lt;&gt;"#",_xll.BDP($G16,"RTG_MOODY"),""),"")</f>
        <v/>
      </c>
      <c r="I16" s="39" t="str">
        <f>IF(AND($G16&lt;&gt;"",$G16&lt;&gt;"N/A"),IF(LEFT(_xll.BDP($G16,"RTG_SP"),1)&lt;&gt;"#",_xll.BDP($G16,"RTG_SP"),""),"")</f>
        <v/>
      </c>
      <c r="J16" s="39" t="str">
        <f t="shared" si="0"/>
        <v/>
      </c>
      <c r="K16" s="39" t="str">
        <f t="shared" si="0"/>
        <v/>
      </c>
      <c r="L16" s="39" t="str">
        <f t="shared" si="1"/>
        <v/>
      </c>
      <c r="M16" s="39" t="str">
        <f t="shared" si="1"/>
        <v/>
      </c>
      <c r="N16" s="39" t="str">
        <f t="shared" si="2"/>
        <v/>
      </c>
      <c r="O16" s="39" t="str">
        <f t="shared" si="3"/>
        <v/>
      </c>
      <c r="R16" s="36" t="s">
        <v>60</v>
      </c>
      <c r="S16" s="37" t="s">
        <v>61</v>
      </c>
      <c r="T16" s="35">
        <v>6</v>
      </c>
      <c r="U16" s="36" t="s">
        <v>60</v>
      </c>
      <c r="V16" s="37" t="s">
        <v>61</v>
      </c>
    </row>
    <row r="17" spans="2:22" x14ac:dyDescent="0.25">
      <c r="B17" s="39" t="s">
        <v>289</v>
      </c>
      <c r="C17" s="39">
        <v>1.33</v>
      </c>
      <c r="D17" s="39" t="s">
        <v>276</v>
      </c>
      <c r="E17" s="39" t="s">
        <v>37</v>
      </c>
      <c r="F17" s="39" t="s">
        <v>290</v>
      </c>
      <c r="G17" s="39" t="str">
        <f>IF(F17&lt;&gt;"",IF(LEFT(_xll.BDP($F17&amp;" Curncy","SW_PRIMARY_REF_OBLIGATION_ISIN")&amp;" Corp",1)="#","N/A",_xll.BDP($F17&amp;" Curncy","SW_PRIMARY_REF_OBLIGATION_ISIN")&amp;" Corp"),"")</f>
        <v>XS1082473395 Corp</v>
      </c>
      <c r="H17" s="39" t="str">
        <f>IF(AND($G17&lt;&gt;"",$G17&lt;&gt;"N/A"),IF(LEFT(_xll.BDP($G17,"RTG_MOODY"),1)&lt;&gt;"#",_xll.BDP($G17,"RTG_MOODY"),""),"")</f>
        <v>B2</v>
      </c>
      <c r="I17" s="39" t="str">
        <f>IF(AND($G17&lt;&gt;"",$G17&lt;&gt;"N/A"),IF(LEFT(_xll.BDP($G17,"RTG_SP"),1)&lt;&gt;"#",_xll.BDP($G17,"RTG_SP"),""),"")</f>
        <v>B+</v>
      </c>
      <c r="J17" s="39" t="str">
        <f t="shared" si="0"/>
        <v/>
      </c>
      <c r="K17" s="39" t="str">
        <f t="shared" si="0"/>
        <v/>
      </c>
      <c r="L17" s="39" t="str">
        <f t="shared" si="1"/>
        <v>B2</v>
      </c>
      <c r="M17" s="39" t="str">
        <f t="shared" si="1"/>
        <v>B+</v>
      </c>
      <c r="N17" s="39">
        <f t="shared" si="2"/>
        <v>17</v>
      </c>
      <c r="O17" s="39">
        <f t="shared" si="3"/>
        <v>16</v>
      </c>
      <c r="R17" s="36" t="s">
        <v>64</v>
      </c>
      <c r="S17" s="37" t="s">
        <v>65</v>
      </c>
      <c r="T17" s="35">
        <v>7</v>
      </c>
      <c r="U17" s="36" t="s">
        <v>64</v>
      </c>
      <c r="V17" s="37" t="s">
        <v>65</v>
      </c>
    </row>
    <row r="18" spans="2:22" x14ac:dyDescent="0.25">
      <c r="B18" s="39" t="s">
        <v>291</v>
      </c>
      <c r="C18" s="39">
        <v>1.33</v>
      </c>
      <c r="D18" s="39" t="s">
        <v>276</v>
      </c>
      <c r="E18" s="39" t="s">
        <v>37</v>
      </c>
      <c r="F18" s="39" t="s">
        <v>292</v>
      </c>
      <c r="G18" s="39" t="str">
        <f>IF(F18&lt;&gt;"",IF(LEFT(_xll.BDP($F18&amp;" Curncy","SW_PRIMARY_REF_OBLIGATION_ISIN")&amp;" Corp",1)="#","N/A",_xll.BDP($F18&amp;" Curncy","SW_PRIMARY_REF_OBLIGATION_ISIN")&amp;" Corp"),"")</f>
        <v>PTBRIHOM0001 Corp</v>
      </c>
      <c r="H18" s="39" t="str">
        <f>IF(AND($G18&lt;&gt;"",$G18&lt;&gt;"N/A"),IF(LEFT(_xll.BDP($G18,"RTG_MOODY"),1)&lt;&gt;"#",_xll.BDP($G18,"RTG_MOODY"),""),"")</f>
        <v>Baa3</v>
      </c>
      <c r="I18" s="39" t="str">
        <f>IF(AND($G18&lt;&gt;"",$G18&lt;&gt;"N/A"),IF(LEFT(_xll.BDP($G18,"RTG_SP"),1)&lt;&gt;"#",_xll.BDP($G18,"RTG_SP"),""),"")</f>
        <v>NR</v>
      </c>
      <c r="J18" s="39" t="str">
        <f t="shared" si="0"/>
        <v/>
      </c>
      <c r="K18" s="39" t="str">
        <f t="shared" si="0"/>
        <v/>
      </c>
      <c r="L18" s="39" t="str">
        <f t="shared" si="1"/>
        <v>Baa3</v>
      </c>
      <c r="M18" s="39" t="str">
        <f t="shared" si="1"/>
        <v>NR</v>
      </c>
      <c r="N18" s="39">
        <f t="shared" si="2"/>
        <v>12</v>
      </c>
      <c r="O18" s="39">
        <f t="shared" si="3"/>
        <v>25</v>
      </c>
      <c r="R18" s="36" t="s">
        <v>68</v>
      </c>
      <c r="S18" s="37" t="s">
        <v>69</v>
      </c>
      <c r="T18" s="35">
        <v>8</v>
      </c>
      <c r="U18" s="36" t="s">
        <v>68</v>
      </c>
      <c r="V18" s="37" t="s">
        <v>69</v>
      </c>
    </row>
    <row r="19" spans="2:22" x14ac:dyDescent="0.25">
      <c r="B19" s="39" t="s">
        <v>293</v>
      </c>
      <c r="C19" s="39">
        <v>1.33</v>
      </c>
      <c r="D19" s="39" t="s">
        <v>276</v>
      </c>
      <c r="E19" s="39" t="s">
        <v>37</v>
      </c>
      <c r="F19" s="39" t="s">
        <v>294</v>
      </c>
      <c r="G19" s="39" t="str">
        <f>IF(F19&lt;&gt;"",IF(LEFT(_xll.BDP($F19&amp;" Curncy","SW_PRIMARY_REF_OBLIGATION_ISIN")&amp;" Corp",1)="#","N/A",_xll.BDP($F19&amp;" Curncy","SW_PRIMARY_REF_OBLIGATION_ISIN")&amp;" Corp"),"")</f>
        <v>XS0133582147 Corp</v>
      </c>
      <c r="H19" s="39" t="str">
        <f>IF(AND($G19&lt;&gt;"",$G19&lt;&gt;"N/A"),IF(LEFT(_xll.BDP($G19,"RTG_MOODY"),1)&lt;&gt;"#",_xll.BDP($G19,"RTG_MOODY"),""),"")</f>
        <v>Ba3</v>
      </c>
      <c r="I19" s="39" t="str">
        <f>IF(AND($G19&lt;&gt;"",$G19&lt;&gt;"N/A"),IF(LEFT(_xll.BDP($G19,"RTG_SP"),1)&lt;&gt;"#",_xll.BDP($G19,"RTG_SP"),""),"")</f>
        <v>BB</v>
      </c>
      <c r="J19" s="39" t="str">
        <f t="shared" si="0"/>
        <v/>
      </c>
      <c r="K19" s="39" t="str">
        <f t="shared" si="0"/>
        <v/>
      </c>
      <c r="L19" s="39" t="str">
        <f t="shared" si="1"/>
        <v>Ba3</v>
      </c>
      <c r="M19" s="39" t="str">
        <f t="shared" si="1"/>
        <v>BB</v>
      </c>
      <c r="N19" s="39">
        <f t="shared" si="2"/>
        <v>15</v>
      </c>
      <c r="O19" s="39">
        <f t="shared" si="3"/>
        <v>14</v>
      </c>
      <c r="R19" s="36" t="s">
        <v>72</v>
      </c>
      <c r="S19" s="37" t="s">
        <v>73</v>
      </c>
      <c r="T19" s="35">
        <v>9</v>
      </c>
      <c r="U19" s="36" t="s">
        <v>72</v>
      </c>
      <c r="V19" s="37" t="s">
        <v>73</v>
      </c>
    </row>
    <row r="20" spans="2:22" x14ac:dyDescent="0.25">
      <c r="B20" s="39" t="s">
        <v>295</v>
      </c>
      <c r="C20" s="39">
        <v>1.33</v>
      </c>
      <c r="D20" s="39" t="s">
        <v>276</v>
      </c>
      <c r="E20" s="39" t="s">
        <v>37</v>
      </c>
      <c r="F20" s="39" t="s">
        <v>296</v>
      </c>
      <c r="G20" s="39" t="str">
        <f>IF(F20&lt;&gt;"",IF(LEFT(_xll.BDP($F20&amp;" Curncy","SW_PRIMARY_REF_OBLIGATION_ISIN")&amp;" Corp",1)="#","N/A",_xll.BDP($F20&amp;" Curncy","SW_PRIMARY_REF_OBLIGATION_ISIN")&amp;" Corp"),"")</f>
        <v>XS0050504306 Corp</v>
      </c>
      <c r="H20" s="39" t="str">
        <f>IF(AND($G20&lt;&gt;"",$G20&lt;&gt;"N/A"),IF(LEFT(_xll.BDP($G20,"RTG_MOODY"),1)&lt;&gt;"#",_xll.BDP($G20,"RTG_MOODY"),""),"")</f>
        <v>B1</v>
      </c>
      <c r="I20" s="39" t="str">
        <f>IF(AND($G20&lt;&gt;"",$G20&lt;&gt;"N/A"),IF(LEFT(_xll.BDP($G20,"RTG_SP"),1)&lt;&gt;"#",_xll.BDP($G20,"RTG_SP"),""),"")</f>
        <v>B</v>
      </c>
      <c r="J20" s="39" t="str">
        <f t="shared" si="0"/>
        <v/>
      </c>
      <c r="K20" s="39" t="str">
        <f t="shared" si="0"/>
        <v/>
      </c>
      <c r="L20" s="39" t="str">
        <f t="shared" si="1"/>
        <v>B1</v>
      </c>
      <c r="M20" s="39" t="str">
        <f t="shared" si="1"/>
        <v>B</v>
      </c>
      <c r="N20" s="39">
        <f t="shared" si="2"/>
        <v>16</v>
      </c>
      <c r="O20" s="39">
        <f t="shared" si="3"/>
        <v>17</v>
      </c>
      <c r="R20" s="36" t="s">
        <v>77</v>
      </c>
      <c r="S20" s="37" t="s">
        <v>78</v>
      </c>
      <c r="T20" s="35">
        <v>10</v>
      </c>
      <c r="U20" s="36" t="s">
        <v>77</v>
      </c>
      <c r="V20" s="37" t="s">
        <v>78</v>
      </c>
    </row>
    <row r="21" spans="2:22" x14ac:dyDescent="0.25">
      <c r="B21" s="39" t="s">
        <v>297</v>
      </c>
      <c r="C21" s="39">
        <v>1.33</v>
      </c>
      <c r="D21" s="39" t="s">
        <v>276</v>
      </c>
      <c r="E21" s="39" t="s">
        <v>75</v>
      </c>
      <c r="F21" s="39" t="s">
        <v>788</v>
      </c>
      <c r="G21" s="39" t="str">
        <f>IF(F21&lt;&gt;"",IF(LEFT(_xll.BDP($F21&amp;" Curncy","SW_PRIMARY_REF_OBLIGATION_ISIN")&amp;" Corp",1)="#","N/A",_xll.BDP($F21&amp;" Curncy","SW_PRIMARY_REF_OBLIGATION_ISIN")&amp;" Corp"),"")</f>
        <v>XS1084823548 Corp</v>
      </c>
      <c r="H21" s="39" t="str">
        <f>IF(AND($G21&lt;&gt;"",$G21&lt;&gt;"N/A"),IF(LEFT(_xll.BDP($G21,"RTG_MOODY"),1)&lt;&gt;"#",_xll.BDP($G21,"RTG_MOODY"),""),"")</f>
        <v>Caa2</v>
      </c>
      <c r="I21" s="39" t="str">
        <f>IF(AND($G21&lt;&gt;"",$G21&lt;&gt;"N/A"),IF(LEFT(_xll.BDP($G21,"RTG_SP"),1)&lt;&gt;"#",_xll.BDP($G21,"RTG_SP"),""),"")</f>
        <v>CCC</v>
      </c>
      <c r="J21" s="39" t="str">
        <f t="shared" si="0"/>
        <v/>
      </c>
      <c r="K21" s="39" t="str">
        <f t="shared" si="0"/>
        <v/>
      </c>
      <c r="L21" s="39" t="str">
        <f t="shared" si="1"/>
        <v>Caa2</v>
      </c>
      <c r="M21" s="39" t="str">
        <f t="shared" si="1"/>
        <v>CCC</v>
      </c>
      <c r="N21" s="39">
        <f t="shared" si="2"/>
        <v>20</v>
      </c>
      <c r="O21" s="39">
        <f t="shared" si="3"/>
        <v>20</v>
      </c>
      <c r="R21" s="36" t="s">
        <v>81</v>
      </c>
      <c r="S21" s="37" t="s">
        <v>82</v>
      </c>
      <c r="T21" s="35">
        <v>11</v>
      </c>
      <c r="U21" s="36" t="s">
        <v>81</v>
      </c>
      <c r="V21" s="37" t="s">
        <v>82</v>
      </c>
    </row>
    <row r="22" spans="2:22" x14ac:dyDescent="0.25">
      <c r="B22" s="39" t="s">
        <v>298</v>
      </c>
      <c r="C22" s="39">
        <v>1.33</v>
      </c>
      <c r="D22" s="39" t="s">
        <v>276</v>
      </c>
      <c r="E22" s="39" t="s">
        <v>75</v>
      </c>
      <c r="F22" s="39" t="s">
        <v>299</v>
      </c>
      <c r="G22" s="39" t="str">
        <f>IF(F22&lt;&gt;"",IF(LEFT(_xll.BDP($F22&amp;" Curncy","SW_PRIMARY_REF_OBLIGATION_ISIN")&amp;" Corp",1)="#","N/A",_xll.BDP($F22&amp;" Curncy","SW_PRIMARY_REF_OBLIGATION_ISIN")&amp;" Corp"),"")</f>
        <v>N/A</v>
      </c>
      <c r="H22" s="39" t="str">
        <f>IF(AND($G22&lt;&gt;"",$G22&lt;&gt;"N/A"),IF(LEFT(_xll.BDP($G22,"RTG_MOODY"),1)&lt;&gt;"#",_xll.BDP($G22,"RTG_MOODY"),""),"")</f>
        <v/>
      </c>
      <c r="I22" s="39" t="str">
        <f>IF(AND($G22&lt;&gt;"",$G22&lt;&gt;"N/A"),IF(LEFT(_xll.BDP($G22,"RTG_SP"),1)&lt;&gt;"#",_xll.BDP($G22,"RTG_SP"),""),"")</f>
        <v/>
      </c>
      <c r="J22" s="39" t="str">
        <f t="shared" si="0"/>
        <v/>
      </c>
      <c r="K22" s="39" t="str">
        <f t="shared" si="0"/>
        <v/>
      </c>
      <c r="L22" s="39" t="str">
        <f t="shared" si="1"/>
        <v/>
      </c>
      <c r="M22" s="39" t="str">
        <f t="shared" si="1"/>
        <v/>
      </c>
      <c r="N22" s="39" t="str">
        <f t="shared" si="2"/>
        <v/>
      </c>
      <c r="O22" s="39" t="str">
        <f t="shared" si="3"/>
        <v/>
      </c>
      <c r="R22" s="36" t="s">
        <v>85</v>
      </c>
      <c r="S22" s="37" t="s">
        <v>86</v>
      </c>
      <c r="T22" s="35">
        <v>12</v>
      </c>
      <c r="U22" s="36" t="s">
        <v>85</v>
      </c>
      <c r="V22" s="37" t="s">
        <v>86</v>
      </c>
    </row>
    <row r="23" spans="2:22" x14ac:dyDescent="0.25">
      <c r="B23" s="39" t="s">
        <v>300</v>
      </c>
      <c r="C23" s="39">
        <v>1.33</v>
      </c>
      <c r="D23" s="39" t="s">
        <v>276</v>
      </c>
      <c r="E23" s="39" t="s">
        <v>37</v>
      </c>
      <c r="F23" s="39" t="s">
        <v>301</v>
      </c>
      <c r="G23" s="39" t="str">
        <f>IF(F23&lt;&gt;"",IF(LEFT(_xll.BDP($F23&amp;" Curncy","SW_PRIMARY_REF_OBLIGATION_ISIN")&amp;" Corp",1)="#","N/A",_xll.BDP($F23&amp;" Curncy","SW_PRIMARY_REF_OBLIGATION_ISIN")&amp;" Corp"),"")</f>
        <v>N/A</v>
      </c>
      <c r="H23" s="39" t="str">
        <f>IF(AND($G23&lt;&gt;"",$G23&lt;&gt;"N/A"),IF(LEFT(_xll.BDP($G23,"RTG_MOODY"),1)&lt;&gt;"#",_xll.BDP($G23,"RTG_MOODY"),""),"")</f>
        <v/>
      </c>
      <c r="I23" s="39" t="str">
        <f>IF(AND($G23&lt;&gt;"",$G23&lt;&gt;"N/A"),IF(LEFT(_xll.BDP($G23,"RTG_SP"),1)&lt;&gt;"#",_xll.BDP($G23,"RTG_SP"),""),"")</f>
        <v/>
      </c>
      <c r="J23" s="39" t="str">
        <f t="shared" si="0"/>
        <v/>
      </c>
      <c r="K23" s="39" t="str">
        <f t="shared" si="0"/>
        <v/>
      </c>
      <c r="L23" s="39" t="str">
        <f t="shared" si="1"/>
        <v/>
      </c>
      <c r="M23" s="39" t="str">
        <f t="shared" si="1"/>
        <v/>
      </c>
      <c r="N23" s="39" t="str">
        <f t="shared" si="2"/>
        <v/>
      </c>
      <c r="O23" s="39" t="str">
        <f t="shared" si="3"/>
        <v/>
      </c>
      <c r="R23" s="36" t="s">
        <v>89</v>
      </c>
      <c r="S23" s="37" t="s">
        <v>90</v>
      </c>
      <c r="T23" s="35">
        <v>13</v>
      </c>
      <c r="U23" s="36" t="s">
        <v>89</v>
      </c>
      <c r="V23" s="37" t="s">
        <v>90</v>
      </c>
    </row>
    <row r="24" spans="2:22" x14ac:dyDescent="0.25">
      <c r="B24" s="39" t="s">
        <v>302</v>
      </c>
      <c r="C24" s="39">
        <v>1.33</v>
      </c>
      <c r="D24" s="39" t="s">
        <v>276</v>
      </c>
      <c r="E24" s="39" t="s">
        <v>37</v>
      </c>
      <c r="F24" s="39" t="s">
        <v>303</v>
      </c>
      <c r="G24" s="39" t="str">
        <f>IF(F24&lt;&gt;"",IF(LEFT(_xll.BDP($F24&amp;" Curncy","SW_PRIMARY_REF_OBLIGATION_ISIN")&amp;" Corp",1)="#","N/A",_xll.BDP($F24&amp;" Curncy","SW_PRIMARY_REF_OBLIGATION_ISIN")&amp;" Corp"),"")</f>
        <v>XS0604641034 Corp</v>
      </c>
      <c r="H24" s="39" t="str">
        <f>IF(AND($G24&lt;&gt;"",$G24&lt;&gt;"N/A"),IF(LEFT(_xll.BDP($G24,"RTG_MOODY"),1)&lt;&gt;"#",_xll.BDP($G24,"RTG_MOODY"),""),"")</f>
        <v>Ba2</v>
      </c>
      <c r="I24" s="39" t="str">
        <f>IF(AND($G24&lt;&gt;"",$G24&lt;&gt;"N/A"),IF(LEFT(_xll.BDP($G24,"RTG_SP"),1)&lt;&gt;"#",_xll.BDP($G24,"RTG_SP"),""),"")</f>
        <v>BB+</v>
      </c>
      <c r="J24" s="39" t="str">
        <f t="shared" si="0"/>
        <v/>
      </c>
      <c r="K24" s="39" t="str">
        <f t="shared" si="0"/>
        <v/>
      </c>
      <c r="L24" s="39" t="str">
        <f t="shared" si="1"/>
        <v>Ba2</v>
      </c>
      <c r="M24" s="39" t="str">
        <f t="shared" si="1"/>
        <v>BB+</v>
      </c>
      <c r="N24" s="39">
        <f t="shared" si="2"/>
        <v>14</v>
      </c>
      <c r="O24" s="39">
        <f t="shared" si="3"/>
        <v>13</v>
      </c>
      <c r="R24" s="36" t="s">
        <v>93</v>
      </c>
      <c r="S24" s="37" t="s">
        <v>94</v>
      </c>
      <c r="T24" s="35">
        <v>14</v>
      </c>
      <c r="U24" s="36" t="s">
        <v>93</v>
      </c>
      <c r="V24" s="37" t="s">
        <v>94</v>
      </c>
    </row>
    <row r="25" spans="2:22" x14ac:dyDescent="0.25">
      <c r="B25" s="39" t="s">
        <v>304</v>
      </c>
      <c r="C25" s="39">
        <v>1.33</v>
      </c>
      <c r="D25" s="39" t="s">
        <v>276</v>
      </c>
      <c r="E25" s="39" t="s">
        <v>37</v>
      </c>
      <c r="F25" s="39" t="s">
        <v>305</v>
      </c>
      <c r="G25" s="39" t="str">
        <f>IF(F25&lt;&gt;"",IF(LEFT(_xll.BDP($F25&amp;" Curncy","SW_PRIMARY_REF_OBLIGATION_ISIN")&amp;" Corp",1)="#","N/A",_xll.BDP($F25&amp;" Curncy","SW_PRIMARY_REF_OBLIGATION_ISIN")&amp;" Corp"),"")</f>
        <v>XS0568044555 Corp</v>
      </c>
      <c r="H25" s="39" t="str">
        <f>IF(AND($G25&lt;&gt;"",$G25&lt;&gt;"N/A"),IF(LEFT(_xll.BDP($G25,"RTG_MOODY"),1)&lt;&gt;"#",_xll.BDP($G25,"RTG_MOODY"),""),"")</f>
        <v>B3</v>
      </c>
      <c r="I25" s="39" t="str">
        <f>IF(AND($G25&lt;&gt;"",$G25&lt;&gt;"N/A"),IF(LEFT(_xll.BDP($G25,"RTG_SP"),1)&lt;&gt;"#",_xll.BDP($G25,"RTG_SP"),""),"")</f>
        <v>B</v>
      </c>
      <c r="J25" s="39" t="str">
        <f t="shared" si="0"/>
        <v/>
      </c>
      <c r="K25" s="39" t="str">
        <f t="shared" si="0"/>
        <v/>
      </c>
      <c r="L25" s="39" t="str">
        <f t="shared" si="1"/>
        <v>B3</v>
      </c>
      <c r="M25" s="39" t="str">
        <f t="shared" si="1"/>
        <v>B</v>
      </c>
      <c r="N25" s="39">
        <f t="shared" si="2"/>
        <v>18</v>
      </c>
      <c r="O25" s="39">
        <f t="shared" si="3"/>
        <v>17</v>
      </c>
      <c r="R25" s="36" t="s">
        <v>97</v>
      </c>
      <c r="S25" s="37" t="s">
        <v>98</v>
      </c>
      <c r="T25" s="35">
        <v>15</v>
      </c>
      <c r="U25" s="36" t="s">
        <v>97</v>
      </c>
      <c r="V25" s="37" t="s">
        <v>98</v>
      </c>
    </row>
    <row r="26" spans="2:22" x14ac:dyDescent="0.25">
      <c r="B26" s="39" t="s">
        <v>306</v>
      </c>
      <c r="C26" s="39">
        <v>1.33</v>
      </c>
      <c r="D26" s="39" t="s">
        <v>276</v>
      </c>
      <c r="E26" s="39" t="s">
        <v>37</v>
      </c>
      <c r="F26" s="39" t="s">
        <v>307</v>
      </c>
      <c r="G26" s="39" t="str">
        <f>IF(F26&lt;&gt;"",IF(LEFT(_xll.BDP($F26&amp;" Curncy","SW_PRIMARY_REF_OBLIGATION_ISIN")&amp;" Corp",1)="#","N/A",_xll.BDP($F26&amp;" Curncy","SW_PRIMARY_REF_OBLIGATION_ISIN")&amp;" Corp"),"")</f>
        <v>XS1076527875 Corp</v>
      </c>
      <c r="H26" s="39" t="str">
        <f>IF(AND($G26&lt;&gt;"",$G26&lt;&gt;"N/A"),IF(LEFT(_xll.BDP($G26,"RTG_MOODY"),1)&lt;&gt;"#",_xll.BDP($G26,"RTG_MOODY"),""),"")</f>
        <v>B1</v>
      </c>
      <c r="I26" s="39" t="str">
        <f>IF(AND($G26&lt;&gt;"",$G26&lt;&gt;"N/A"),IF(LEFT(_xll.BDP($G26,"RTG_SP"),1)&lt;&gt;"#",_xll.BDP($G26,"RTG_SP"),""),"")</f>
        <v>B</v>
      </c>
      <c r="J26" s="39" t="str">
        <f t="shared" si="0"/>
        <v/>
      </c>
      <c r="K26" s="39" t="str">
        <f t="shared" si="0"/>
        <v/>
      </c>
      <c r="L26" s="39" t="str">
        <f t="shared" si="1"/>
        <v>B1</v>
      </c>
      <c r="M26" s="39" t="str">
        <f t="shared" si="1"/>
        <v>B</v>
      </c>
      <c r="N26" s="39">
        <f t="shared" si="2"/>
        <v>16</v>
      </c>
      <c r="O26" s="39">
        <f t="shared" si="3"/>
        <v>17</v>
      </c>
      <c r="R26" s="36" t="s">
        <v>101</v>
      </c>
      <c r="S26" s="37" t="s">
        <v>102</v>
      </c>
      <c r="T26" s="35">
        <v>16</v>
      </c>
      <c r="U26" s="36" t="s">
        <v>101</v>
      </c>
      <c r="V26" s="37" t="s">
        <v>102</v>
      </c>
    </row>
    <row r="27" spans="2:22" x14ac:dyDescent="0.25">
      <c r="B27" s="39" t="s">
        <v>308</v>
      </c>
      <c r="C27" s="39">
        <v>1.33</v>
      </c>
      <c r="D27" s="39" t="s">
        <v>276</v>
      </c>
      <c r="E27" s="39" t="s">
        <v>37</v>
      </c>
      <c r="F27" s="39" t="s">
        <v>309</v>
      </c>
      <c r="G27" s="39" t="str">
        <f>IF(F27&lt;&gt;"",IF(LEFT(_xll.BDP($F27&amp;" Curncy","SW_PRIMARY_REF_OBLIGATION_ISIN")&amp;" Corp",1)="#","N/A",_xll.BDP($F27&amp;" Curncy","SW_PRIMARY_REF_OBLIGATION_ISIN")&amp;" Corp"),"")</f>
        <v>PTEDPZOM0003 Corp</v>
      </c>
      <c r="H27" s="39" t="str">
        <f>IF(AND($G27&lt;&gt;"",$G27&lt;&gt;"N/A"),IF(LEFT(_xll.BDP($G27,"RTG_MOODY"),1)&lt;&gt;"#",_xll.BDP($G27,"RTG_MOODY"),""),"")</f>
        <v/>
      </c>
      <c r="I27" s="39" t="str">
        <f>IF(AND($G27&lt;&gt;"",$G27&lt;&gt;"N/A"),IF(LEFT(_xll.BDP($G27,"RTG_SP"),1)&lt;&gt;"#",_xll.BDP($G27,"RTG_SP"),""),"")</f>
        <v>BB+</v>
      </c>
      <c r="J27" s="39" t="str">
        <f t="shared" si="0"/>
        <v/>
      </c>
      <c r="K27" s="39" t="str">
        <f t="shared" si="0"/>
        <v/>
      </c>
      <c r="L27" s="39" t="str">
        <f t="shared" si="1"/>
        <v/>
      </c>
      <c r="M27" s="39" t="str">
        <f t="shared" si="1"/>
        <v>BB+</v>
      </c>
      <c r="N27" s="39" t="str">
        <f t="shared" si="2"/>
        <v/>
      </c>
      <c r="O27" s="39">
        <f t="shared" si="3"/>
        <v>13</v>
      </c>
      <c r="R27" s="36" t="s">
        <v>105</v>
      </c>
      <c r="S27" s="37" t="s">
        <v>106</v>
      </c>
      <c r="T27" s="35">
        <v>17</v>
      </c>
      <c r="U27" s="36" t="s">
        <v>105</v>
      </c>
      <c r="V27" s="37" t="s">
        <v>106</v>
      </c>
    </row>
    <row r="28" spans="2:22" x14ac:dyDescent="0.25">
      <c r="B28" s="39" t="s">
        <v>310</v>
      </c>
      <c r="C28" s="39">
        <v>1.33</v>
      </c>
      <c r="D28" s="39" t="s">
        <v>276</v>
      </c>
      <c r="E28" s="39" t="s">
        <v>37</v>
      </c>
      <c r="F28" s="39" t="s">
        <v>311</v>
      </c>
      <c r="G28" s="39" t="str">
        <f>IF(F28&lt;&gt;"",IF(LEFT(_xll.BDP($F28&amp;" Curncy","SW_PRIMARY_REF_OBLIGATION_ISIN")&amp;" Corp",1)="#","N/A",_xll.BDP($F28&amp;" Curncy","SW_PRIMARY_REF_OBLIGATION_ISIN")&amp;" Corp"),"")</f>
        <v>N/A</v>
      </c>
      <c r="H28" s="39" t="str">
        <f>IF(AND($G28&lt;&gt;"",$G28&lt;&gt;"N/A"),IF(LEFT(_xll.BDP($G28,"RTG_MOODY"),1)&lt;&gt;"#",_xll.BDP($G28,"RTG_MOODY"),""),"")</f>
        <v/>
      </c>
      <c r="I28" s="39" t="str">
        <f>IF(AND($G28&lt;&gt;"",$G28&lt;&gt;"N/A"),IF(LEFT(_xll.BDP($G28,"RTG_SP"),1)&lt;&gt;"#",_xll.BDP($G28,"RTG_SP"),""),"")</f>
        <v/>
      </c>
      <c r="J28" s="39" t="str">
        <f t="shared" si="0"/>
        <v/>
      </c>
      <c r="K28" s="39" t="str">
        <f t="shared" si="0"/>
        <v/>
      </c>
      <c r="L28" s="39" t="str">
        <f t="shared" si="1"/>
        <v/>
      </c>
      <c r="M28" s="39" t="str">
        <f t="shared" si="1"/>
        <v/>
      </c>
      <c r="N28" s="39" t="str">
        <f t="shared" si="2"/>
        <v/>
      </c>
      <c r="O28" s="39" t="str">
        <f t="shared" si="3"/>
        <v/>
      </c>
      <c r="R28" s="36" t="s">
        <v>109</v>
      </c>
      <c r="S28" s="37" t="s">
        <v>110</v>
      </c>
      <c r="T28" s="35">
        <v>18</v>
      </c>
      <c r="U28" s="36" t="s">
        <v>109</v>
      </c>
      <c r="V28" s="37" t="s">
        <v>110</v>
      </c>
    </row>
    <row r="29" spans="2:22" x14ac:dyDescent="0.25">
      <c r="B29" s="39" t="s">
        <v>312</v>
      </c>
      <c r="C29" s="39">
        <v>1.33</v>
      </c>
      <c r="D29" s="39" t="s">
        <v>276</v>
      </c>
      <c r="E29" s="39" t="s">
        <v>37</v>
      </c>
      <c r="F29" s="39" t="s">
        <v>749</v>
      </c>
      <c r="G29" s="39" t="str">
        <f>IF(F29&lt;&gt;"",IF(LEFT(_xll.BDP($F29&amp;" Curncy","SW_PRIMARY_REF_OBLIGATION_ISIN")&amp;" Corp",1)="#","N/A",_xll.BDP($F29&amp;" Curncy","SW_PRIMARY_REF_OBLIGATION_ISIN")&amp;" Corp"),"")</f>
        <v>N/A</v>
      </c>
      <c r="H29" s="39" t="str">
        <f>IF(AND($G29&lt;&gt;"",$G29&lt;&gt;"N/A"),IF(LEFT(_xll.BDP($G29,"RTG_MOODY"),1)&lt;&gt;"#",_xll.BDP($G29,"RTG_MOODY"),""),"")</f>
        <v/>
      </c>
      <c r="I29" s="39" t="str">
        <f>IF(AND($G29&lt;&gt;"",$G29&lt;&gt;"N/A"),IF(LEFT(_xll.BDP($G29,"RTG_SP"),1)&lt;&gt;"#",_xll.BDP($G29,"RTG_SP"),""),"")</f>
        <v/>
      </c>
      <c r="J29" s="39" t="str">
        <f t="shared" si="0"/>
        <v/>
      </c>
      <c r="K29" s="39" t="str">
        <f t="shared" si="0"/>
        <v/>
      </c>
      <c r="L29" s="39" t="str">
        <f t="shared" si="1"/>
        <v/>
      </c>
      <c r="M29" s="39" t="str">
        <f t="shared" si="1"/>
        <v/>
      </c>
      <c r="N29" s="39" t="str">
        <f t="shared" si="2"/>
        <v/>
      </c>
      <c r="O29" s="39" t="str">
        <f t="shared" si="3"/>
        <v/>
      </c>
      <c r="R29" s="36" t="s">
        <v>113</v>
      </c>
      <c r="S29" s="37" t="s">
        <v>114</v>
      </c>
      <c r="T29" s="35">
        <v>19</v>
      </c>
      <c r="U29" s="36" t="s">
        <v>113</v>
      </c>
      <c r="V29" s="37" t="s">
        <v>114</v>
      </c>
    </row>
    <row r="30" spans="2:22" x14ac:dyDescent="0.25">
      <c r="B30" s="39" t="s">
        <v>313</v>
      </c>
      <c r="C30" s="39">
        <v>1.33</v>
      </c>
      <c r="D30" s="39" t="s">
        <v>276</v>
      </c>
      <c r="E30" s="39" t="s">
        <v>75</v>
      </c>
      <c r="F30" s="39" t="s">
        <v>314</v>
      </c>
      <c r="G30" s="39" t="str">
        <f>IF(F30&lt;&gt;"",IF(LEFT(_xll.BDP($F30&amp;" Curncy","SW_PRIMARY_REF_OBLIGATION_ISIN")&amp;" Corp",1)="#","N/A",_xll.BDP($F30&amp;" Curncy","SW_PRIMARY_REF_OBLIGATION_ISIN")&amp;" Corp"),"")</f>
        <v>XS1054087496 Corp</v>
      </c>
      <c r="H30" s="39" t="str">
        <f>IF(AND($G30&lt;&gt;"",$G30&lt;&gt;"N/A"),IF(LEFT(_xll.BDP($G30,"RTG_MOODY"),1)&lt;&gt;"#",_xll.BDP($G30,"RTG_MOODY"),""),"")</f>
        <v>Caa2</v>
      </c>
      <c r="I30" s="39" t="str">
        <f>IF(AND($G30&lt;&gt;"",$G30&lt;&gt;"N/A"),IF(LEFT(_xll.BDP($G30,"RTG_SP"),1)&lt;&gt;"#",_xll.BDP($G30,"RTG_SP"),""),"")</f>
        <v>CCC</v>
      </c>
      <c r="J30" s="39" t="str">
        <f t="shared" si="0"/>
        <v/>
      </c>
      <c r="K30" s="39" t="str">
        <f t="shared" si="0"/>
        <v/>
      </c>
      <c r="L30" s="39" t="str">
        <f t="shared" si="1"/>
        <v>Caa2</v>
      </c>
      <c r="M30" s="39" t="str">
        <f t="shared" si="1"/>
        <v>CCC</v>
      </c>
      <c r="N30" s="39">
        <f t="shared" si="2"/>
        <v>20</v>
      </c>
      <c r="O30" s="39">
        <f t="shared" si="3"/>
        <v>20</v>
      </c>
      <c r="R30" s="36" t="s">
        <v>117</v>
      </c>
      <c r="S30" s="37" t="s">
        <v>118</v>
      </c>
      <c r="T30" s="35">
        <v>20</v>
      </c>
      <c r="U30" s="36" t="s">
        <v>117</v>
      </c>
      <c r="V30" s="37" t="s">
        <v>118</v>
      </c>
    </row>
    <row r="31" spans="2:22" x14ac:dyDescent="0.25">
      <c r="B31" s="39" t="s">
        <v>315</v>
      </c>
      <c r="C31" s="39">
        <v>1.33</v>
      </c>
      <c r="D31" s="39" t="s">
        <v>276</v>
      </c>
      <c r="E31" s="39" t="s">
        <v>37</v>
      </c>
      <c r="F31" s="39" t="s">
        <v>316</v>
      </c>
      <c r="G31" s="39" t="str">
        <f>IF(F31&lt;&gt;"",IF(LEFT(_xll.BDP($F31&amp;" Curncy","SW_PRIMARY_REF_OBLIGATION_ISIN")&amp;" Corp",1)="#","N/A",_xll.BDP($F31&amp;" Curncy","SW_PRIMARY_REF_OBLIGATION_ISIN")&amp;" Corp"),"")</f>
        <v>XS0182242247 Corp</v>
      </c>
      <c r="H31" s="39" t="str">
        <f>IF(AND($G31&lt;&gt;"",$G31&lt;&gt;"N/A"),IF(LEFT(_xll.BDP($G31,"RTG_MOODY"),1)&lt;&gt;"#",_xll.BDP($G31,"RTG_MOODY"),""),"")</f>
        <v>Ba1</v>
      </c>
      <c r="I31" s="39" t="str">
        <f>IF(AND($G31&lt;&gt;"",$G31&lt;&gt;"N/A"),IF(LEFT(_xll.BDP($G31,"RTG_SP"),1)&lt;&gt;"#",_xll.BDP($G31,"RTG_SP"),""),"")</f>
        <v>BB+</v>
      </c>
      <c r="J31" s="39" t="str">
        <f t="shared" si="0"/>
        <v/>
      </c>
      <c r="K31" s="39" t="str">
        <f t="shared" si="0"/>
        <v/>
      </c>
      <c r="L31" s="39" t="str">
        <f t="shared" si="1"/>
        <v>Ba1</v>
      </c>
      <c r="M31" s="39" t="str">
        <f t="shared" si="1"/>
        <v>BB+</v>
      </c>
      <c r="N31" s="39">
        <f t="shared" si="2"/>
        <v>13</v>
      </c>
      <c r="O31" s="39">
        <f t="shared" si="3"/>
        <v>13</v>
      </c>
      <c r="R31" s="36" t="s">
        <v>121</v>
      </c>
      <c r="S31" s="37" t="s">
        <v>122</v>
      </c>
      <c r="T31" s="35">
        <v>21</v>
      </c>
      <c r="U31" s="36" t="s">
        <v>121</v>
      </c>
      <c r="V31" s="37" t="s">
        <v>122</v>
      </c>
    </row>
    <row r="32" spans="2:22" x14ac:dyDescent="0.25">
      <c r="B32" s="39" t="s">
        <v>317</v>
      </c>
      <c r="C32" s="39">
        <v>1.33</v>
      </c>
      <c r="D32" s="39" t="s">
        <v>276</v>
      </c>
      <c r="E32" s="39" t="s">
        <v>37</v>
      </c>
      <c r="F32" s="39" t="s">
        <v>318</v>
      </c>
      <c r="G32" s="39" t="str">
        <f>IF(F32&lt;&gt;"",IF(LEFT(_xll.BDP($F32&amp;" Curncy","SW_PRIMARY_REF_OBLIGATION_ISIN")&amp;" Corp",1)="#","N/A",_xll.BDP($F32&amp;" Curncy","SW_PRIMARY_REF_OBLIGATION_ISIN")&amp;" Corp"),"")</f>
        <v>XS1071420027 Corp</v>
      </c>
      <c r="H32" s="39" t="str">
        <f>IF(AND($G32&lt;&gt;"",$G32&lt;&gt;"N/A"),IF(LEFT(_xll.BDP($G32,"RTG_MOODY"),1)&lt;&gt;"#",_xll.BDP($G32,"RTG_MOODY"),""),"")</f>
        <v>Caa1</v>
      </c>
      <c r="I32" s="39" t="str">
        <f>IF(AND($G32&lt;&gt;"",$G32&lt;&gt;"N/A"),IF(LEFT(_xll.BDP($G32,"RTG_SP"),1)&lt;&gt;"#",_xll.BDP($G32,"RTG_SP"),""),"")</f>
        <v>CCC+</v>
      </c>
      <c r="J32" s="39" t="str">
        <f t="shared" si="0"/>
        <v/>
      </c>
      <c r="K32" s="39" t="str">
        <f t="shared" si="0"/>
        <v/>
      </c>
      <c r="L32" s="39" t="str">
        <f t="shared" si="1"/>
        <v>Caa1</v>
      </c>
      <c r="M32" s="39" t="str">
        <f t="shared" si="1"/>
        <v>CCC+</v>
      </c>
      <c r="N32" s="39">
        <f t="shared" si="2"/>
        <v>19</v>
      </c>
      <c r="O32" s="39">
        <f t="shared" si="3"/>
        <v>19</v>
      </c>
      <c r="R32" s="36" t="s">
        <v>125</v>
      </c>
      <c r="S32" s="37" t="s">
        <v>126</v>
      </c>
      <c r="T32" s="35">
        <v>22</v>
      </c>
      <c r="U32" s="36" t="s">
        <v>125</v>
      </c>
      <c r="V32" s="37" t="s">
        <v>126</v>
      </c>
    </row>
    <row r="33" spans="2:22" x14ac:dyDescent="0.25">
      <c r="B33" s="39" t="s">
        <v>319</v>
      </c>
      <c r="C33" s="39">
        <v>1.33</v>
      </c>
      <c r="D33" s="39" t="s">
        <v>276</v>
      </c>
      <c r="E33" s="39" t="s">
        <v>37</v>
      </c>
      <c r="F33" s="39" t="s">
        <v>320</v>
      </c>
      <c r="G33" s="39" t="str">
        <f>IF(F33&lt;&gt;"",IF(LEFT(_xll.BDP($F33&amp;" Curncy","SW_PRIMARY_REF_OBLIGATION_ISIN")&amp;" Corp",1)="#","N/A",_xll.BDP($F33&amp;" Curncy","SW_PRIMARY_REF_OBLIGATION_ISIN")&amp;" Corp"),"")</f>
        <v>PTGALIOE0009 Corp</v>
      </c>
      <c r="H33" s="39" t="str">
        <f>IF(AND($G33&lt;&gt;"",$G33&lt;&gt;"N/A"),IF(LEFT(_xll.BDP($G33,"RTG_MOODY"),1)&lt;&gt;"#",_xll.BDP($G33,"RTG_MOODY"),""),"")</f>
        <v/>
      </c>
      <c r="I33" s="39" t="str">
        <f>IF(AND($G33&lt;&gt;"",$G33&lt;&gt;"N/A"),IF(LEFT(_xll.BDP($G33,"RTG_SP"),1)&lt;&gt;"#",_xll.BDP($G33,"RTG_SP"),""),"")</f>
        <v/>
      </c>
      <c r="J33" s="39" t="str">
        <f t="shared" si="0"/>
        <v/>
      </c>
      <c r="K33" s="39" t="str">
        <f t="shared" si="0"/>
        <v/>
      </c>
      <c r="L33" s="39" t="str">
        <f t="shared" si="1"/>
        <v/>
      </c>
      <c r="M33" s="39" t="str">
        <f t="shared" si="1"/>
        <v/>
      </c>
      <c r="N33" s="39" t="str">
        <f t="shared" si="2"/>
        <v/>
      </c>
      <c r="O33" s="39" t="str">
        <f t="shared" si="3"/>
        <v/>
      </c>
      <c r="R33" s="36" t="s">
        <v>129</v>
      </c>
      <c r="S33" s="37" t="s">
        <v>129</v>
      </c>
      <c r="T33" s="35">
        <v>23</v>
      </c>
      <c r="U33" s="36" t="s">
        <v>129</v>
      </c>
      <c r="V33" s="37" t="s">
        <v>129</v>
      </c>
    </row>
    <row r="34" spans="2:22" x14ac:dyDescent="0.25">
      <c r="B34" s="39" t="s">
        <v>321</v>
      </c>
      <c r="C34" s="39">
        <v>1.33</v>
      </c>
      <c r="D34" s="39" t="s">
        <v>276</v>
      </c>
      <c r="E34" s="39" t="s">
        <v>37</v>
      </c>
      <c r="F34" s="39" t="s">
        <v>322</v>
      </c>
      <c r="G34" s="39" t="str">
        <f>IF(F34&lt;&gt;"",IF(LEFT(_xll.BDP($F34&amp;" Curncy","SW_PRIMARY_REF_OBLIGATION_ISIN")&amp;" Corp",1)="#","N/A",_xll.BDP($F34&amp;" Curncy","SW_PRIMARY_REF_OBLIGATION_ISIN")&amp;" Corp"),"")</f>
        <v>XS1046702293 Corp</v>
      </c>
      <c r="H34" s="39" t="str">
        <f>IF(AND($G34&lt;&gt;"",$G34&lt;&gt;"N/A"),IF(LEFT(_xll.BDP($G34,"RTG_MOODY"),1)&lt;&gt;"#",_xll.BDP($G34,"RTG_MOODY"),""),"")</f>
        <v/>
      </c>
      <c r="I34" s="39" t="str">
        <f>IF(AND($G34&lt;&gt;"",$G34&lt;&gt;"N/A"),IF(LEFT(_xll.BDP($G34,"RTG_SP"),1)&lt;&gt;"#",_xll.BDP($G34,"RTG_SP"),""),"")</f>
        <v>B-</v>
      </c>
      <c r="J34" s="39" t="str">
        <f t="shared" si="0"/>
        <v/>
      </c>
      <c r="K34" s="39" t="str">
        <f t="shared" si="0"/>
        <v/>
      </c>
      <c r="L34" s="39" t="str">
        <f t="shared" si="1"/>
        <v/>
      </c>
      <c r="M34" s="39" t="str">
        <f t="shared" si="1"/>
        <v>B-</v>
      </c>
      <c r="N34" s="39" t="str">
        <f t="shared" si="2"/>
        <v/>
      </c>
      <c r="O34" s="39">
        <f t="shared" si="3"/>
        <v>18</v>
      </c>
      <c r="R34" s="36" t="s">
        <v>132</v>
      </c>
      <c r="S34" s="37" t="s">
        <v>132</v>
      </c>
      <c r="T34" s="35">
        <v>24</v>
      </c>
      <c r="U34" s="36" t="s">
        <v>132</v>
      </c>
      <c r="V34" s="37" t="s">
        <v>132</v>
      </c>
    </row>
    <row r="35" spans="2:22" x14ac:dyDescent="0.25">
      <c r="B35" s="39" t="s">
        <v>323</v>
      </c>
      <c r="C35" s="39">
        <v>1.33</v>
      </c>
      <c r="D35" s="39" t="s">
        <v>276</v>
      </c>
      <c r="E35" s="39" t="s">
        <v>37</v>
      </c>
      <c r="F35" s="39" t="s">
        <v>324</v>
      </c>
      <c r="G35" s="39" t="str">
        <f>IF(F35&lt;&gt;"",IF(LEFT(_xll.BDP($F35&amp;" Curncy","SW_PRIMARY_REF_OBLIGATION_ISIN")&amp;" Corp",1)="#","N/A",_xll.BDP($F35&amp;" Curncy","SW_PRIMARY_REF_OBLIGATION_ISIN")&amp;" Corp"),"")</f>
        <v>XS0458685913 Corp</v>
      </c>
      <c r="H35" s="39" t="str">
        <f>IF(AND($G35&lt;&gt;"",$G35&lt;&gt;"N/A"),IF(LEFT(_xll.BDP($G35,"RTG_MOODY"),1)&lt;&gt;"#",_xll.BDP($G35,"RTG_MOODY"),""),"")</f>
        <v>Ba1</v>
      </c>
      <c r="I35" s="39" t="str">
        <f>IF(AND($G35&lt;&gt;"",$G35&lt;&gt;"N/A"),IF(LEFT(_xll.BDP($G35,"RTG_SP"),1)&lt;&gt;"#",_xll.BDP($G35,"RTG_SP"),""),"")</f>
        <v>NR</v>
      </c>
      <c r="J35" s="39" t="str">
        <f t="shared" si="0"/>
        <v/>
      </c>
      <c r="K35" s="39" t="str">
        <f t="shared" si="0"/>
        <v/>
      </c>
      <c r="L35" s="39" t="str">
        <f t="shared" si="1"/>
        <v>Ba1</v>
      </c>
      <c r="M35" s="39" t="str">
        <f t="shared" si="1"/>
        <v>NR</v>
      </c>
      <c r="N35" s="39">
        <f t="shared" si="2"/>
        <v>13</v>
      </c>
      <c r="O35" s="39">
        <f t="shared" si="3"/>
        <v>25</v>
      </c>
      <c r="R35" s="36" t="s">
        <v>135</v>
      </c>
      <c r="S35" s="37" t="s">
        <v>135</v>
      </c>
      <c r="T35" s="35">
        <v>25</v>
      </c>
      <c r="U35" s="36" t="s">
        <v>135</v>
      </c>
      <c r="V35" s="37" t="s">
        <v>135</v>
      </c>
    </row>
    <row r="36" spans="2:22" x14ac:dyDescent="0.25">
      <c r="B36" s="39" t="s">
        <v>325</v>
      </c>
      <c r="C36" s="39">
        <v>1.33</v>
      </c>
      <c r="D36" s="39" t="s">
        <v>276</v>
      </c>
      <c r="E36" s="39" t="s">
        <v>37</v>
      </c>
      <c r="F36" s="39" t="s">
        <v>326</v>
      </c>
      <c r="G36" s="39" t="str">
        <f>IF(F36&lt;&gt;"",IF(LEFT(_xll.BDP($F36&amp;" Curncy","SW_PRIMARY_REF_OBLIGATION_ISIN")&amp;" Corp",1)="#","N/A",_xll.BDP($F36&amp;" Curncy","SW_PRIMARY_REF_OBLIGATION_ISIN")&amp;" Corp"),"")</f>
        <v>XS0885718782 Corp</v>
      </c>
      <c r="H36" s="39" t="str">
        <f>IF(AND($G36&lt;&gt;"",$G36&lt;&gt;"N/A"),IF(LEFT(_xll.BDP($G36,"RTG_MOODY"),1)&lt;&gt;"#",_xll.BDP($G36,"RTG_MOODY"),""),"")</f>
        <v>Caa2</v>
      </c>
      <c r="I36" s="39" t="str">
        <f>IF(AND($G36&lt;&gt;"",$G36&lt;&gt;"N/A"),IF(LEFT(_xll.BDP($G36,"RTG_SP"),1)&lt;&gt;"#",_xll.BDP($G36,"RTG_SP"),""),"")</f>
        <v>B+</v>
      </c>
      <c r="J36" s="39" t="str">
        <f t="shared" si="0"/>
        <v/>
      </c>
      <c r="K36" s="39" t="str">
        <f t="shared" si="0"/>
        <v/>
      </c>
      <c r="L36" s="39" t="str">
        <f t="shared" si="1"/>
        <v>Caa2</v>
      </c>
      <c r="M36" s="39" t="str">
        <f t="shared" si="1"/>
        <v>B+</v>
      </c>
      <c r="N36" s="39">
        <f t="shared" si="2"/>
        <v>20</v>
      </c>
      <c r="O36" s="39">
        <f t="shared" si="3"/>
        <v>16</v>
      </c>
    </row>
    <row r="37" spans="2:22" x14ac:dyDescent="0.25">
      <c r="B37" s="39" t="s">
        <v>327</v>
      </c>
      <c r="C37" s="39">
        <v>1.33</v>
      </c>
      <c r="D37" s="39" t="s">
        <v>276</v>
      </c>
      <c r="E37" s="39" t="s">
        <v>37</v>
      </c>
      <c r="F37" s="39" t="s">
        <v>328</v>
      </c>
      <c r="G37" s="39" t="str">
        <f>IF(F37&lt;&gt;"",IF(LEFT(_xll.BDP($F37&amp;" Curncy","SW_PRIMARY_REF_OBLIGATION_ISIN")&amp;" Corp",1)="#","N/A",_xll.BDP($F37&amp;" Curncy","SW_PRIMARY_REF_OBLIGATION_ISIN")&amp;" Corp"),"")</f>
        <v>XS1075833860 Corp</v>
      </c>
      <c r="H37" s="39" t="str">
        <f>IF(AND($G37&lt;&gt;"",$G37&lt;&gt;"N/A"),IF(LEFT(_xll.BDP($G37,"RTG_MOODY"),1)&lt;&gt;"#",_xll.BDP($G37,"RTG_MOODY"),""),"")</f>
        <v/>
      </c>
      <c r="I37" s="39" t="str">
        <f>IF(AND($G37&lt;&gt;"",$G37&lt;&gt;"N/A"),IF(LEFT(_xll.BDP($G37,"RTG_SP"),1)&lt;&gt;"#",_xll.BDP($G37,"RTG_SP"),""),"")</f>
        <v>B</v>
      </c>
      <c r="J37" s="39" t="str">
        <f t="shared" si="0"/>
        <v/>
      </c>
      <c r="K37" s="39" t="str">
        <f t="shared" si="0"/>
        <v/>
      </c>
      <c r="L37" s="39" t="str">
        <f t="shared" si="1"/>
        <v/>
      </c>
      <c r="M37" s="39" t="str">
        <f t="shared" si="1"/>
        <v>B</v>
      </c>
      <c r="N37" s="39" t="str">
        <f t="shared" si="2"/>
        <v/>
      </c>
      <c r="O37" s="39">
        <f t="shared" si="3"/>
        <v>17</v>
      </c>
    </row>
    <row r="38" spans="2:22" x14ac:dyDescent="0.25">
      <c r="B38" s="39" t="s">
        <v>329</v>
      </c>
      <c r="C38" s="39">
        <v>1.33</v>
      </c>
      <c r="D38" s="39" t="s">
        <v>276</v>
      </c>
      <c r="E38" s="39" t="s">
        <v>37</v>
      </c>
      <c r="F38" s="39" t="s">
        <v>330</v>
      </c>
      <c r="G38" s="39" t="str">
        <f>IF(F38&lt;&gt;"",IF(LEFT(_xll.BDP($F38&amp;" Curncy","SW_PRIMARY_REF_OBLIGATION_ISIN")&amp;" Corp",1)="#","N/A",_xll.BDP($F38&amp;" Curncy","SW_PRIMARY_REF_OBLIGATION_ISIN")&amp;" Corp"),"")</f>
        <v>DE000A1TM5X8 Corp</v>
      </c>
      <c r="H38" s="39" t="str">
        <f>IF(AND($G38&lt;&gt;"",$G38&lt;&gt;"N/A"),IF(LEFT(_xll.BDP($G38,"RTG_MOODY"),1)&lt;&gt;"#",_xll.BDP($G38,"RTG_MOODY"),""),"")</f>
        <v/>
      </c>
      <c r="I38" s="39" t="str">
        <f>IF(AND($G38&lt;&gt;"",$G38&lt;&gt;"N/A"),IF(LEFT(_xll.BDP($G38,"RTG_SP"),1)&lt;&gt;"#",_xll.BDP($G38,"RTG_SP"),""),"")</f>
        <v/>
      </c>
      <c r="J38" s="39" t="str">
        <f t="shared" si="0"/>
        <v/>
      </c>
      <c r="K38" s="39" t="str">
        <f t="shared" si="0"/>
        <v/>
      </c>
      <c r="L38" s="39" t="str">
        <f t="shared" si="1"/>
        <v/>
      </c>
      <c r="M38" s="39" t="str">
        <f t="shared" si="1"/>
        <v/>
      </c>
      <c r="N38" s="39" t="str">
        <f t="shared" si="2"/>
        <v/>
      </c>
      <c r="O38" s="39" t="str">
        <f t="shared" si="3"/>
        <v/>
      </c>
    </row>
    <row r="39" spans="2:22" x14ac:dyDescent="0.25">
      <c r="B39" s="39" t="s">
        <v>331</v>
      </c>
      <c r="C39" s="39">
        <v>1.33</v>
      </c>
      <c r="D39" s="39" t="s">
        <v>276</v>
      </c>
      <c r="E39" s="39" t="s">
        <v>37</v>
      </c>
      <c r="F39" s="39" t="s">
        <v>332</v>
      </c>
      <c r="G39" s="39" t="str">
        <f>IF(F39&lt;&gt;"",IF(LEFT(_xll.BDP($F39&amp;" Curncy","SW_PRIMARY_REF_OBLIGATION_ISIN")&amp;" Corp",1)="#","N/A",_xll.BDP($F39&amp;" Curncy","SW_PRIMARY_REF_OBLIGATION_ISIN")&amp;" Corp"),"")</f>
        <v>XS0928189777 Corp</v>
      </c>
      <c r="H39" s="39" t="str">
        <f>IF(AND($G39&lt;&gt;"",$G39&lt;&gt;"N/A"),IF(LEFT(_xll.BDP($G39,"RTG_MOODY"),1)&lt;&gt;"#",_xll.BDP($G39,"RTG_MOODY"),""),"")</f>
        <v>B3</v>
      </c>
      <c r="I39" s="39" t="str">
        <f>IF(AND($G39&lt;&gt;"",$G39&lt;&gt;"N/A"),IF(LEFT(_xll.BDP($G39,"RTG_SP"),1)&lt;&gt;"#",_xll.BDP($G39,"RTG_SP"),""),"")</f>
        <v>B-</v>
      </c>
      <c r="J39" s="39" t="str">
        <f t="shared" si="0"/>
        <v/>
      </c>
      <c r="K39" s="39" t="str">
        <f t="shared" si="0"/>
        <v/>
      </c>
      <c r="L39" s="39" t="str">
        <f t="shared" si="1"/>
        <v>B3</v>
      </c>
      <c r="M39" s="39" t="str">
        <f t="shared" si="1"/>
        <v>B-</v>
      </c>
      <c r="N39" s="39">
        <f t="shared" si="2"/>
        <v>18</v>
      </c>
      <c r="O39" s="39">
        <f t="shared" si="3"/>
        <v>18</v>
      </c>
    </row>
    <row r="40" spans="2:22" x14ac:dyDescent="0.25">
      <c r="B40" s="39" t="s">
        <v>333</v>
      </c>
      <c r="C40" s="39">
        <v>1.33</v>
      </c>
      <c r="D40" s="39" t="s">
        <v>276</v>
      </c>
      <c r="E40" s="39" t="s">
        <v>37</v>
      </c>
      <c r="F40" s="39" t="s">
        <v>334</v>
      </c>
      <c r="G40" s="39" t="str">
        <f>IF(F40&lt;&gt;"",IF(LEFT(_xll.BDP($F40&amp;" Curncy","SW_PRIMARY_REF_OBLIGATION_ISIN")&amp;" Corp",1)="#","N/A",_xll.BDP($F40&amp;" Curncy","SW_PRIMARY_REF_OBLIGATION_ISIN")&amp;" Corp"),"")</f>
        <v>XS1025866119 Corp</v>
      </c>
      <c r="H40" s="39" t="str">
        <f>IF(AND($G40&lt;&gt;"",$G40&lt;&gt;"N/A"),IF(LEFT(_xll.BDP($G40,"RTG_MOODY"),1)&lt;&gt;"#",_xll.BDP($G40,"RTG_MOODY"),""),"")</f>
        <v>Ba2</v>
      </c>
      <c r="I40" s="39" t="str">
        <f>IF(AND($G40&lt;&gt;"",$G40&lt;&gt;"N/A"),IF(LEFT(_xll.BDP($G40,"RTG_SP"),1)&lt;&gt;"#",_xll.BDP($G40,"RTG_SP"),""),"")</f>
        <v>BB</v>
      </c>
      <c r="J40" s="39" t="str">
        <f t="shared" si="0"/>
        <v/>
      </c>
      <c r="K40" s="39" t="str">
        <f t="shared" si="0"/>
        <v/>
      </c>
      <c r="L40" s="39" t="str">
        <f t="shared" si="1"/>
        <v>Ba2</v>
      </c>
      <c r="M40" s="39" t="str">
        <f t="shared" si="1"/>
        <v>BB</v>
      </c>
      <c r="N40" s="39">
        <f t="shared" si="2"/>
        <v>14</v>
      </c>
      <c r="O40" s="39">
        <f t="shared" si="3"/>
        <v>14</v>
      </c>
    </row>
    <row r="41" spans="2:22" x14ac:dyDescent="0.25">
      <c r="B41" s="39" t="s">
        <v>335</v>
      </c>
      <c r="C41" s="39">
        <v>1.33</v>
      </c>
      <c r="D41" s="39" t="s">
        <v>276</v>
      </c>
      <c r="E41" s="39" t="s">
        <v>37</v>
      </c>
      <c r="F41" s="39" t="s">
        <v>336</v>
      </c>
      <c r="G41" s="39" t="str">
        <f>IF(F41&lt;&gt;"",IF(LEFT(_xll.BDP($F41&amp;" Curncy","SW_PRIMARY_REF_OBLIGATION_ISIN")&amp;" Corp",1)="#","N/A",_xll.BDP($F41&amp;" Curncy","SW_PRIMARY_REF_OBLIGATION_ISIN")&amp;" Corp"),"")</f>
        <v>XS0491875562 Corp</v>
      </c>
      <c r="H41" s="39" t="str">
        <f>IF(AND($G41&lt;&gt;"",$G41&lt;&gt;"N/A"),IF(LEFT(_xll.BDP($G41,"RTG_MOODY"),1)&lt;&gt;"#",_xll.BDP($G41,"RTG_MOODY"),""),"")</f>
        <v>Ba2</v>
      </c>
      <c r="I41" s="39" t="str">
        <f>IF(AND($G41&lt;&gt;"",$G41&lt;&gt;"N/A"),IF(LEFT(_xll.BDP($G41,"RTG_SP"),1)&lt;&gt;"#",_xll.BDP($G41,"RTG_SP"),""),"")</f>
        <v>BB</v>
      </c>
      <c r="J41" s="39" t="str">
        <f t="shared" si="0"/>
        <v/>
      </c>
      <c r="K41" s="39" t="str">
        <f t="shared" si="0"/>
        <v/>
      </c>
      <c r="L41" s="39" t="str">
        <f t="shared" si="1"/>
        <v>Ba2</v>
      </c>
      <c r="M41" s="39" t="str">
        <f t="shared" si="1"/>
        <v>BB</v>
      </c>
      <c r="N41" s="39">
        <f t="shared" si="2"/>
        <v>14</v>
      </c>
      <c r="O41" s="39">
        <f t="shared" si="3"/>
        <v>14</v>
      </c>
    </row>
    <row r="42" spans="2:22" x14ac:dyDescent="0.25">
      <c r="B42" s="39" t="s">
        <v>337</v>
      </c>
      <c r="C42" s="39">
        <v>1.33</v>
      </c>
      <c r="D42" s="39" t="s">
        <v>276</v>
      </c>
      <c r="E42" s="39" t="s">
        <v>37</v>
      </c>
      <c r="F42" s="39" t="s">
        <v>338</v>
      </c>
      <c r="G42" s="39" t="str">
        <f>IF(F42&lt;&gt;"",IF(LEFT(_xll.BDP($F42&amp;" Curncy","SW_PRIMARY_REF_OBLIGATION_ISIN")&amp;" Corp",1)="#","N/A",_xll.BDP($F42&amp;" Curncy","SW_PRIMARY_REF_OBLIGATION_ISIN")&amp;" Corp"),"")</f>
        <v>XS1094674642 Corp</v>
      </c>
      <c r="H42" s="39" t="str">
        <f>IF(AND($G42&lt;&gt;"",$G42&lt;&gt;"N/A"),IF(LEFT(_xll.BDP($G42,"RTG_MOODY"),1)&lt;&gt;"#",_xll.BDP($G42,"RTG_MOODY"),""),"")</f>
        <v>Caa1</v>
      </c>
      <c r="I42" s="39" t="str">
        <f>IF(AND($G42&lt;&gt;"",$G42&lt;&gt;"N/A"),IF(LEFT(_xll.BDP($G42,"RTG_SP"),1)&lt;&gt;"#",_xll.BDP($G42,"RTG_SP"),""),"")</f>
        <v>B-</v>
      </c>
      <c r="J42" s="39" t="str">
        <f t="shared" si="0"/>
        <v/>
      </c>
      <c r="K42" s="39" t="str">
        <f t="shared" si="0"/>
        <v/>
      </c>
      <c r="L42" s="39" t="str">
        <f t="shared" si="1"/>
        <v>Caa1</v>
      </c>
      <c r="M42" s="39" t="str">
        <f t="shared" si="1"/>
        <v>B-</v>
      </c>
      <c r="N42" s="39">
        <f t="shared" si="2"/>
        <v>19</v>
      </c>
      <c r="O42" s="39">
        <f t="shared" si="3"/>
        <v>18</v>
      </c>
    </row>
    <row r="43" spans="2:22" x14ac:dyDescent="0.25">
      <c r="B43" s="39" t="s">
        <v>795</v>
      </c>
      <c r="C43" s="39">
        <v>1.33</v>
      </c>
      <c r="D43" s="39" t="s">
        <v>276</v>
      </c>
      <c r="E43" s="39" t="s">
        <v>37</v>
      </c>
      <c r="F43" s="39" t="s">
        <v>339</v>
      </c>
      <c r="G43" s="39" t="str">
        <f>IF(F43&lt;&gt;"",IF(LEFT(_xll.BDP($F43&amp;" Curncy","SW_PRIMARY_REF_OBLIGATION_ISIN")&amp;" Corp",1)="#","N/A",_xll.BDP($F43&amp;" Curncy","SW_PRIMARY_REF_OBLIGATION_ISIN")&amp;" Corp"),"")</f>
        <v>XS1000918018 Corp</v>
      </c>
      <c r="H43" s="39" t="str">
        <f>IF(AND($G43&lt;&gt;"",$G43&lt;&gt;"N/A"),IF(LEFT(_xll.BDP($G43,"RTG_MOODY"),1)&lt;&gt;"#",_xll.BDP($G43,"RTG_MOODY"),""),"")</f>
        <v/>
      </c>
      <c r="I43" s="39" t="str">
        <f>IF(AND($G43&lt;&gt;"",$G43&lt;&gt;"N/A"),IF(LEFT(_xll.BDP($G43,"RTG_SP"),1)&lt;&gt;"#",_xll.BDP($G43,"RTG_SP"),""),"")</f>
        <v/>
      </c>
      <c r="J43" s="39" t="str">
        <f t="shared" si="0"/>
        <v/>
      </c>
      <c r="K43" s="39" t="str">
        <f t="shared" si="0"/>
        <v/>
      </c>
      <c r="L43" s="39" t="str">
        <f t="shared" si="1"/>
        <v/>
      </c>
      <c r="M43" s="39" t="str">
        <f t="shared" si="1"/>
        <v/>
      </c>
      <c r="N43" s="39" t="str">
        <f t="shared" si="2"/>
        <v/>
      </c>
      <c r="O43" s="39" t="str">
        <f t="shared" si="3"/>
        <v/>
      </c>
    </row>
    <row r="44" spans="2:22" x14ac:dyDescent="0.25">
      <c r="B44" s="39" t="s">
        <v>340</v>
      </c>
      <c r="C44" s="39">
        <v>1.33</v>
      </c>
      <c r="D44" s="39" t="s">
        <v>276</v>
      </c>
      <c r="E44" s="39" t="s">
        <v>75</v>
      </c>
      <c r="F44" s="39" t="s">
        <v>341</v>
      </c>
      <c r="G44" s="39" t="str">
        <f>IF(F44&lt;&gt;"",IF(LEFT(_xll.BDP($F44&amp;" Curncy","SW_PRIMARY_REF_OBLIGATION_ISIN")&amp;" Corp",1)="#","N/A",_xll.BDP($F44&amp;" Curncy","SW_PRIMARY_REF_OBLIGATION_ISIN")&amp;" Corp"),"")</f>
        <v>XS1089828880 Corp</v>
      </c>
      <c r="H44" s="39" t="str">
        <f>IF(AND($G44&lt;&gt;"",$G44&lt;&gt;"N/A"),IF(LEFT(_xll.BDP($G44,"RTG_MOODY"),1)&lt;&gt;"#",_xll.BDP($G44,"RTG_MOODY"),""),"")</f>
        <v/>
      </c>
      <c r="I44" s="39" t="str">
        <f>IF(AND($G44&lt;&gt;"",$G44&lt;&gt;"N/A"),IF(LEFT(_xll.BDP($G44,"RTG_SP"),1)&lt;&gt;"#",_xll.BDP($G44,"RTG_SP"),""),"")</f>
        <v>B</v>
      </c>
      <c r="J44" s="39" t="str">
        <f t="shared" si="0"/>
        <v/>
      </c>
      <c r="K44" s="39" t="str">
        <f t="shared" si="0"/>
        <v/>
      </c>
      <c r="L44" s="39" t="str">
        <f t="shared" si="1"/>
        <v/>
      </c>
      <c r="M44" s="39" t="str">
        <f t="shared" si="1"/>
        <v>B</v>
      </c>
      <c r="N44" s="39" t="str">
        <f t="shared" si="2"/>
        <v/>
      </c>
      <c r="O44" s="39">
        <f t="shared" si="3"/>
        <v>17</v>
      </c>
    </row>
    <row r="45" spans="2:22" x14ac:dyDescent="0.25">
      <c r="B45" s="39" t="s">
        <v>342</v>
      </c>
      <c r="C45" s="39">
        <v>1.33</v>
      </c>
      <c r="D45" s="39" t="s">
        <v>276</v>
      </c>
      <c r="E45" s="39" t="s">
        <v>37</v>
      </c>
      <c r="F45" s="39" t="s">
        <v>416</v>
      </c>
      <c r="G45" s="39" t="str">
        <f>IF(F45&lt;&gt;"",IF(LEFT(_xll.BDP($F45&amp;" Curncy","SW_PRIMARY_REF_OBLIGATION_ISIN")&amp;" Corp",1)="#","N/A",_xll.BDP($F45&amp;" Curncy","SW_PRIMARY_REF_OBLIGATION_ISIN")&amp;" Corp"),"")</f>
        <v>XS1070709313 Corp</v>
      </c>
      <c r="H45" s="39" t="str">
        <f>IF(AND($G45&lt;&gt;"",$G45&lt;&gt;"N/A"),IF(LEFT(_xll.BDP($G45,"RTG_MOODY"),1)&lt;&gt;"#",_xll.BDP($G45,"RTG_MOODY"),""),"")</f>
        <v>Caa2</v>
      </c>
      <c r="I45" s="39" t="str">
        <f>IF(AND($G45&lt;&gt;"",$G45&lt;&gt;"N/A"),IF(LEFT(_xll.BDP($G45,"RTG_SP"),1)&lt;&gt;"#",_xll.BDP($G45,"RTG_SP"),""),"")</f>
        <v>CCC-</v>
      </c>
      <c r="J45" s="39" t="str">
        <f t="shared" si="0"/>
        <v/>
      </c>
      <c r="K45" s="39" t="str">
        <f t="shared" si="0"/>
        <v/>
      </c>
      <c r="L45" s="39" t="str">
        <f t="shared" si="1"/>
        <v>Caa2</v>
      </c>
      <c r="M45" s="39" t="str">
        <f t="shared" si="1"/>
        <v>CCC-</v>
      </c>
      <c r="N45" s="39">
        <f t="shared" si="2"/>
        <v>20</v>
      </c>
      <c r="O45" s="39">
        <f t="shared" si="3"/>
        <v>21</v>
      </c>
    </row>
    <row r="46" spans="2:22" x14ac:dyDescent="0.25">
      <c r="B46" s="39" t="s">
        <v>343</v>
      </c>
      <c r="C46" s="39">
        <v>1.33</v>
      </c>
      <c r="D46" s="39" t="s">
        <v>276</v>
      </c>
      <c r="E46" s="39" t="s">
        <v>37</v>
      </c>
      <c r="F46" s="39" t="s">
        <v>344</v>
      </c>
      <c r="G46" s="39" t="str">
        <f>IF(F46&lt;&gt;"",IF(LEFT(_xll.BDP($F46&amp;" Curncy","SW_PRIMARY_REF_OBLIGATION_ISIN")&amp;" Corp",1)="#","N/A",_xll.BDP($F46&amp;" Curncy","SW_PRIMARY_REF_OBLIGATION_ISIN")&amp;" Corp"),"")</f>
        <v>XS0909782921 Corp</v>
      </c>
      <c r="H46" s="39" t="str">
        <f>IF(AND($G46&lt;&gt;"",$G46&lt;&gt;"N/A"),IF(LEFT(_xll.BDP($G46,"RTG_MOODY"),1)&lt;&gt;"#",_xll.BDP($G46,"RTG_MOODY"),""),"")</f>
        <v/>
      </c>
      <c r="I46" s="39" t="str">
        <f>IF(AND($G46&lt;&gt;"",$G46&lt;&gt;"N/A"),IF(LEFT(_xll.BDP($G46,"RTG_SP"),1)&lt;&gt;"#",_xll.BDP($G46,"RTG_SP"),""),"")</f>
        <v/>
      </c>
      <c r="J46" s="39" t="str">
        <f t="shared" si="0"/>
        <v/>
      </c>
      <c r="K46" s="39" t="str">
        <f t="shared" si="0"/>
        <v/>
      </c>
      <c r="L46" s="39" t="str">
        <f t="shared" si="1"/>
        <v/>
      </c>
      <c r="M46" s="39" t="str">
        <f t="shared" si="1"/>
        <v/>
      </c>
      <c r="N46" s="39" t="str">
        <f t="shared" si="2"/>
        <v/>
      </c>
      <c r="O46" s="39" t="str">
        <f t="shared" si="3"/>
        <v/>
      </c>
    </row>
    <row r="47" spans="2:22" x14ac:dyDescent="0.25">
      <c r="B47" s="39" t="s">
        <v>345</v>
      </c>
      <c r="C47" s="39">
        <v>1.33</v>
      </c>
      <c r="D47" s="39" t="s">
        <v>276</v>
      </c>
      <c r="E47" s="39" t="s">
        <v>37</v>
      </c>
      <c r="F47" s="39" t="s">
        <v>346</v>
      </c>
      <c r="G47" s="39" t="str">
        <f>IF(F47&lt;&gt;"",IF(LEFT(_xll.BDP($F47&amp;" Curncy","SW_PRIMARY_REF_OBLIGATION_ISIN")&amp;" Corp",1)="#","N/A",_xll.BDP($F47&amp;" Curncy","SW_PRIMARY_REF_OBLIGATION_ISIN")&amp;" Corp"),"")</f>
        <v>FI4000085550 Corp</v>
      </c>
      <c r="H47" s="39" t="str">
        <f>IF(AND($G47&lt;&gt;"",$G47&lt;&gt;"N/A"),IF(LEFT(_xll.BDP($G47,"RTG_MOODY"),1)&lt;&gt;"#",_xll.BDP($G47,"RTG_MOODY"),""),"")</f>
        <v>Ba2</v>
      </c>
      <c r="I47" s="39" t="str">
        <f>IF(AND($G47&lt;&gt;"",$G47&lt;&gt;"N/A"),IF(LEFT(_xll.BDP($G47,"RTG_SP"),1)&lt;&gt;"#",_xll.BDP($G47,"RTG_SP"),""),"")</f>
        <v>BB+</v>
      </c>
      <c r="J47" s="39" t="str">
        <f t="shared" si="0"/>
        <v/>
      </c>
      <c r="K47" s="39" t="str">
        <f t="shared" si="0"/>
        <v/>
      </c>
      <c r="L47" s="39" t="str">
        <f t="shared" si="1"/>
        <v>Ba2</v>
      </c>
      <c r="M47" s="39" t="str">
        <f t="shared" si="1"/>
        <v>BB+</v>
      </c>
      <c r="N47" s="39">
        <f t="shared" si="2"/>
        <v>14</v>
      </c>
      <c r="O47" s="39">
        <f t="shared" si="3"/>
        <v>13</v>
      </c>
    </row>
    <row r="48" spans="2:22" x14ac:dyDescent="0.25">
      <c r="B48" s="39" t="s">
        <v>347</v>
      </c>
      <c r="C48" s="39">
        <v>1.33</v>
      </c>
      <c r="D48" s="39" t="s">
        <v>276</v>
      </c>
      <c r="E48" s="39" t="s">
        <v>37</v>
      </c>
      <c r="F48" s="39" t="s">
        <v>348</v>
      </c>
      <c r="G48" s="39" t="str">
        <f>IF(F48&lt;&gt;"",IF(LEFT(_xll.BDP($F48&amp;" Curncy","SW_PRIMARY_REF_OBLIGATION_ISIN")&amp;" Corp",1)="#","N/A",_xll.BDP($F48&amp;" Curncy","SW_PRIMARY_REF_OBLIGATION_ISIN")&amp;" Corp"),"")</f>
        <v>XS1074935229 Corp</v>
      </c>
      <c r="H48" s="39" t="str">
        <f>IF(AND($G48&lt;&gt;"",$G48&lt;&gt;"N/A"),IF(LEFT(_xll.BDP($G48,"RTG_MOODY"),1)&lt;&gt;"#",_xll.BDP($G48,"RTG_MOODY"),""),"")</f>
        <v>B2</v>
      </c>
      <c r="I48" s="39" t="str">
        <f>IF(AND($G48&lt;&gt;"",$G48&lt;&gt;"N/A"),IF(LEFT(_xll.BDP($G48,"RTG_SP"),1)&lt;&gt;"#",_xll.BDP($G48,"RTG_SP"),""),"")</f>
        <v>B</v>
      </c>
      <c r="J48" s="39" t="str">
        <f t="shared" si="0"/>
        <v/>
      </c>
      <c r="K48" s="39" t="str">
        <f t="shared" si="0"/>
        <v/>
      </c>
      <c r="L48" s="39" t="str">
        <f t="shared" si="1"/>
        <v>B2</v>
      </c>
      <c r="M48" s="39" t="str">
        <f t="shared" si="1"/>
        <v>B</v>
      </c>
      <c r="N48" s="39">
        <f t="shared" si="2"/>
        <v>17</v>
      </c>
      <c r="O48" s="39">
        <f t="shared" si="3"/>
        <v>17</v>
      </c>
    </row>
    <row r="49" spans="2:15" x14ac:dyDescent="0.25">
      <c r="B49" s="39" t="s">
        <v>796</v>
      </c>
      <c r="C49" s="39">
        <v>1.33</v>
      </c>
      <c r="D49" s="39" t="s">
        <v>276</v>
      </c>
      <c r="E49" s="39" t="s">
        <v>37</v>
      </c>
      <c r="F49" s="39" t="s">
        <v>349</v>
      </c>
      <c r="G49" s="39" t="str">
        <f>IF(F49&lt;&gt;"",IF(LEFT(_xll.BDP($F49&amp;" Curncy","SW_PRIMARY_REF_OBLIGATION_ISIN")&amp;" Corp",1)="#","N/A",_xll.BDP($F49&amp;" Curncy","SW_PRIMARY_REF_OBLIGATION_ISIN")&amp;" Corp"),"")</f>
        <v>XSNOREFOBL00 Corp</v>
      </c>
      <c r="H49" s="39" t="str">
        <f>IF(AND($G49&lt;&gt;"",$G49&lt;&gt;"N/A"),IF(LEFT(_xll.BDP($G49,"RTG_MOODY"),1)&lt;&gt;"#",_xll.BDP($G49,"RTG_MOODY"),""),"")</f>
        <v/>
      </c>
      <c r="I49" s="39" t="str">
        <f>IF(AND($G49&lt;&gt;"",$G49&lt;&gt;"N/A"),IF(LEFT(_xll.BDP($G49,"RTG_SP"),1)&lt;&gt;"#",_xll.BDP($G49,"RTG_SP"),""),"")</f>
        <v/>
      </c>
      <c r="J49" s="39" t="str">
        <f t="shared" si="0"/>
        <v/>
      </c>
      <c r="K49" s="39" t="str">
        <f t="shared" si="0"/>
        <v/>
      </c>
      <c r="L49" s="39" t="str">
        <f t="shared" si="1"/>
        <v/>
      </c>
      <c r="M49" s="39" t="str">
        <f t="shared" si="1"/>
        <v/>
      </c>
      <c r="N49" s="39" t="str">
        <f t="shared" si="2"/>
        <v/>
      </c>
      <c r="O49" s="39" t="str">
        <f t="shared" si="3"/>
        <v/>
      </c>
    </row>
    <row r="50" spans="2:15" x14ac:dyDescent="0.25">
      <c r="B50" s="39" t="s">
        <v>350</v>
      </c>
      <c r="C50" s="39">
        <v>1.33</v>
      </c>
      <c r="D50" s="39" t="s">
        <v>276</v>
      </c>
      <c r="E50" s="39" t="s">
        <v>37</v>
      </c>
      <c r="F50" s="39" t="s">
        <v>351</v>
      </c>
      <c r="G50" s="39" t="str">
        <f>IF(F50&lt;&gt;"",IF(LEFT(_xll.BDP($F50&amp;" Curncy","SW_PRIMARY_REF_OBLIGATION_ISIN")&amp;" Corp",1)="#","N/A",_xll.BDP($F50&amp;" Curncy","SW_PRIMARY_REF_OBLIGATION_ISIN")&amp;" Corp"),"")</f>
        <v>XS0411735482 Corp</v>
      </c>
      <c r="H50" s="39" t="str">
        <f>IF(AND($G50&lt;&gt;"",$G50&lt;&gt;"N/A"),IF(LEFT(_xll.BDP($G50,"RTG_MOODY"),1)&lt;&gt;"#",_xll.BDP($G50,"RTG_MOODY"),""),"")</f>
        <v>Ba2</v>
      </c>
      <c r="I50" s="39" t="str">
        <f>IF(AND($G50&lt;&gt;"",$G50&lt;&gt;"N/A"),IF(LEFT(_xll.BDP($G50,"RTG_SP"),1)&lt;&gt;"#",_xll.BDP($G50,"RTG_SP"),""),"")</f>
        <v>BB+</v>
      </c>
      <c r="J50" s="39" t="str">
        <f t="shared" si="0"/>
        <v/>
      </c>
      <c r="K50" s="39" t="str">
        <f t="shared" si="0"/>
        <v/>
      </c>
      <c r="L50" s="39" t="str">
        <f t="shared" si="1"/>
        <v>Ba2</v>
      </c>
      <c r="M50" s="39" t="str">
        <f t="shared" si="1"/>
        <v>BB+</v>
      </c>
      <c r="N50" s="39">
        <f t="shared" si="2"/>
        <v>14</v>
      </c>
      <c r="O50" s="39">
        <f t="shared" si="3"/>
        <v>13</v>
      </c>
    </row>
    <row r="51" spans="2:15" x14ac:dyDescent="0.25">
      <c r="B51" s="39" t="s">
        <v>352</v>
      </c>
      <c r="C51" s="39">
        <v>1.33</v>
      </c>
      <c r="D51" s="39" t="s">
        <v>276</v>
      </c>
      <c r="E51" s="39" t="s">
        <v>37</v>
      </c>
      <c r="F51" s="39" t="s">
        <v>353</v>
      </c>
      <c r="G51" s="39" t="str">
        <f>IF(F51&lt;&gt;"",IF(LEFT(_xll.BDP($F51&amp;" Curncy","SW_PRIMARY_REF_OBLIGATION_ISIN")&amp;" Corp",1)="#","N/A",_xll.BDP($F51&amp;" Curncy","SW_PRIMARY_REF_OBLIGATION_ISIN")&amp;" Corp"),"")</f>
        <v>XS0307552355 Corp</v>
      </c>
      <c r="H51" s="39" t="str">
        <f>IF(AND($G51&lt;&gt;"",$G51&lt;&gt;"N/A"),IF(LEFT(_xll.BDP($G51,"RTG_MOODY"),1)&lt;&gt;"#",_xll.BDP($G51,"RTG_MOODY"),""),"")</f>
        <v>Ca</v>
      </c>
      <c r="I51" s="39" t="str">
        <f>IF(AND($G51&lt;&gt;"",$G51&lt;&gt;"N/A"),IF(LEFT(_xll.BDP($G51,"RTG_SP"),1)&lt;&gt;"#",_xll.BDP($G51,"RTG_SP"),""),"")</f>
        <v>C /*-</v>
      </c>
      <c r="J51" s="39" t="str">
        <f t="shared" si="0"/>
        <v/>
      </c>
      <c r="K51" s="39">
        <f t="shared" si="0"/>
        <v>3</v>
      </c>
      <c r="L51" s="39" t="str">
        <f t="shared" si="1"/>
        <v>Ca</v>
      </c>
      <c r="M51" s="39" t="str">
        <f t="shared" si="1"/>
        <v>C</v>
      </c>
      <c r="N51" s="39">
        <f t="shared" si="2"/>
        <v>22</v>
      </c>
      <c r="O51" s="39">
        <f t="shared" si="3"/>
        <v>23</v>
      </c>
    </row>
    <row r="52" spans="2:15" x14ac:dyDescent="0.25">
      <c r="B52" s="39" t="s">
        <v>354</v>
      </c>
      <c r="C52" s="39">
        <v>1.33</v>
      </c>
      <c r="D52" s="39" t="s">
        <v>276</v>
      </c>
      <c r="E52" s="39" t="s">
        <v>37</v>
      </c>
      <c r="F52" s="39" t="s">
        <v>355</v>
      </c>
      <c r="G52" s="39" t="str">
        <f>IF(F52&lt;&gt;"",IF(LEFT(_xll.BDP($F52&amp;" Curncy","SW_PRIMARY_REF_OBLIGATION_ISIN")&amp;" Corp",1)="#","N/A",_xll.BDP($F52&amp;" Curncy","SW_PRIMARY_REF_OBLIGATION_ISIN")&amp;" Corp"),"")</f>
        <v>XS1028950886 Corp</v>
      </c>
      <c r="H52" s="39" t="str">
        <f>IF(AND($G52&lt;&gt;"",$G52&lt;&gt;"N/A"),IF(LEFT(_xll.BDP($G52,"RTG_MOODY"),1)&lt;&gt;"#",_xll.BDP($G52,"RTG_MOODY"),""),"")</f>
        <v>B2</v>
      </c>
      <c r="I52" s="39" t="str">
        <f>IF(AND($G52&lt;&gt;"",$G52&lt;&gt;"N/A"),IF(LEFT(_xll.BDP($G52,"RTG_SP"),1)&lt;&gt;"#",_xll.BDP($G52,"RTG_SP"),""),"")</f>
        <v>B+</v>
      </c>
      <c r="J52" s="39" t="str">
        <f t="shared" si="0"/>
        <v/>
      </c>
      <c r="K52" s="39" t="str">
        <f t="shared" si="0"/>
        <v/>
      </c>
      <c r="L52" s="39" t="str">
        <f t="shared" si="1"/>
        <v>B2</v>
      </c>
      <c r="M52" s="39" t="str">
        <f t="shared" si="1"/>
        <v>B+</v>
      </c>
      <c r="N52" s="39">
        <f t="shared" si="2"/>
        <v>17</v>
      </c>
      <c r="O52" s="39">
        <f t="shared" si="3"/>
        <v>16</v>
      </c>
    </row>
    <row r="53" spans="2:15" x14ac:dyDescent="0.25">
      <c r="B53" s="39" t="s">
        <v>797</v>
      </c>
      <c r="C53" s="39">
        <v>1.33</v>
      </c>
      <c r="D53" s="39" t="s">
        <v>276</v>
      </c>
      <c r="E53" s="39" t="s">
        <v>37</v>
      </c>
      <c r="F53" s="39" t="s">
        <v>356</v>
      </c>
      <c r="G53" s="39" t="str">
        <f>IF(F53&lt;&gt;"",IF(LEFT(_xll.BDP($F53&amp;" Curncy","SW_PRIMARY_REF_OBLIGATION_ISIN")&amp;" Corp",1)="#","N/A",_xll.BDP($F53&amp;" Curncy","SW_PRIMARY_REF_OBLIGATION_ISIN")&amp;" Corp"),"")</f>
        <v>XS1028956222 Corp</v>
      </c>
      <c r="H53" s="39" t="str">
        <f>IF(AND($G53&lt;&gt;"",$G53&lt;&gt;"N/A"),IF(LEFT(_xll.BDP($G53,"RTG_MOODY"),1)&lt;&gt;"#",_xll.BDP($G53,"RTG_MOODY"),""),"")</f>
        <v>B1</v>
      </c>
      <c r="I53" s="39" t="str">
        <f>IF(AND($G53&lt;&gt;"",$G53&lt;&gt;"N/A"),IF(LEFT(_xll.BDP($G53,"RTG_SP"),1)&lt;&gt;"#",_xll.BDP($G53,"RTG_SP"),""),"")</f>
        <v>B+</v>
      </c>
      <c r="J53" s="39" t="str">
        <f t="shared" si="0"/>
        <v/>
      </c>
      <c r="K53" s="39" t="str">
        <f t="shared" si="0"/>
        <v/>
      </c>
      <c r="L53" s="39" t="str">
        <f t="shared" si="1"/>
        <v>B1</v>
      </c>
      <c r="M53" s="39" t="str">
        <f t="shared" si="1"/>
        <v>B+</v>
      </c>
      <c r="N53" s="39">
        <f t="shared" si="2"/>
        <v>16</v>
      </c>
      <c r="O53" s="39">
        <f t="shared" si="3"/>
        <v>16</v>
      </c>
    </row>
    <row r="54" spans="2:15" x14ac:dyDescent="0.25">
      <c r="B54" s="39" t="s">
        <v>357</v>
      </c>
      <c r="C54" s="39">
        <v>1.33</v>
      </c>
      <c r="D54" s="39" t="s">
        <v>276</v>
      </c>
      <c r="E54" s="39" t="s">
        <v>37</v>
      </c>
      <c r="F54" s="39" t="s">
        <v>358</v>
      </c>
      <c r="G54" s="39" t="str">
        <f>IF(F54&lt;&gt;"",IF(LEFT(_xll.BDP($F54&amp;" Curncy","SW_PRIMARY_REF_OBLIGATION_ISIN")&amp;" Corp",1)="#","N/A",_xll.BDP($F54&amp;" Curncy","SW_PRIMARY_REF_OBLIGATION_ISIN")&amp;" Corp"),"")</f>
        <v>USN6651LAB38 Corp</v>
      </c>
      <c r="H54" s="39" t="str">
        <f>IF(AND($G54&lt;&gt;"",$G54&lt;&gt;"N/A"),IF(LEFT(_xll.BDP($G54,"RTG_MOODY"),1)&lt;&gt;"#",_xll.BDP($G54,"RTG_MOODY"),""),"")</f>
        <v>Ba2</v>
      </c>
      <c r="I54" s="39" t="str">
        <f>IF(AND($G54&lt;&gt;"",$G54&lt;&gt;"N/A"),IF(LEFT(_xll.BDP($G54,"RTG_SP"),1)&lt;&gt;"#",_xll.BDP($G54,"RTG_SP"),""),"")</f>
        <v>BB+</v>
      </c>
      <c r="J54" s="39" t="str">
        <f t="shared" si="0"/>
        <v/>
      </c>
      <c r="K54" s="39" t="str">
        <f t="shared" si="0"/>
        <v/>
      </c>
      <c r="L54" s="39" t="str">
        <f t="shared" si="1"/>
        <v>Ba2</v>
      </c>
      <c r="M54" s="39" t="str">
        <f t="shared" si="1"/>
        <v>BB+</v>
      </c>
      <c r="N54" s="39">
        <f t="shared" si="2"/>
        <v>14</v>
      </c>
      <c r="O54" s="39">
        <f t="shared" si="3"/>
        <v>13</v>
      </c>
    </row>
    <row r="55" spans="2:15" x14ac:dyDescent="0.25">
      <c r="B55" s="39" t="s">
        <v>359</v>
      </c>
      <c r="C55" s="39">
        <v>1.33</v>
      </c>
      <c r="D55" s="39" t="s">
        <v>276</v>
      </c>
      <c r="E55" s="39" t="s">
        <v>37</v>
      </c>
      <c r="F55" s="39" t="s">
        <v>360</v>
      </c>
      <c r="G55" s="39" t="str">
        <f>IF(F55&lt;&gt;"",IF(LEFT(_xll.BDP($F55&amp;" Curncy","SW_PRIMARY_REF_OBLIGATION_ISIN")&amp;" Corp",1)="#","N/A",_xll.BDP($F55&amp;" Curncy","SW_PRIMARY_REF_OBLIGATION_ISIN")&amp;" Corp"),"")</f>
        <v>FR0011439975 Corp</v>
      </c>
      <c r="H55" s="39" t="str">
        <f>IF(AND($G55&lt;&gt;"",$G55&lt;&gt;"N/A"),IF(LEFT(_xll.BDP($G55,"RTG_MOODY"),1)&lt;&gt;"#",_xll.BDP($G55,"RTG_MOODY"),""),"")</f>
        <v>Ba2</v>
      </c>
      <c r="I55" s="39" t="str">
        <f>IF(AND($G55&lt;&gt;"",$G55&lt;&gt;"N/A"),IF(LEFT(_xll.BDP($G55,"RTG_SP"),1)&lt;&gt;"#",_xll.BDP($G55,"RTG_SP"),""),"")</f>
        <v>NR</v>
      </c>
      <c r="J55" s="39" t="str">
        <f t="shared" si="0"/>
        <v/>
      </c>
      <c r="K55" s="39" t="str">
        <f t="shared" si="0"/>
        <v/>
      </c>
      <c r="L55" s="39" t="str">
        <f t="shared" si="1"/>
        <v>Ba2</v>
      </c>
      <c r="M55" s="39" t="str">
        <f t="shared" si="1"/>
        <v>NR</v>
      </c>
      <c r="N55" s="39">
        <f t="shared" si="2"/>
        <v>14</v>
      </c>
      <c r="O55" s="39">
        <f t="shared" si="3"/>
        <v>25</v>
      </c>
    </row>
    <row r="56" spans="2:15" x14ac:dyDescent="0.25">
      <c r="B56" s="39" t="s">
        <v>361</v>
      </c>
      <c r="C56" s="39">
        <v>1.33</v>
      </c>
      <c r="D56" s="39" t="s">
        <v>276</v>
      </c>
      <c r="E56" s="39" t="s">
        <v>37</v>
      </c>
      <c r="F56" s="39" t="s">
        <v>362</v>
      </c>
      <c r="G56" s="39" t="str">
        <f>IF(F56&lt;&gt;"",IF(LEFT(_xll.BDP($F56&amp;" Curncy","SW_PRIMARY_REF_OBLIGATION_ISIN")&amp;" Corp",1)="#","N/A",_xll.BDP($F56&amp;" Curncy","SW_PRIMARY_REF_OBLIGATION_ISIN")&amp;" Corp"),"")</f>
        <v>XS0982709494 Corp</v>
      </c>
      <c r="H56" s="39" t="str">
        <f>IF(AND($G56&lt;&gt;"",$G56&lt;&gt;"N/A"),IF(LEFT(_xll.BDP($G56,"RTG_MOODY"),1)&lt;&gt;"#",_xll.BDP($G56,"RTG_MOODY"),""),"")</f>
        <v>B2</v>
      </c>
      <c r="I56" s="39" t="str">
        <f>IF(AND($G56&lt;&gt;"",$G56&lt;&gt;"N/A"),IF(LEFT(_xll.BDP($G56,"RTG_SP"),1)&lt;&gt;"#",_xll.BDP($G56,"RTG_SP"),""),"")</f>
        <v>B-</v>
      </c>
      <c r="J56" s="39" t="str">
        <f t="shared" si="0"/>
        <v/>
      </c>
      <c r="K56" s="39" t="str">
        <f t="shared" si="0"/>
        <v/>
      </c>
      <c r="L56" s="39" t="str">
        <f t="shared" si="1"/>
        <v>B2</v>
      </c>
      <c r="M56" s="39" t="str">
        <f t="shared" si="1"/>
        <v>B-</v>
      </c>
      <c r="N56" s="39">
        <f t="shared" si="2"/>
        <v>17</v>
      </c>
      <c r="O56" s="39">
        <f t="shared" si="3"/>
        <v>18</v>
      </c>
    </row>
    <row r="57" spans="2:15" x14ac:dyDescent="0.25">
      <c r="B57" s="39" t="s">
        <v>363</v>
      </c>
      <c r="C57" s="39">
        <v>1.33</v>
      </c>
      <c r="D57" s="39" t="s">
        <v>276</v>
      </c>
      <c r="E57" s="39" t="s">
        <v>37</v>
      </c>
      <c r="F57" s="39" t="s">
        <v>364</v>
      </c>
      <c r="G57" s="39" t="str">
        <f>IF(F57&lt;&gt;"",IF(LEFT(_xll.BDP($F57&amp;" Curncy","SW_PRIMARY_REF_OBLIGATION_ISIN")&amp;" Corp",1)="#","N/A",_xll.BDP($F57&amp;" Curncy","SW_PRIMARY_REF_OBLIGATION_ISIN")&amp;" Corp"),"")</f>
        <v>XS0215828913 Corp</v>
      </c>
      <c r="H57" s="39" t="str">
        <f>IF(AND($G57&lt;&gt;"",$G57&lt;&gt;"N/A"),IF(LEFT(_xll.BDP($G57,"RTG_MOODY"),1)&lt;&gt;"#",_xll.BDP($G57,"RTG_MOODY"),""),"")</f>
        <v>Caa2</v>
      </c>
      <c r="I57" s="39" t="str">
        <f>IF(AND($G57&lt;&gt;"",$G57&lt;&gt;"N/A"),IF(LEFT(_xll.BDP($G57,"RTG_SP"),1)&lt;&gt;"#",_xll.BDP($G57,"RTG_SP"),""),"")</f>
        <v>CCC</v>
      </c>
      <c r="J57" s="39" t="str">
        <f t="shared" si="0"/>
        <v/>
      </c>
      <c r="K57" s="39" t="str">
        <f t="shared" si="0"/>
        <v/>
      </c>
      <c r="L57" s="39" t="str">
        <f t="shared" si="1"/>
        <v>Caa2</v>
      </c>
      <c r="M57" s="39" t="str">
        <f t="shared" si="1"/>
        <v>CCC</v>
      </c>
      <c r="N57" s="39">
        <f t="shared" si="2"/>
        <v>20</v>
      </c>
      <c r="O57" s="39">
        <f t="shared" si="3"/>
        <v>20</v>
      </c>
    </row>
    <row r="58" spans="2:15" x14ac:dyDescent="0.25">
      <c r="B58" s="39" t="s">
        <v>365</v>
      </c>
      <c r="C58" s="39">
        <v>1.33</v>
      </c>
      <c r="D58" s="39" t="s">
        <v>276</v>
      </c>
      <c r="E58" s="39" t="s">
        <v>37</v>
      </c>
      <c r="F58" s="39" t="s">
        <v>366</v>
      </c>
      <c r="G58" s="39" t="str">
        <f>IF(F58&lt;&gt;"",IF(LEFT(_xll.BDP($F58&amp;" Curncy","SW_PRIMARY_REF_OBLIGATION_ISIN")&amp;" Corp",1)="#","N/A",_xll.BDP($F58&amp;" Curncy","SW_PRIMARY_REF_OBLIGATION_ISIN")&amp;" Corp"),"")</f>
        <v>XS1043621090 Corp</v>
      </c>
      <c r="H58" s="39" t="str">
        <f>IF(AND($G58&lt;&gt;"",$G58&lt;&gt;"N/A"),IF(LEFT(_xll.BDP($G58,"RTG_MOODY"),1)&lt;&gt;"#",_xll.BDP($G58,"RTG_MOODY"),""),"")</f>
        <v>B2</v>
      </c>
      <c r="I58" s="39" t="str">
        <f>IF(AND($G58&lt;&gt;"",$G58&lt;&gt;"N/A"),IF(LEFT(_xll.BDP($G58,"RTG_SP"),1)&lt;&gt;"#",_xll.BDP($G58,"RTG_SP"),""),"")</f>
        <v>B</v>
      </c>
      <c r="J58" s="39" t="str">
        <f t="shared" si="0"/>
        <v/>
      </c>
      <c r="K58" s="39" t="str">
        <f t="shared" si="0"/>
        <v/>
      </c>
      <c r="L58" s="39" t="str">
        <f t="shared" si="1"/>
        <v>B2</v>
      </c>
      <c r="M58" s="39" t="str">
        <f t="shared" si="1"/>
        <v>B</v>
      </c>
      <c r="N58" s="39">
        <f t="shared" si="2"/>
        <v>17</v>
      </c>
      <c r="O58" s="39">
        <f t="shared" si="3"/>
        <v>17</v>
      </c>
    </row>
    <row r="59" spans="2:15" x14ac:dyDescent="0.25">
      <c r="B59" s="39" t="s">
        <v>420</v>
      </c>
      <c r="C59" s="39">
        <v>1.33</v>
      </c>
      <c r="D59" s="39" t="s">
        <v>276</v>
      </c>
      <c r="E59" s="39" t="s">
        <v>37</v>
      </c>
      <c r="F59" s="39" t="s">
        <v>367</v>
      </c>
      <c r="G59" s="39" t="str">
        <f>IF(F59&lt;&gt;"",IF(LEFT(_xll.BDP($F59&amp;" Curncy","SW_PRIMARY_REF_OBLIGATION_ISIN")&amp;" Corp",1)="#","N/A",_xll.BDP($F59&amp;" Curncy","SW_PRIMARY_REF_OBLIGATION_ISIN")&amp;" Corp"),"")</f>
        <v>XS1063837741 Corp</v>
      </c>
      <c r="H59" s="39" t="str">
        <f>IF(AND($G59&lt;&gt;"",$G59&lt;&gt;"N/A"),IF(LEFT(_xll.BDP($G59,"RTG_MOODY"),1)&lt;&gt;"#",_xll.BDP($G59,"RTG_MOODY"),""),"")</f>
        <v/>
      </c>
      <c r="I59" s="39" t="str">
        <f>IF(AND($G59&lt;&gt;"",$G59&lt;&gt;"N/A"),IF(LEFT(_xll.BDP($G59,"RTG_SP"),1)&lt;&gt;"#",_xll.BDP($G59,"RTG_SP"),""),"")</f>
        <v>CCC-</v>
      </c>
      <c r="J59" s="39" t="str">
        <f t="shared" si="0"/>
        <v/>
      </c>
      <c r="K59" s="39" t="str">
        <f t="shared" si="0"/>
        <v/>
      </c>
      <c r="L59" s="39" t="str">
        <f t="shared" si="1"/>
        <v/>
      </c>
      <c r="M59" s="39" t="str">
        <f t="shared" si="1"/>
        <v>CCC-</v>
      </c>
      <c r="N59" s="39" t="str">
        <f t="shared" si="2"/>
        <v/>
      </c>
      <c r="O59" s="39">
        <f t="shared" si="3"/>
        <v>21</v>
      </c>
    </row>
    <row r="60" spans="2:15" x14ac:dyDescent="0.25">
      <c r="B60" s="39" t="s">
        <v>368</v>
      </c>
      <c r="C60" s="39">
        <v>1.33</v>
      </c>
      <c r="D60" s="39" t="s">
        <v>276</v>
      </c>
      <c r="E60" s="39" t="s">
        <v>37</v>
      </c>
      <c r="F60" s="39" t="s">
        <v>369</v>
      </c>
      <c r="G60" s="39" t="str">
        <f>IF(F60&lt;&gt;"",IF(LEFT(_xll.BDP($F60&amp;" Curncy","SW_PRIMARY_REF_OBLIGATION_ISIN")&amp;" Corp",1)="#","N/A",_xll.BDP($F60&amp;" Curncy","SW_PRIMARY_REF_OBLIGATION_ISIN")&amp;" Corp"),"")</f>
        <v>XS1067602331 Corp</v>
      </c>
      <c r="H60" s="39" t="str">
        <f>IF(AND($G60&lt;&gt;"",$G60&lt;&gt;"N/A"),IF(LEFT(_xll.BDP($G60,"RTG_MOODY"),1)&lt;&gt;"#",_xll.BDP($G60,"RTG_MOODY"),""),"")</f>
        <v>B2</v>
      </c>
      <c r="I60" s="39" t="str">
        <f>IF(AND($G60&lt;&gt;"",$G60&lt;&gt;"N/A"),IF(LEFT(_xll.BDP($G60,"RTG_SP"),1)&lt;&gt;"#",_xll.BDP($G60,"RTG_SP"),""),"")</f>
        <v>B</v>
      </c>
      <c r="J60" s="39" t="str">
        <f t="shared" si="0"/>
        <v/>
      </c>
      <c r="K60" s="39" t="str">
        <f t="shared" si="0"/>
        <v/>
      </c>
      <c r="L60" s="39" t="str">
        <f t="shared" si="1"/>
        <v>B2</v>
      </c>
      <c r="M60" s="39" t="str">
        <f t="shared" si="1"/>
        <v>B</v>
      </c>
      <c r="N60" s="39">
        <f t="shared" si="2"/>
        <v>17</v>
      </c>
      <c r="O60" s="39">
        <f t="shared" si="3"/>
        <v>17</v>
      </c>
    </row>
    <row r="61" spans="2:15" x14ac:dyDescent="0.25">
      <c r="B61" s="39" t="s">
        <v>370</v>
      </c>
      <c r="C61" s="39">
        <v>1.33</v>
      </c>
      <c r="D61" s="39" t="s">
        <v>276</v>
      </c>
      <c r="E61" s="39" t="s">
        <v>37</v>
      </c>
      <c r="F61" s="39" t="s">
        <v>371</v>
      </c>
      <c r="G61" s="39" t="str">
        <f>IF(F61&lt;&gt;"",IF(LEFT(_xll.BDP($F61&amp;" Curncy","SW_PRIMARY_REF_OBLIGATION_ISIN")&amp;" Corp",1)="#","N/A",_xll.BDP($F61&amp;" Curncy","SW_PRIMARY_REF_OBLIGATION_ISIN")&amp;" Corp"),"")</f>
        <v>FR0010815472 Corp</v>
      </c>
      <c r="H61" s="39" t="str">
        <f>IF(AND($G61&lt;&gt;"",$G61&lt;&gt;"N/A"),IF(LEFT(_xll.BDP($G61,"RTG_MOODY"),1)&lt;&gt;"#",_xll.BDP($G61,"RTG_MOODY"),""),"")</f>
        <v/>
      </c>
      <c r="I61" s="39" t="str">
        <f>IF(AND($G61&lt;&gt;"",$G61&lt;&gt;"N/A"),IF(LEFT(_xll.BDP($G61,"RTG_SP"),1)&lt;&gt;"#",_xll.BDP($G61,"RTG_SP"),""),"")</f>
        <v/>
      </c>
      <c r="J61" s="39" t="str">
        <f t="shared" si="0"/>
        <v/>
      </c>
      <c r="K61" s="39" t="str">
        <f t="shared" si="0"/>
        <v/>
      </c>
      <c r="L61" s="39" t="str">
        <f t="shared" si="1"/>
        <v/>
      </c>
      <c r="M61" s="39" t="str">
        <f t="shared" si="1"/>
        <v/>
      </c>
      <c r="N61" s="39" t="str">
        <f t="shared" si="2"/>
        <v/>
      </c>
      <c r="O61" s="39" t="str">
        <f t="shared" si="3"/>
        <v/>
      </c>
    </row>
    <row r="62" spans="2:15" x14ac:dyDescent="0.25">
      <c r="B62" s="39" t="s">
        <v>372</v>
      </c>
      <c r="C62" s="39">
        <v>1.33</v>
      </c>
      <c r="D62" s="39" t="s">
        <v>276</v>
      </c>
      <c r="E62" s="39" t="s">
        <v>37</v>
      </c>
      <c r="F62" s="39" t="s">
        <v>373</v>
      </c>
      <c r="G62" s="39" t="str">
        <f>IF(F62&lt;&gt;"",IF(LEFT(_xll.BDP($F62&amp;" Curncy","SW_PRIMARY_REF_OBLIGATION_ISIN")&amp;" Corp",1)="#","N/A",_xll.BDP($F62&amp;" Curncy","SW_PRIMARY_REF_OBLIGATION_ISIN")&amp;" Corp"),"")</f>
        <v>XS0908821639 Corp</v>
      </c>
      <c r="H62" s="39" t="str">
        <f>IF(AND($G62&lt;&gt;"",$G62&lt;&gt;"N/A"),IF(LEFT(_xll.BDP($G62,"RTG_MOODY"),1)&lt;&gt;"#",_xll.BDP($G62,"RTG_MOODY"),""),"")</f>
        <v>Ba3</v>
      </c>
      <c r="I62" s="39" t="str">
        <f>IF(AND($G62&lt;&gt;"",$G62&lt;&gt;"N/A"),IF(LEFT(_xll.BDP($G62,"RTG_SP"),1)&lt;&gt;"#",_xll.BDP($G62,"RTG_SP"),""),"")</f>
        <v>BB</v>
      </c>
      <c r="J62" s="39" t="str">
        <f t="shared" si="0"/>
        <v/>
      </c>
      <c r="K62" s="39" t="str">
        <f t="shared" si="0"/>
        <v/>
      </c>
      <c r="L62" s="39" t="str">
        <f t="shared" si="1"/>
        <v>Ba3</v>
      </c>
      <c r="M62" s="39" t="str">
        <f t="shared" si="1"/>
        <v>BB</v>
      </c>
      <c r="N62" s="39">
        <f t="shared" si="2"/>
        <v>15</v>
      </c>
      <c r="O62" s="39">
        <f t="shared" si="3"/>
        <v>14</v>
      </c>
    </row>
    <row r="63" spans="2:15" x14ac:dyDescent="0.25">
      <c r="B63" s="39" t="s">
        <v>374</v>
      </c>
      <c r="C63" s="39">
        <v>1.33</v>
      </c>
      <c r="D63" s="39" t="s">
        <v>276</v>
      </c>
      <c r="E63" s="39" t="s">
        <v>37</v>
      </c>
      <c r="F63" s="39" t="s">
        <v>375</v>
      </c>
      <c r="G63" s="39" t="str">
        <f>IF(F63&lt;&gt;"",IF(LEFT(_xll.BDP($F63&amp;" Curncy","SW_PRIMARY_REF_OBLIGATION_ISIN")&amp;" Corp",1)="#","N/A",_xll.BDP($F63&amp;" Curncy","SW_PRIMARY_REF_OBLIGATION_ISIN")&amp;" Corp"),"")</f>
        <v>XS1067864881 Corp</v>
      </c>
      <c r="H63" s="39" t="str">
        <f>IF(AND($G63&lt;&gt;"",$G63&lt;&gt;"N/A"),IF(LEFT(_xll.BDP($G63,"RTG_MOODY"),1)&lt;&gt;"#",_xll.BDP($G63,"RTG_MOODY"),""),"")</f>
        <v>B1</v>
      </c>
      <c r="I63" s="39" t="str">
        <f>IF(AND($G63&lt;&gt;"",$G63&lt;&gt;"N/A"),IF(LEFT(_xll.BDP($G63,"RTG_SP"),1)&lt;&gt;"#",_xll.BDP($G63,"RTG_SP"),""),"")</f>
        <v>B</v>
      </c>
      <c r="J63" s="39" t="str">
        <f t="shared" si="0"/>
        <v/>
      </c>
      <c r="K63" s="39" t="str">
        <f t="shared" si="0"/>
        <v/>
      </c>
      <c r="L63" s="39" t="str">
        <f t="shared" si="1"/>
        <v>B1</v>
      </c>
      <c r="M63" s="39" t="str">
        <f t="shared" si="1"/>
        <v>B</v>
      </c>
      <c r="N63" s="39">
        <f t="shared" si="2"/>
        <v>16</v>
      </c>
      <c r="O63" s="39">
        <f t="shared" si="3"/>
        <v>17</v>
      </c>
    </row>
    <row r="64" spans="2:15" x14ac:dyDescent="0.25">
      <c r="B64" s="39" t="s">
        <v>376</v>
      </c>
      <c r="C64" s="39">
        <v>1.33</v>
      </c>
      <c r="D64" s="39" t="s">
        <v>276</v>
      </c>
      <c r="E64" s="39" t="s">
        <v>37</v>
      </c>
      <c r="F64" s="39" t="s">
        <v>377</v>
      </c>
      <c r="G64" s="39" t="str">
        <f>IF(F64&lt;&gt;"",IF(LEFT(_xll.BDP($F64&amp;" Curncy","SW_PRIMARY_REF_OBLIGATION_ISIN")&amp;" Corp",1)="#","N/A",_xll.BDP($F64&amp;" Curncy","SW_PRIMARY_REF_OBLIGATION_ISIN")&amp;" Corp"),"")</f>
        <v>XS1078234330 Corp</v>
      </c>
      <c r="H64" s="39" t="str">
        <f>IF(AND($G64&lt;&gt;"",$G64&lt;&gt;"N/A"),IF(LEFT(_xll.BDP($G64,"RTG_MOODY"),1)&lt;&gt;"#",_xll.BDP($G64,"RTG_MOODY"),""),"")</f>
        <v>B2</v>
      </c>
      <c r="I64" s="39" t="str">
        <f>IF(AND($G64&lt;&gt;"",$G64&lt;&gt;"N/A"),IF(LEFT(_xll.BDP($G64,"RTG_SP"),1)&lt;&gt;"#",_xll.BDP($G64,"RTG_SP"),""),"")</f>
        <v>B+</v>
      </c>
      <c r="J64" s="39" t="str">
        <f t="shared" si="0"/>
        <v/>
      </c>
      <c r="K64" s="39" t="str">
        <f t="shared" si="0"/>
        <v/>
      </c>
      <c r="L64" s="39" t="str">
        <f t="shared" si="1"/>
        <v>B2</v>
      </c>
      <c r="M64" s="39" t="str">
        <f t="shared" si="1"/>
        <v>B+</v>
      </c>
      <c r="N64" s="39">
        <f t="shared" si="2"/>
        <v>17</v>
      </c>
      <c r="O64" s="39">
        <f t="shared" si="3"/>
        <v>16</v>
      </c>
    </row>
    <row r="65" spans="2:15" x14ac:dyDescent="0.25">
      <c r="B65" s="39" t="s">
        <v>378</v>
      </c>
      <c r="C65" s="39">
        <v>1.33</v>
      </c>
      <c r="D65" s="39" t="s">
        <v>276</v>
      </c>
      <c r="E65" s="39" t="s">
        <v>37</v>
      </c>
      <c r="F65" s="39" t="s">
        <v>379</v>
      </c>
      <c r="G65" s="39" t="str">
        <f>IF(F65&lt;&gt;"",IF(LEFT(_xll.BDP($F65&amp;" Curncy","SW_PRIMARY_REF_OBLIGATION_ISIN")&amp;" Corp",1)="#","N/A",_xll.BDP($F65&amp;" Curncy","SW_PRIMARY_REF_OBLIGATION_ISIN")&amp;" Corp"),"")</f>
        <v>XS1074396927 Corp</v>
      </c>
      <c r="H65" s="39" t="str">
        <f>IF(AND($G65&lt;&gt;"",$G65&lt;&gt;"N/A"),IF(LEFT(_xll.BDP($G65,"RTG_MOODY"),1)&lt;&gt;"#",_xll.BDP($G65,"RTG_MOODY"),""),"")</f>
        <v>Ba1</v>
      </c>
      <c r="I65" s="39" t="str">
        <f>IF(AND($G65&lt;&gt;"",$G65&lt;&gt;"N/A"),IF(LEFT(_xll.BDP($G65,"RTG_SP"),1)&lt;&gt;"#",_xll.BDP($G65,"RTG_SP"),""),"")</f>
        <v>BB+</v>
      </c>
      <c r="J65" s="39" t="str">
        <f t="shared" si="0"/>
        <v/>
      </c>
      <c r="K65" s="39" t="str">
        <f t="shared" si="0"/>
        <v/>
      </c>
      <c r="L65" s="39" t="str">
        <f t="shared" si="1"/>
        <v>Ba1</v>
      </c>
      <c r="M65" s="39" t="str">
        <f t="shared" si="1"/>
        <v>BB+</v>
      </c>
      <c r="N65" s="39">
        <f t="shared" si="2"/>
        <v>13</v>
      </c>
      <c r="O65" s="39">
        <f t="shared" si="3"/>
        <v>13</v>
      </c>
    </row>
    <row r="66" spans="2:15" x14ac:dyDescent="0.25">
      <c r="B66" s="39" t="s">
        <v>380</v>
      </c>
      <c r="C66" s="39">
        <v>1.33</v>
      </c>
      <c r="D66" s="39" t="s">
        <v>276</v>
      </c>
      <c r="E66" s="39" t="s">
        <v>37</v>
      </c>
      <c r="F66" s="39" t="s">
        <v>381</v>
      </c>
      <c r="G66" s="39" t="str">
        <f>IF(F66&lt;&gt;"",IF(LEFT(_xll.BDP($F66&amp;" Curncy","SW_PRIMARY_REF_OBLIGATION_ISIN")&amp;" Corp",1)="#","N/A",_xll.BDP($F66&amp;" Curncy","SW_PRIMARY_REF_OBLIGATION_ISIN")&amp;" Corp"),"")</f>
        <v>XS0285176458 Corp</v>
      </c>
      <c r="H66" s="39" t="str">
        <f>IF(AND($G66&lt;&gt;"",$G66&lt;&gt;"N/A"),IF(LEFT(_xll.BDP($G66,"RTG_MOODY"),1)&lt;&gt;"#",_xll.BDP($G66,"RTG_MOODY"),""),"")</f>
        <v>B2 /*-</v>
      </c>
      <c r="I66" s="39" t="str">
        <f>IF(AND($G66&lt;&gt;"",$G66&lt;&gt;"N/A"),IF(LEFT(_xll.BDP($G66,"RTG_SP"),1)&lt;&gt;"#",_xll.BDP($G66,"RTG_SP"),""),"")</f>
        <v>BB</v>
      </c>
      <c r="J66" s="39">
        <f t="shared" si="0"/>
        <v>4</v>
      </c>
      <c r="K66" s="39" t="str">
        <f t="shared" si="0"/>
        <v/>
      </c>
      <c r="L66" s="39" t="str">
        <f t="shared" si="1"/>
        <v>B2</v>
      </c>
      <c r="M66" s="39" t="str">
        <f t="shared" si="1"/>
        <v>BB</v>
      </c>
      <c r="N66" s="39">
        <f t="shared" si="2"/>
        <v>17</v>
      </c>
      <c r="O66" s="39">
        <f t="shared" si="3"/>
        <v>14</v>
      </c>
    </row>
    <row r="67" spans="2:15" x14ac:dyDescent="0.25">
      <c r="B67" s="39" t="s">
        <v>382</v>
      </c>
      <c r="C67" s="39">
        <v>1.33</v>
      </c>
      <c r="D67" s="39" t="s">
        <v>276</v>
      </c>
      <c r="E67" s="39" t="s">
        <v>37</v>
      </c>
      <c r="F67" s="39" t="s">
        <v>383</v>
      </c>
      <c r="G67" s="39" t="str">
        <f>IF(F67&lt;&gt;"",IF(LEFT(_xll.BDP($F67&amp;" Curncy","SW_PRIMARY_REF_OBLIGATION_ISIN")&amp;" Corp",1)="#","N/A",_xll.BDP($F67&amp;" Curncy","SW_PRIMARY_REF_OBLIGATION_ISIN")&amp;" Corp"),"")</f>
        <v>XS1054987216 Corp</v>
      </c>
      <c r="H67" s="39" t="str">
        <f>IF(AND($G67&lt;&gt;"",$G67&lt;&gt;"N/A"),IF(LEFT(_xll.BDP($G67,"RTG_MOODY"),1)&lt;&gt;"#",_xll.BDP($G67,"RTG_MOODY"),""),"")</f>
        <v>B2</v>
      </c>
      <c r="I67" s="39" t="str">
        <f>IF(AND($G67&lt;&gt;"",$G67&lt;&gt;"N/A"),IF(LEFT(_xll.BDP($G67,"RTG_SP"),1)&lt;&gt;"#",_xll.BDP($G67,"RTG_SP"),""),"")</f>
        <v>B</v>
      </c>
      <c r="J67" s="39" t="str">
        <f t="shared" si="0"/>
        <v/>
      </c>
      <c r="K67" s="39" t="str">
        <f t="shared" si="0"/>
        <v/>
      </c>
      <c r="L67" s="39" t="str">
        <f t="shared" si="1"/>
        <v>B2</v>
      </c>
      <c r="M67" s="39" t="str">
        <f t="shared" si="1"/>
        <v>B</v>
      </c>
      <c r="N67" s="39">
        <f t="shared" si="2"/>
        <v>17</v>
      </c>
      <c r="O67" s="39">
        <f t="shared" si="3"/>
        <v>17</v>
      </c>
    </row>
    <row r="68" spans="2:15" x14ac:dyDescent="0.25">
      <c r="B68" s="39" t="s">
        <v>384</v>
      </c>
      <c r="C68" s="39">
        <v>1.33</v>
      </c>
      <c r="D68" s="39" t="s">
        <v>276</v>
      </c>
      <c r="E68" s="39" t="s">
        <v>37</v>
      </c>
      <c r="F68" s="39" t="s">
        <v>385</v>
      </c>
      <c r="G68" s="39" t="str">
        <f>IF(F68&lt;&gt;"",IF(LEFT(_xll.BDP($F68&amp;" Curncy","SW_PRIMARY_REF_OBLIGATION_ISIN")&amp;" Corp",1)="#","N/A",_xll.BDP($F68&amp;" Curncy","SW_PRIMARY_REF_OBLIGATION_ISIN")&amp;" Corp"),"")</f>
        <v>XS0830688411 Corp</v>
      </c>
      <c r="H68" s="39" t="str">
        <f>IF(AND($G68&lt;&gt;"",$G68&lt;&gt;"N/A"),IF(LEFT(_xll.BDP($G68,"RTG_MOODY"),1)&lt;&gt;"#",_xll.BDP($G68,"RTG_MOODY"),""),"")</f>
        <v>Ba2</v>
      </c>
      <c r="I68" s="39" t="str">
        <f>IF(AND($G68&lt;&gt;"",$G68&lt;&gt;"N/A"),IF(LEFT(_xll.BDP($G68,"RTG_SP"),1)&lt;&gt;"#",_xll.BDP($G68,"RTG_SP"),""),"")</f>
        <v>BB</v>
      </c>
      <c r="J68" s="39" t="str">
        <f t="shared" si="0"/>
        <v/>
      </c>
      <c r="K68" s="39" t="str">
        <f t="shared" si="0"/>
        <v/>
      </c>
      <c r="L68" s="39" t="str">
        <f t="shared" si="1"/>
        <v>Ba2</v>
      </c>
      <c r="M68" s="39" t="str">
        <f t="shared" si="1"/>
        <v>BB</v>
      </c>
      <c r="N68" s="39">
        <f t="shared" si="2"/>
        <v>14</v>
      </c>
      <c r="O68" s="39">
        <f t="shared" si="3"/>
        <v>14</v>
      </c>
    </row>
    <row r="69" spans="2:15" x14ac:dyDescent="0.25">
      <c r="B69" s="39" t="s">
        <v>417</v>
      </c>
      <c r="C69" s="39">
        <v>1.33</v>
      </c>
      <c r="D69" s="39" t="s">
        <v>276</v>
      </c>
      <c r="E69" s="39" t="s">
        <v>37</v>
      </c>
      <c r="F69" s="39" t="s">
        <v>386</v>
      </c>
      <c r="G69" s="39" t="str">
        <f>IF(F69&lt;&gt;"",IF(LEFT(_xll.BDP($F69&amp;" Curncy","SW_PRIMARY_REF_OBLIGATION_ISIN")&amp;" Corp",1)="#","N/A",_xll.BDP($F69&amp;" Curncy","SW_PRIMARY_REF_OBLIGATION_ISIN")&amp;" Corp"),"")</f>
        <v>XS1087777295 Corp</v>
      </c>
      <c r="H69" s="39" t="str">
        <f>IF(AND($G69&lt;&gt;"",$G69&lt;&gt;"N/A"),IF(LEFT(_xll.BDP($G69,"RTG_MOODY"),1)&lt;&gt;"#",_xll.BDP($G69,"RTG_MOODY"),""),"")</f>
        <v>B2</v>
      </c>
      <c r="I69" s="39" t="str">
        <f>IF(AND($G69&lt;&gt;"",$G69&lt;&gt;"N/A"),IF(LEFT(_xll.BDP($G69,"RTG_SP"),1)&lt;&gt;"#",_xll.BDP($G69,"RTG_SP"),""),"")</f>
        <v>B+</v>
      </c>
      <c r="J69" s="39" t="str">
        <f t="shared" si="0"/>
        <v/>
      </c>
      <c r="K69" s="39" t="str">
        <f t="shared" si="0"/>
        <v/>
      </c>
      <c r="L69" s="39" t="str">
        <f t="shared" si="1"/>
        <v>B2</v>
      </c>
      <c r="M69" s="39" t="str">
        <f t="shared" si="1"/>
        <v>B+</v>
      </c>
      <c r="N69" s="39">
        <f t="shared" si="2"/>
        <v>17</v>
      </c>
      <c r="O69" s="39">
        <f t="shared" si="3"/>
        <v>16</v>
      </c>
    </row>
    <row r="70" spans="2:15" x14ac:dyDescent="0.25">
      <c r="B70" s="39" t="s">
        <v>387</v>
      </c>
      <c r="C70" s="39">
        <v>1.33</v>
      </c>
      <c r="D70" s="39" t="s">
        <v>276</v>
      </c>
      <c r="E70" s="39" t="s">
        <v>37</v>
      </c>
      <c r="F70" s="39" t="s">
        <v>388</v>
      </c>
      <c r="G70" s="39" t="str">
        <f>IF(F70&lt;&gt;"",IF(LEFT(_xll.BDP($F70&amp;" Curncy","SW_PRIMARY_REF_OBLIGATION_ISIN")&amp;" Corp",1)="#","N/A",_xll.BDP($F70&amp;" Curncy","SW_PRIMARY_REF_OBLIGATION_ISIN")&amp;" Corp"),"")</f>
        <v>XS1189795591 Corp</v>
      </c>
      <c r="H70" s="39" t="str">
        <f>IF(AND($G70&lt;&gt;"",$G70&lt;&gt;"N/A"),IF(LEFT(_xll.BDP($G70,"RTG_MOODY"),1)&lt;&gt;"#",_xll.BDP($G70,"RTG_MOODY"),""),"")</f>
        <v>Ba2</v>
      </c>
      <c r="I70" s="39" t="str">
        <f>IF(AND($G70&lt;&gt;"",$G70&lt;&gt;"N/A"),IF(LEFT(_xll.BDP($G70,"RTG_SP"),1)&lt;&gt;"#",_xll.BDP($G70,"RTG_SP"),""),"")</f>
        <v>BB+</v>
      </c>
      <c r="J70" s="39" t="str">
        <f t="shared" si="0"/>
        <v/>
      </c>
      <c r="K70" s="39" t="str">
        <f t="shared" si="0"/>
        <v/>
      </c>
      <c r="L70" s="39" t="str">
        <f t="shared" si="1"/>
        <v>Ba2</v>
      </c>
      <c r="M70" s="39" t="str">
        <f t="shared" si="1"/>
        <v>BB+</v>
      </c>
      <c r="N70" s="39">
        <f t="shared" si="2"/>
        <v>14</v>
      </c>
      <c r="O70" s="39">
        <f t="shared" si="3"/>
        <v>13</v>
      </c>
    </row>
    <row r="71" spans="2:15" x14ac:dyDescent="0.25">
      <c r="B71" s="39" t="s">
        <v>389</v>
      </c>
      <c r="C71" s="39">
        <v>1.33</v>
      </c>
      <c r="D71" s="39" t="s">
        <v>276</v>
      </c>
      <c r="E71" s="39" t="s">
        <v>37</v>
      </c>
      <c r="F71" s="39" t="s">
        <v>390</v>
      </c>
      <c r="G71" s="39" t="str">
        <f>IF(F71&lt;&gt;"",IF(LEFT(_xll.BDP($F71&amp;" Curncy","SW_PRIMARY_REF_OBLIGATION_ISIN")&amp;" Corp",1)="#","N/A",_xll.BDP($F71&amp;" Curncy","SW_PRIMARY_REF_OBLIGATION_ISIN")&amp;" Corp"),"")</f>
        <v>XS0783934911 Corp</v>
      </c>
      <c r="H71" s="39" t="str">
        <f>IF(AND($G71&lt;&gt;"",$G71&lt;&gt;"N/A"),IF(LEFT(_xll.BDP($G71,"RTG_MOODY"),1)&lt;&gt;"#",_xll.BDP($G71,"RTG_MOODY"),""),"")</f>
        <v>Ba3</v>
      </c>
      <c r="I71" s="39" t="str">
        <f>IF(AND($G71&lt;&gt;"",$G71&lt;&gt;"N/A"),IF(LEFT(_xll.BDP($G71,"RTG_SP"),1)&lt;&gt;"#",_xll.BDP($G71,"RTG_SP"),""),"")</f>
        <v>BB-</v>
      </c>
      <c r="J71" s="39" t="str">
        <f t="shared" si="0"/>
        <v/>
      </c>
      <c r="K71" s="39" t="str">
        <f t="shared" si="0"/>
        <v/>
      </c>
      <c r="L71" s="39" t="str">
        <f t="shared" si="1"/>
        <v>Ba3</v>
      </c>
      <c r="M71" s="39" t="str">
        <f t="shared" si="1"/>
        <v>BB-</v>
      </c>
      <c r="N71" s="39">
        <f t="shared" si="2"/>
        <v>15</v>
      </c>
      <c r="O71" s="39">
        <f t="shared" si="3"/>
        <v>15</v>
      </c>
    </row>
    <row r="72" spans="2:15" x14ac:dyDescent="0.25">
      <c r="B72" s="39" t="s">
        <v>798</v>
      </c>
      <c r="C72" s="39">
        <v>1.33</v>
      </c>
      <c r="D72" s="39" t="s">
        <v>276</v>
      </c>
      <c r="E72" s="39" t="s">
        <v>37</v>
      </c>
      <c r="F72" s="39" t="s">
        <v>391</v>
      </c>
      <c r="G72" s="39" t="str">
        <f>IF(F72&lt;&gt;"",IF(LEFT(_xll.BDP($F72&amp;" Curncy","SW_PRIMARY_REF_OBLIGATION_ISIN")&amp;" Corp",1)="#","N/A",_xll.BDP($F72&amp;" Curncy","SW_PRIMARY_REF_OBLIGATION_ISIN")&amp;" Corp"),"")</f>
        <v>XS0184373925 Corp</v>
      </c>
      <c r="H72" s="39" t="str">
        <f>IF(AND($G72&lt;&gt;"",$G72&lt;&gt;"N/A"),IF(LEFT(_xll.BDP($G72,"RTG_MOODY"),1)&lt;&gt;"#",_xll.BDP($G72,"RTG_MOODY"),""),"")</f>
        <v>Ba1</v>
      </c>
      <c r="I72" s="39" t="str">
        <f>IF(AND($G72&lt;&gt;"",$G72&lt;&gt;"N/A"),IF(LEFT(_xll.BDP($G72,"RTG_SP"),1)&lt;&gt;"#",_xll.BDP($G72,"RTG_SP"),""),"")</f>
        <v>BB+</v>
      </c>
      <c r="J72" s="39" t="str">
        <f t="shared" si="0"/>
        <v/>
      </c>
      <c r="K72" s="39" t="str">
        <f t="shared" si="0"/>
        <v/>
      </c>
      <c r="L72" s="39" t="str">
        <f t="shared" si="1"/>
        <v>Ba1</v>
      </c>
      <c r="M72" s="39" t="str">
        <f t="shared" si="1"/>
        <v>BB+</v>
      </c>
      <c r="N72" s="39">
        <f t="shared" si="2"/>
        <v>13</v>
      </c>
      <c r="O72" s="39">
        <f t="shared" si="3"/>
        <v>13</v>
      </c>
    </row>
    <row r="73" spans="2:15" x14ac:dyDescent="0.25">
      <c r="B73" s="39" t="s">
        <v>836</v>
      </c>
      <c r="C73" s="39">
        <v>1.33</v>
      </c>
      <c r="D73" s="39" t="s">
        <v>276</v>
      </c>
      <c r="E73" s="39" t="s">
        <v>37</v>
      </c>
      <c r="F73" s="39" t="s">
        <v>392</v>
      </c>
      <c r="G73" s="39" t="str">
        <f>IF(F73&lt;&gt;"",IF(LEFT(_xll.BDP($F73&amp;" Curncy","SW_PRIMARY_REF_OBLIGATION_ISIN")&amp;" Corp",1)="#","N/A",_xll.BDP($F73&amp;" Curncy","SW_PRIMARY_REF_OBLIGATION_ISIN")&amp;" Corp"),"")</f>
        <v>DE000A1R08U3 Corp</v>
      </c>
      <c r="H73" s="39" t="str">
        <f>IF(AND($G73&lt;&gt;"",$G73&lt;&gt;"N/A"),IF(LEFT(_xll.BDP($G73,"RTG_MOODY"),1)&lt;&gt;"#",_xll.BDP($G73,"RTG_MOODY"),""),"")</f>
        <v>Ba2</v>
      </c>
      <c r="I73" s="39" t="str">
        <f>IF(AND($G73&lt;&gt;"",$G73&lt;&gt;"N/A"),IF(LEFT(_xll.BDP($G73,"RTG_SP"),1)&lt;&gt;"#",_xll.BDP($G73,"RTG_SP"),""),"")</f>
        <v>BB</v>
      </c>
      <c r="J73" s="39" t="str">
        <f t="shared" si="0"/>
        <v/>
      </c>
      <c r="K73" s="39" t="str">
        <f t="shared" si="0"/>
        <v/>
      </c>
      <c r="L73" s="39" t="str">
        <f t="shared" si="1"/>
        <v>Ba2</v>
      </c>
      <c r="M73" s="39" t="str">
        <f t="shared" si="1"/>
        <v>BB</v>
      </c>
      <c r="N73" s="39">
        <f t="shared" si="2"/>
        <v>14</v>
      </c>
      <c r="O73" s="39">
        <f t="shared" si="3"/>
        <v>14</v>
      </c>
    </row>
    <row r="74" spans="2:15" x14ac:dyDescent="0.25">
      <c r="B74" s="39" t="s">
        <v>393</v>
      </c>
      <c r="C74" s="39">
        <v>1.33</v>
      </c>
      <c r="D74" s="39" t="s">
        <v>276</v>
      </c>
      <c r="E74" s="39" t="s">
        <v>37</v>
      </c>
      <c r="F74" s="39" t="s">
        <v>394</v>
      </c>
      <c r="G74" s="39" t="str">
        <f>IF(F74&lt;&gt;"",IF(LEFT(_xll.BDP($F74&amp;" Curncy","SW_PRIMARY_REF_OBLIGATION_ISIN")&amp;" Corp",1)="#","N/A",_xll.BDP($F74&amp;" Curncy","SW_PRIMARY_REF_OBLIGATION_ISIN")&amp;" Corp"),"")</f>
        <v>XS0929666070 Corp</v>
      </c>
      <c r="H74" s="39" t="str">
        <f>IF(AND($G74&lt;&gt;"",$G74&lt;&gt;"N/A"),IF(LEFT(_xll.BDP($G74,"RTG_MOODY"),1)&lt;&gt;"#",_xll.BDP($G74,"RTG_MOODY"),""),"")</f>
        <v>Ba3</v>
      </c>
      <c r="I74" s="39" t="str">
        <f>IF(AND($G74&lt;&gt;"",$G74&lt;&gt;"N/A"),IF(LEFT(_xll.BDP($G74,"RTG_SP"),1)&lt;&gt;"#",_xll.BDP($G74,"RTG_SP"),""),"")</f>
        <v>B+</v>
      </c>
      <c r="J74" s="39" t="str">
        <f t="shared" si="0"/>
        <v/>
      </c>
      <c r="K74" s="39" t="str">
        <f t="shared" si="0"/>
        <v/>
      </c>
      <c r="L74" s="39" t="str">
        <f t="shared" si="1"/>
        <v>Ba3</v>
      </c>
      <c r="M74" s="39" t="str">
        <f t="shared" si="1"/>
        <v>B+</v>
      </c>
      <c r="N74" s="39">
        <f t="shared" si="2"/>
        <v>15</v>
      </c>
      <c r="O74" s="39">
        <f t="shared" si="3"/>
        <v>16</v>
      </c>
    </row>
    <row r="75" spans="2:15" x14ac:dyDescent="0.25">
      <c r="B75" s="39" t="s">
        <v>395</v>
      </c>
      <c r="C75" s="39">
        <v>1.33</v>
      </c>
      <c r="D75" s="39" t="s">
        <v>276</v>
      </c>
      <c r="E75" s="39" t="s">
        <v>37</v>
      </c>
      <c r="F75" s="39" t="s">
        <v>396</v>
      </c>
      <c r="G75" s="39" t="str">
        <f>IF(F75&lt;&gt;"",IF(LEFT(_xll.BDP($F75&amp;" Curncy","SW_PRIMARY_REF_OBLIGATION_ISIN")&amp;" Corp",1)="#","N/A",_xll.BDP($F75&amp;" Curncy","SW_PRIMARY_REF_OBLIGATION_ISIN")&amp;" Corp"),"")</f>
        <v>XS1028943162 Corp</v>
      </c>
      <c r="H75" s="39" t="str">
        <f>IF(AND($G75&lt;&gt;"",$G75&lt;&gt;"N/A"),IF(LEFT(_xll.BDP($G75,"RTG_MOODY"),1)&lt;&gt;"#",_xll.BDP($G75,"RTG_MOODY"),""),"")</f>
        <v>Ba3</v>
      </c>
      <c r="I75" s="39" t="str">
        <f>IF(AND($G75&lt;&gt;"",$G75&lt;&gt;"N/A"),IF(LEFT(_xll.BDP($G75,"RTG_SP"),1)&lt;&gt;"#",_xll.BDP($G75,"RTG_SP"),""),"")</f>
        <v>BB-</v>
      </c>
      <c r="J75" s="39" t="str">
        <f t="shared" ref="J75:K138" si="4">IFERROR(FIND("/",H75,1),"")</f>
        <v/>
      </c>
      <c r="K75" s="39" t="str">
        <f t="shared" si="4"/>
        <v/>
      </c>
      <c r="L75" s="39" t="str">
        <f t="shared" ref="L75:M138" si="5">IF(J75&lt;&gt;"",MID(H75,1,J75-2),H75)</f>
        <v>Ba3</v>
      </c>
      <c r="M75" s="39" t="str">
        <f t="shared" si="5"/>
        <v>BB-</v>
      </c>
      <c r="N75" s="39">
        <f t="shared" ref="N75:N138" si="6">IFERROR(VLOOKUP(L75,$R$10:$T$35,3,0),"")</f>
        <v>15</v>
      </c>
      <c r="O75" s="39">
        <f t="shared" ref="O75:O138" si="7">IFERROR(VLOOKUP(M75,$S$10:$T$35,2,0),"")</f>
        <v>15</v>
      </c>
    </row>
    <row r="76" spans="2:15" x14ac:dyDescent="0.25">
      <c r="B76" s="39" t="s">
        <v>397</v>
      </c>
      <c r="C76" s="39">
        <v>1.33</v>
      </c>
      <c r="D76" s="39" t="s">
        <v>276</v>
      </c>
      <c r="E76" s="39" t="s">
        <v>37</v>
      </c>
      <c r="F76" s="39" t="s">
        <v>398</v>
      </c>
      <c r="G76" s="39" t="str">
        <f>IF(F76&lt;&gt;"",IF(LEFT(_xll.BDP($F76&amp;" Curncy","SW_PRIMARY_REF_OBLIGATION_ISIN")&amp;" Corp",1)="#","N/A",_xll.BDP($F76&amp;" Curncy","SW_PRIMARY_REF_OBLIGATION_ISIN")&amp;" Corp"),"")</f>
        <v>XS0954674668 Corp</v>
      </c>
      <c r="H76" s="39" t="str">
        <f>IF(AND($G76&lt;&gt;"",$G76&lt;&gt;"N/A"),IF(LEFT(_xll.BDP($G76,"RTG_MOODY"),1)&lt;&gt;"#",_xll.BDP($G76,"RTG_MOODY"),""),"")</f>
        <v>Ba2</v>
      </c>
      <c r="I76" s="39" t="str">
        <f>IF(AND($G76&lt;&gt;"",$G76&lt;&gt;"N/A"),IF(LEFT(_xll.BDP($G76,"RTG_SP"),1)&lt;&gt;"#",_xll.BDP($G76,"RTG_SP"),""),"")</f>
        <v>BBB</v>
      </c>
      <c r="J76" s="39" t="str">
        <f t="shared" si="4"/>
        <v/>
      </c>
      <c r="K76" s="39" t="str">
        <f t="shared" si="4"/>
        <v/>
      </c>
      <c r="L76" s="39" t="str">
        <f t="shared" si="5"/>
        <v>Ba2</v>
      </c>
      <c r="M76" s="39" t="str">
        <f t="shared" si="5"/>
        <v>BBB</v>
      </c>
      <c r="N76" s="39">
        <f t="shared" si="6"/>
        <v>14</v>
      </c>
      <c r="O76" s="39">
        <f t="shared" si="7"/>
        <v>11</v>
      </c>
    </row>
    <row r="77" spans="2:15" x14ac:dyDescent="0.25">
      <c r="B77" s="39" t="s">
        <v>418</v>
      </c>
      <c r="C77" s="39">
        <v>1.33</v>
      </c>
      <c r="D77" s="39" t="s">
        <v>276</v>
      </c>
      <c r="E77" s="39" t="s">
        <v>37</v>
      </c>
      <c r="F77" s="39" t="s">
        <v>399</v>
      </c>
      <c r="G77" s="39" t="str">
        <f>IF(F77&lt;&gt;"",IF(LEFT(_xll.BDP($F77&amp;" Curncy","SW_PRIMARY_REF_OBLIGATION_ISIN")&amp;" Corp",1)="#","N/A",_xll.BDP($F77&amp;" Curncy","SW_PRIMARY_REF_OBLIGATION_ISIN")&amp;" Corp"),"")</f>
        <v>XS1028948047 Corp</v>
      </c>
      <c r="H77" s="39" t="str">
        <f>IF(AND($G77&lt;&gt;"",$G77&lt;&gt;"N/A"),IF(LEFT(_xll.BDP($G77,"RTG_MOODY"),1)&lt;&gt;"#",_xll.BDP($G77,"RTG_MOODY"),""),"")</f>
        <v>Caa1</v>
      </c>
      <c r="I77" s="39" t="str">
        <f>IF(AND($G77&lt;&gt;"",$G77&lt;&gt;"N/A"),IF(LEFT(_xll.BDP($G77,"RTG_SP"),1)&lt;&gt;"#",_xll.BDP($G77,"RTG_SP"),""),"")</f>
        <v>CCC+</v>
      </c>
      <c r="J77" s="39" t="str">
        <f t="shared" si="4"/>
        <v/>
      </c>
      <c r="K77" s="39" t="str">
        <f t="shared" si="4"/>
        <v/>
      </c>
      <c r="L77" s="39" t="str">
        <f t="shared" si="5"/>
        <v>Caa1</v>
      </c>
      <c r="M77" s="39" t="str">
        <f t="shared" si="5"/>
        <v>CCC+</v>
      </c>
      <c r="N77" s="39">
        <f t="shared" si="6"/>
        <v>19</v>
      </c>
      <c r="O77" s="39">
        <f t="shared" si="7"/>
        <v>19</v>
      </c>
    </row>
    <row r="78" spans="2:15" x14ac:dyDescent="0.25">
      <c r="B78" s="39" t="s">
        <v>400</v>
      </c>
      <c r="C78" s="39">
        <v>1.33</v>
      </c>
      <c r="D78" s="39" t="s">
        <v>276</v>
      </c>
      <c r="E78" s="39" t="s">
        <v>37</v>
      </c>
      <c r="F78" s="39" t="s">
        <v>401</v>
      </c>
      <c r="G78" s="39" t="str">
        <f>IF(F78&lt;&gt;"",IF(LEFT(_xll.BDP($F78&amp;" Curncy","SW_PRIMARY_REF_OBLIGATION_ISIN")&amp;" Corp",1)="#","N/A",_xll.BDP($F78&amp;" Curncy","SW_PRIMARY_REF_OBLIGATION_ISIN")&amp;" Corp"),"")</f>
        <v>XS0943769470 Corp</v>
      </c>
      <c r="H78" s="39" t="str">
        <f>IF(AND($G78&lt;&gt;"",$G78&lt;&gt;"N/A"),IF(LEFT(_xll.BDP($G78,"RTG_MOODY"),1)&lt;&gt;"#",_xll.BDP($G78,"RTG_MOODY"),""),"")</f>
        <v>B3</v>
      </c>
      <c r="I78" s="39" t="str">
        <f>IF(AND($G78&lt;&gt;"",$G78&lt;&gt;"N/A"),IF(LEFT(_xll.BDP($G78,"RTG_SP"),1)&lt;&gt;"#",_xll.BDP($G78,"RTG_SP"),""),"")</f>
        <v>B</v>
      </c>
      <c r="J78" s="39" t="str">
        <f t="shared" si="4"/>
        <v/>
      </c>
      <c r="K78" s="39" t="str">
        <f t="shared" si="4"/>
        <v/>
      </c>
      <c r="L78" s="39" t="str">
        <f t="shared" si="5"/>
        <v>B3</v>
      </c>
      <c r="M78" s="39" t="str">
        <f t="shared" si="5"/>
        <v>B</v>
      </c>
      <c r="N78" s="39">
        <f t="shared" si="6"/>
        <v>18</v>
      </c>
      <c r="O78" s="39">
        <f t="shared" si="7"/>
        <v>17</v>
      </c>
    </row>
    <row r="79" spans="2:15" x14ac:dyDescent="0.25">
      <c r="B79" s="39" t="s">
        <v>750</v>
      </c>
      <c r="C79" s="39">
        <v>1.33</v>
      </c>
      <c r="D79" s="39" t="s">
        <v>276</v>
      </c>
      <c r="E79" s="39" t="s">
        <v>37</v>
      </c>
      <c r="F79" s="39" t="s">
        <v>402</v>
      </c>
      <c r="G79" s="39" t="str">
        <f>IF(F79&lt;&gt;"",IF(LEFT(_xll.BDP($F79&amp;" Curncy","SW_PRIMARY_REF_OBLIGATION_ISIN")&amp;" Corp",1)="#","N/A",_xll.BDP($F79&amp;" Curncy","SW_PRIMARY_REF_OBLIGATION_ISIN")&amp;" Corp"),"")</f>
        <v>USD85456AB30 Corp</v>
      </c>
      <c r="H79" s="39" t="str">
        <f>IF(AND($G79&lt;&gt;"",$G79&lt;&gt;"N/A"),IF(LEFT(_xll.BDP($G79,"RTG_MOODY"),1)&lt;&gt;"#",_xll.BDP($G79,"RTG_MOODY"),""),"")</f>
        <v>B3</v>
      </c>
      <c r="I79" s="39" t="str">
        <f>IF(AND($G79&lt;&gt;"",$G79&lt;&gt;"N/A"),IF(LEFT(_xll.BDP($G79,"RTG_SP"),1)&lt;&gt;"#",_xll.BDP($G79,"RTG_SP"),""),"")</f>
        <v>B</v>
      </c>
      <c r="J79" s="39" t="str">
        <f t="shared" si="4"/>
        <v/>
      </c>
      <c r="K79" s="39" t="str">
        <f t="shared" si="4"/>
        <v/>
      </c>
      <c r="L79" s="39" t="str">
        <f t="shared" si="5"/>
        <v>B3</v>
      </c>
      <c r="M79" s="39" t="str">
        <f t="shared" si="5"/>
        <v>B</v>
      </c>
      <c r="N79" s="39">
        <f t="shared" si="6"/>
        <v>18</v>
      </c>
      <c r="O79" s="39">
        <f t="shared" si="7"/>
        <v>17</v>
      </c>
    </row>
    <row r="80" spans="2:15" x14ac:dyDescent="0.25">
      <c r="B80" s="39" t="s">
        <v>403</v>
      </c>
      <c r="C80" s="39">
        <v>1.33</v>
      </c>
      <c r="D80" s="39" t="s">
        <v>276</v>
      </c>
      <c r="E80" s="39" t="s">
        <v>37</v>
      </c>
      <c r="F80" s="39" t="s">
        <v>404</v>
      </c>
      <c r="G80" s="39" t="str">
        <f>IF(F80&lt;&gt;"",IF(LEFT(_xll.BDP($F80&amp;" Curncy","SW_PRIMARY_REF_OBLIGATION_ISIN")&amp;" Corp",1)="#","N/A",_xll.BDP($F80&amp;" Curncy","SW_PRIMARY_REF_OBLIGATION_ISIN")&amp;" Corp"),"")</f>
        <v>XS0909769407 Corp</v>
      </c>
      <c r="H80" s="39" t="str">
        <f>IF(AND($G80&lt;&gt;"",$G80&lt;&gt;"N/A"),IF(LEFT(_xll.BDP($G80,"RTG_MOODY"),1)&lt;&gt;"#",_xll.BDP($G80,"RTG_MOODY"),""),"")</f>
        <v>B2</v>
      </c>
      <c r="I80" s="39" t="str">
        <f>IF(AND($G80&lt;&gt;"",$G80&lt;&gt;"N/A"),IF(LEFT(_xll.BDP($G80,"RTG_SP"),1)&lt;&gt;"#",_xll.BDP($G80,"RTG_SP"),""),"")</f>
        <v>B</v>
      </c>
      <c r="J80" s="39" t="str">
        <f t="shared" si="4"/>
        <v/>
      </c>
      <c r="K80" s="39" t="str">
        <f t="shared" si="4"/>
        <v/>
      </c>
      <c r="L80" s="39" t="str">
        <f t="shared" si="5"/>
        <v>B2</v>
      </c>
      <c r="M80" s="39" t="str">
        <f t="shared" si="5"/>
        <v>B</v>
      </c>
      <c r="N80" s="39">
        <f t="shared" si="6"/>
        <v>17</v>
      </c>
      <c r="O80" s="39">
        <f t="shared" si="7"/>
        <v>17</v>
      </c>
    </row>
    <row r="81" spans="2:15" x14ac:dyDescent="0.25">
      <c r="B81" s="39" t="s">
        <v>405</v>
      </c>
      <c r="C81" s="39">
        <v>1.33</v>
      </c>
      <c r="D81" s="39" t="s">
        <v>276</v>
      </c>
      <c r="E81" s="39" t="s">
        <v>37</v>
      </c>
      <c r="F81" s="39" t="s">
        <v>406</v>
      </c>
      <c r="G81" s="39" t="str">
        <f>IF(F81&lt;&gt;"",IF(LEFT(_xll.BDP($F81&amp;" Curncy","SW_PRIMARY_REF_OBLIGATION_ISIN")&amp;" Corp",1)="#","N/A",_xll.BDP($F81&amp;" Curncy","SW_PRIMARY_REF_OBLIGATION_ISIN")&amp;" Corp"),"")</f>
        <v>US915436AF63 Corp</v>
      </c>
      <c r="H81" s="39" t="str">
        <f>IF(AND($G81&lt;&gt;"",$G81&lt;&gt;"N/A"),IF(LEFT(_xll.BDP($G81,"RTG_MOODY"),1)&lt;&gt;"#",_xll.BDP($G81,"RTG_MOODY"),""),"")</f>
        <v>Ba1</v>
      </c>
      <c r="I81" s="39" t="str">
        <f>IF(AND($G81&lt;&gt;"",$G81&lt;&gt;"N/A"),IF(LEFT(_xll.BDP($G81,"RTG_SP"),1)&lt;&gt;"#",_xll.BDP($G81,"RTG_SP"),""),"")</f>
        <v>BB+</v>
      </c>
      <c r="J81" s="39" t="str">
        <f t="shared" si="4"/>
        <v/>
      </c>
      <c r="K81" s="39" t="str">
        <f t="shared" si="4"/>
        <v/>
      </c>
      <c r="L81" s="39" t="str">
        <f t="shared" si="5"/>
        <v>Ba1</v>
      </c>
      <c r="M81" s="39" t="str">
        <f t="shared" si="5"/>
        <v>BB+</v>
      </c>
      <c r="N81" s="39">
        <f t="shared" si="6"/>
        <v>13</v>
      </c>
      <c r="O81" s="39">
        <f t="shared" si="7"/>
        <v>13</v>
      </c>
    </row>
    <row r="82" spans="2:15" x14ac:dyDescent="0.25">
      <c r="B82" s="39" t="s">
        <v>407</v>
      </c>
      <c r="C82" s="39">
        <v>1.33</v>
      </c>
      <c r="D82" s="39" t="s">
        <v>276</v>
      </c>
      <c r="E82" s="39" t="s">
        <v>37</v>
      </c>
      <c r="F82" s="39" t="s">
        <v>408</v>
      </c>
      <c r="G82" s="39" t="str">
        <f>IF(F82&lt;&gt;"",IF(LEFT(_xll.BDP($F82&amp;" Curncy","SW_PRIMARY_REF_OBLIGATION_ISIN")&amp;" Corp",1)="#","N/A",_xll.BDP($F82&amp;" Curncy","SW_PRIMARY_REF_OBLIGATION_ISIN")&amp;" Corp"),"")</f>
        <v>XS0889942990 Corp</v>
      </c>
      <c r="H82" s="39" t="str">
        <f>IF(AND($G82&lt;&gt;"",$G82&lt;&gt;"N/A"),IF(LEFT(_xll.BDP($G82,"RTG_MOODY"),1)&lt;&gt;"#",_xll.BDP($G82,"RTG_MOODY"),""),"")</f>
        <v>B2</v>
      </c>
      <c r="I82" s="39" t="str">
        <f>IF(AND($G82&lt;&gt;"",$G82&lt;&gt;"N/A"),IF(LEFT(_xll.BDP($G82,"RTG_SP"),1)&lt;&gt;"#",_xll.BDP($G82,"RTG_SP"),""),"")</f>
        <v>B</v>
      </c>
      <c r="J82" s="39" t="str">
        <f t="shared" si="4"/>
        <v/>
      </c>
      <c r="K82" s="39" t="str">
        <f t="shared" si="4"/>
        <v/>
      </c>
      <c r="L82" s="39" t="str">
        <f t="shared" si="5"/>
        <v>B2</v>
      </c>
      <c r="M82" s="39" t="str">
        <f t="shared" si="5"/>
        <v>B</v>
      </c>
      <c r="N82" s="39">
        <f t="shared" si="6"/>
        <v>17</v>
      </c>
      <c r="O82" s="39">
        <f t="shared" si="7"/>
        <v>17</v>
      </c>
    </row>
    <row r="83" spans="2:15" x14ac:dyDescent="0.25">
      <c r="B83" s="39" t="s">
        <v>409</v>
      </c>
      <c r="C83" s="39">
        <v>1.33</v>
      </c>
      <c r="D83" s="39" t="s">
        <v>276</v>
      </c>
      <c r="E83" s="39" t="s">
        <v>37</v>
      </c>
      <c r="F83" s="39" t="s">
        <v>410</v>
      </c>
      <c r="G83" s="39" t="str">
        <f>IF(F83&lt;&gt;"",IF(LEFT(_xll.BDP($F83&amp;" Curncy","SW_PRIMARY_REF_OBLIGATION_ISIN")&amp;" Corp",1)="#","N/A",_xll.BDP($F83&amp;" Curncy","SW_PRIMARY_REF_OBLIGATION_ISIN")&amp;" Corp"),"")</f>
        <v>XS0953085114 Corp</v>
      </c>
      <c r="H83" s="39" t="str">
        <f>IF(AND($G83&lt;&gt;"",$G83&lt;&gt;"N/A"),IF(LEFT(_xll.BDP($G83,"RTG_MOODY"),1)&lt;&gt;"#",_xll.BDP($G83,"RTG_MOODY"),""),"")</f>
        <v>B2</v>
      </c>
      <c r="I83" s="39" t="str">
        <f>IF(AND($G83&lt;&gt;"",$G83&lt;&gt;"N/A"),IF(LEFT(_xll.BDP($G83,"RTG_SP"),1)&lt;&gt;"#",_xll.BDP($G83,"RTG_SP"),""),"")</f>
        <v>B</v>
      </c>
      <c r="J83" s="39" t="str">
        <f t="shared" si="4"/>
        <v/>
      </c>
      <c r="K83" s="39" t="str">
        <f t="shared" si="4"/>
        <v/>
      </c>
      <c r="L83" s="39" t="str">
        <f t="shared" si="5"/>
        <v>B2</v>
      </c>
      <c r="M83" s="39" t="str">
        <f t="shared" si="5"/>
        <v>B</v>
      </c>
      <c r="N83" s="39">
        <f t="shared" si="6"/>
        <v>17</v>
      </c>
      <c r="O83" s="39">
        <f t="shared" si="7"/>
        <v>17</v>
      </c>
    </row>
    <row r="84" spans="2:15" x14ac:dyDescent="0.25">
      <c r="B84" s="39" t="s">
        <v>411</v>
      </c>
      <c r="C84" s="39">
        <v>1.33</v>
      </c>
      <c r="D84" s="39" t="s">
        <v>276</v>
      </c>
      <c r="E84" s="39" t="s">
        <v>37</v>
      </c>
      <c r="F84" s="39" t="s">
        <v>412</v>
      </c>
      <c r="G84" s="39" t="str">
        <f>IF(F84&lt;&gt;"",IF(LEFT(_xll.BDP($F84&amp;" Curncy","SW_PRIMARY_REF_OBLIGATION_ISIN")&amp;" Corp",1)="#","N/A",_xll.BDP($F84&amp;" Curncy","SW_PRIMARY_REF_OBLIGATION_ISIN")&amp;" Corp"),"")</f>
        <v>XS1055940206 Corp</v>
      </c>
      <c r="H84" s="39" t="str">
        <f>IF(AND($G84&lt;&gt;"",$G84&lt;&gt;"N/A"),IF(LEFT(_xll.BDP($G84,"RTG_MOODY"),1)&lt;&gt;"#",_xll.BDP($G84,"RTG_MOODY"),""),"")</f>
        <v>Caa1</v>
      </c>
      <c r="I84" s="39" t="str">
        <f>IF(AND($G84&lt;&gt;"",$G84&lt;&gt;"N/A"),IF(LEFT(_xll.BDP($G84,"RTG_SP"),1)&lt;&gt;"#",_xll.BDP($G84,"RTG_SP"),""),"")</f>
        <v>B</v>
      </c>
      <c r="J84" s="39" t="str">
        <f t="shared" si="4"/>
        <v/>
      </c>
      <c r="K84" s="39" t="str">
        <f t="shared" si="4"/>
        <v/>
      </c>
      <c r="L84" s="39" t="str">
        <f t="shared" si="5"/>
        <v>Caa1</v>
      </c>
      <c r="M84" s="39" t="str">
        <f t="shared" si="5"/>
        <v>B</v>
      </c>
      <c r="N84" s="39">
        <f t="shared" si="6"/>
        <v>19</v>
      </c>
      <c r="O84" s="39">
        <f t="shared" si="7"/>
        <v>17</v>
      </c>
    </row>
    <row r="85" spans="2:15" x14ac:dyDescent="0.25">
      <c r="G85" s="39" t="str">
        <f>IF(F85&lt;&gt;"",IF(LEFT(_xll.BDP($F85&amp;" Curncy","SW_PRIMARY_REF_OBLIGATION_ISIN")&amp;" Corp",1)="#","N/A",_xll.BDP($F85&amp;" Curncy","SW_PRIMARY_REF_OBLIGATION_ISIN")&amp;" Corp"),"")</f>
        <v/>
      </c>
      <c r="H85" s="39" t="str">
        <f>IF(AND($G85&lt;&gt;"",$G85&lt;&gt;"N/A"),IF(LEFT(_xll.BDP($G85,"RTG_MOODY"),1)&lt;&gt;"#",_xll.BDP($G85,"RTG_MOODY"),""),"")</f>
        <v/>
      </c>
      <c r="I85" s="39" t="str">
        <f>IF(AND($G85&lt;&gt;"",$G85&lt;&gt;"N/A"),IF(LEFT(_xll.BDP($G85,"RTG_SP"),1)&lt;&gt;"#",_xll.BDP($G85,"RTG_SP"),""),"")</f>
        <v/>
      </c>
      <c r="J85" s="39" t="str">
        <f t="shared" si="4"/>
        <v/>
      </c>
      <c r="K85" s="39" t="str">
        <f t="shared" si="4"/>
        <v/>
      </c>
      <c r="L85" s="39" t="str">
        <f t="shared" si="5"/>
        <v/>
      </c>
      <c r="M85" s="39" t="str">
        <f t="shared" si="5"/>
        <v/>
      </c>
      <c r="N85" s="39" t="str">
        <f t="shared" si="6"/>
        <v/>
      </c>
      <c r="O85" s="39" t="str">
        <f t="shared" si="7"/>
        <v/>
      </c>
    </row>
    <row r="86" spans="2:15" x14ac:dyDescent="0.25">
      <c r="G86" s="39" t="str">
        <f>IF(F86&lt;&gt;"",IF(LEFT(_xll.BDP($F86&amp;" Curncy","SW_PRIMARY_REF_OBLIGATION_ISIN")&amp;" Corp",1)="#","N/A",_xll.BDP($F86&amp;" Curncy","SW_PRIMARY_REF_OBLIGATION_ISIN")&amp;" Corp"),"")</f>
        <v/>
      </c>
      <c r="H86" s="39" t="str">
        <f>IF(AND($G86&lt;&gt;"",$G86&lt;&gt;"N/A"),IF(LEFT(_xll.BDP($G86,"RTG_MOODY"),1)&lt;&gt;"#",_xll.BDP($G86,"RTG_MOODY"),""),"")</f>
        <v/>
      </c>
      <c r="I86" s="39" t="str">
        <f>IF(AND($G86&lt;&gt;"",$G86&lt;&gt;"N/A"),IF(LEFT(_xll.BDP($G86,"RTG_SP"),1)&lt;&gt;"#",_xll.BDP($G86,"RTG_SP"),""),"")</f>
        <v/>
      </c>
      <c r="J86" s="39" t="str">
        <f t="shared" si="4"/>
        <v/>
      </c>
      <c r="K86" s="39" t="str">
        <f t="shared" si="4"/>
        <v/>
      </c>
      <c r="L86" s="39" t="str">
        <f t="shared" si="5"/>
        <v/>
      </c>
      <c r="M86" s="39" t="str">
        <f t="shared" si="5"/>
        <v/>
      </c>
      <c r="N86" s="39" t="str">
        <f t="shared" si="6"/>
        <v/>
      </c>
      <c r="O86" s="39" t="str">
        <f t="shared" si="7"/>
        <v/>
      </c>
    </row>
    <row r="87" spans="2:15" x14ac:dyDescent="0.25">
      <c r="G87" s="39" t="str">
        <f>IF(F87&lt;&gt;"",IF(LEFT(_xll.BDP($F87&amp;" Curncy","SW_PRIMARY_REF_OBLIGATION_ISIN")&amp;" Corp",1)="#","N/A",_xll.BDP($F87&amp;" Curncy","SW_PRIMARY_REF_OBLIGATION_ISIN")&amp;" Corp"),"")</f>
        <v/>
      </c>
      <c r="H87" s="39" t="str">
        <f>IF(AND($G87&lt;&gt;"",$G87&lt;&gt;"N/A"),IF(LEFT(_xll.BDP($G87,"RTG_MOODY"),1)&lt;&gt;"#",_xll.BDP($G87,"RTG_MOODY"),""),"")</f>
        <v/>
      </c>
      <c r="I87" s="39" t="str">
        <f>IF(AND($G87&lt;&gt;"",$G87&lt;&gt;"N/A"),IF(LEFT(_xll.BDP($G87,"RTG_SP"),1)&lt;&gt;"#",_xll.BDP($G87,"RTG_SP"),""),"")</f>
        <v/>
      </c>
      <c r="J87" s="39" t="str">
        <f t="shared" si="4"/>
        <v/>
      </c>
      <c r="K87" s="39" t="str">
        <f t="shared" si="4"/>
        <v/>
      </c>
      <c r="L87" s="39" t="str">
        <f t="shared" si="5"/>
        <v/>
      </c>
      <c r="M87" s="39" t="str">
        <f t="shared" si="5"/>
        <v/>
      </c>
      <c r="N87" s="39" t="str">
        <f t="shared" si="6"/>
        <v/>
      </c>
      <c r="O87" s="39" t="str">
        <f t="shared" si="7"/>
        <v/>
      </c>
    </row>
    <row r="88" spans="2:15" x14ac:dyDescent="0.25">
      <c r="G88" s="39" t="str">
        <f>IF(F88&lt;&gt;"",IF(LEFT(_xll.BDP($F88&amp;" Curncy","SW_PRIMARY_REF_OBLIGATION_ISIN")&amp;" Corp",1)="#","N/A",_xll.BDP($F88&amp;" Curncy","SW_PRIMARY_REF_OBLIGATION_ISIN")&amp;" Corp"),"")</f>
        <v/>
      </c>
      <c r="H88" s="39" t="str">
        <f>IF(AND($G88&lt;&gt;"",$G88&lt;&gt;"N/A"),IF(LEFT(_xll.BDP($G88,"RTG_MOODY"),1)&lt;&gt;"#",_xll.BDP($G88,"RTG_MOODY"),""),"")</f>
        <v/>
      </c>
      <c r="I88" s="39" t="str">
        <f>IF(AND($G88&lt;&gt;"",$G88&lt;&gt;"N/A"),IF(LEFT(_xll.BDP($G88,"RTG_SP"),1)&lt;&gt;"#",_xll.BDP($G88,"RTG_SP"),""),"")</f>
        <v/>
      </c>
      <c r="J88" s="39" t="str">
        <f t="shared" si="4"/>
        <v/>
      </c>
      <c r="K88" s="39" t="str">
        <f t="shared" si="4"/>
        <v/>
      </c>
      <c r="L88" s="39" t="str">
        <f t="shared" si="5"/>
        <v/>
      </c>
      <c r="M88" s="39" t="str">
        <f t="shared" si="5"/>
        <v/>
      </c>
      <c r="N88" s="39" t="str">
        <f t="shared" si="6"/>
        <v/>
      </c>
      <c r="O88" s="39" t="str">
        <f t="shared" si="7"/>
        <v/>
      </c>
    </row>
    <row r="89" spans="2:15" x14ac:dyDescent="0.25">
      <c r="G89" s="39" t="str">
        <f>IF(F89&lt;&gt;"",IF(LEFT(_xll.BDP($F89&amp;" Curncy","SW_PRIMARY_REF_OBLIGATION_ISIN")&amp;" Corp",1)="#","N/A",_xll.BDP($F89&amp;" Curncy","SW_PRIMARY_REF_OBLIGATION_ISIN")&amp;" Corp"),"")</f>
        <v/>
      </c>
      <c r="H89" s="39" t="str">
        <f>IF(AND($G89&lt;&gt;"",$G89&lt;&gt;"N/A"),IF(LEFT(_xll.BDP($G89,"RTG_MOODY"),1)&lt;&gt;"#",_xll.BDP($G89,"RTG_MOODY"),""),"")</f>
        <v/>
      </c>
      <c r="I89" s="39" t="str">
        <f>IF(AND($G89&lt;&gt;"",$G89&lt;&gt;"N/A"),IF(LEFT(_xll.BDP($G89,"RTG_SP"),1)&lt;&gt;"#",_xll.BDP($G89,"RTG_SP"),""),"")</f>
        <v/>
      </c>
      <c r="J89" s="39" t="str">
        <f t="shared" si="4"/>
        <v/>
      </c>
      <c r="K89" s="39" t="str">
        <f t="shared" si="4"/>
        <v/>
      </c>
      <c r="L89" s="39" t="str">
        <f t="shared" si="5"/>
        <v/>
      </c>
      <c r="M89" s="39" t="str">
        <f t="shared" si="5"/>
        <v/>
      </c>
      <c r="N89" s="39" t="str">
        <f t="shared" si="6"/>
        <v/>
      </c>
      <c r="O89" s="39" t="str">
        <f t="shared" si="7"/>
        <v/>
      </c>
    </row>
    <row r="90" spans="2:15" x14ac:dyDescent="0.25">
      <c r="G90" s="39" t="str">
        <f>IF(F90&lt;&gt;"",IF(LEFT(_xll.BDP($F90&amp;" Curncy","SW_PRIMARY_REF_OBLIGATION_ISIN")&amp;" Corp",1)="#","N/A",_xll.BDP($F90&amp;" Curncy","SW_PRIMARY_REF_OBLIGATION_ISIN")&amp;" Corp"),"")</f>
        <v/>
      </c>
      <c r="H90" s="39" t="str">
        <f>IF(AND($G90&lt;&gt;"",$G90&lt;&gt;"N/A"),IF(LEFT(_xll.BDP($G90,"RTG_MOODY"),1)&lt;&gt;"#",_xll.BDP($G90,"RTG_MOODY"),""),"")</f>
        <v/>
      </c>
      <c r="I90" s="39" t="str">
        <f>IF(AND($G90&lt;&gt;"",$G90&lt;&gt;"N/A"),IF(LEFT(_xll.BDP($G90,"RTG_SP"),1)&lt;&gt;"#",_xll.BDP($G90,"RTG_SP"),""),"")</f>
        <v/>
      </c>
      <c r="J90" s="39" t="str">
        <f t="shared" si="4"/>
        <v/>
      </c>
      <c r="K90" s="39" t="str">
        <f t="shared" si="4"/>
        <v/>
      </c>
      <c r="L90" s="39" t="str">
        <f t="shared" si="5"/>
        <v/>
      </c>
      <c r="M90" s="39" t="str">
        <f t="shared" si="5"/>
        <v/>
      </c>
      <c r="N90" s="39" t="str">
        <f t="shared" si="6"/>
        <v/>
      </c>
      <c r="O90" s="39" t="str">
        <f t="shared" si="7"/>
        <v/>
      </c>
    </row>
    <row r="91" spans="2:15" x14ac:dyDescent="0.25">
      <c r="G91" s="39" t="str">
        <f>IF(F91&lt;&gt;"",IF(LEFT(_xll.BDP($F91&amp;" Curncy","SW_PRIMARY_REF_OBLIGATION_ISIN")&amp;" Corp",1)="#","N/A",_xll.BDP($F91&amp;" Curncy","SW_PRIMARY_REF_OBLIGATION_ISIN")&amp;" Corp"),"")</f>
        <v/>
      </c>
      <c r="H91" s="39" t="str">
        <f>IF(AND($G91&lt;&gt;"",$G91&lt;&gt;"N/A"),IF(LEFT(_xll.BDP($G91,"RTG_MOODY"),1)&lt;&gt;"#",_xll.BDP($G91,"RTG_MOODY"),""),"")</f>
        <v/>
      </c>
      <c r="I91" s="39" t="str">
        <f>IF(AND($G91&lt;&gt;"",$G91&lt;&gt;"N/A"),IF(LEFT(_xll.BDP($G91,"RTG_SP"),1)&lt;&gt;"#",_xll.BDP($G91,"RTG_SP"),""),"")</f>
        <v/>
      </c>
      <c r="J91" s="39" t="str">
        <f t="shared" si="4"/>
        <v/>
      </c>
      <c r="K91" s="39" t="str">
        <f t="shared" si="4"/>
        <v/>
      </c>
      <c r="L91" s="39" t="str">
        <f t="shared" si="5"/>
        <v/>
      </c>
      <c r="M91" s="39" t="str">
        <f t="shared" si="5"/>
        <v/>
      </c>
      <c r="N91" s="39" t="str">
        <f t="shared" si="6"/>
        <v/>
      </c>
      <c r="O91" s="39" t="str">
        <f t="shared" si="7"/>
        <v/>
      </c>
    </row>
    <row r="92" spans="2:15" x14ac:dyDescent="0.25">
      <c r="G92" s="39" t="str">
        <f>IF(F92&lt;&gt;"",IF(LEFT(_xll.BDP($F92&amp;" Curncy","SW_PRIMARY_REF_OBLIGATION_ISIN")&amp;" Corp",1)="#","N/A",_xll.BDP($F92&amp;" Curncy","SW_PRIMARY_REF_OBLIGATION_ISIN")&amp;" Corp"),"")</f>
        <v/>
      </c>
      <c r="H92" s="39" t="str">
        <f>IF(AND($G92&lt;&gt;"",$G92&lt;&gt;"N/A"),IF(LEFT(_xll.BDP($G92,"RTG_MOODY"),1)&lt;&gt;"#",_xll.BDP($G92,"RTG_MOODY"),""),"")</f>
        <v/>
      </c>
      <c r="I92" s="39" t="str">
        <f>IF(AND($G92&lt;&gt;"",$G92&lt;&gt;"N/A"),IF(LEFT(_xll.BDP($G92,"RTG_SP"),1)&lt;&gt;"#",_xll.BDP($G92,"RTG_SP"),""),"")</f>
        <v/>
      </c>
      <c r="J92" s="39" t="str">
        <f t="shared" si="4"/>
        <v/>
      </c>
      <c r="K92" s="39" t="str">
        <f t="shared" si="4"/>
        <v/>
      </c>
      <c r="L92" s="39" t="str">
        <f t="shared" si="5"/>
        <v/>
      </c>
      <c r="M92" s="39" t="str">
        <f t="shared" si="5"/>
        <v/>
      </c>
      <c r="N92" s="39" t="str">
        <f t="shared" si="6"/>
        <v/>
      </c>
      <c r="O92" s="39" t="str">
        <f t="shared" si="7"/>
        <v/>
      </c>
    </row>
    <row r="93" spans="2:15" x14ac:dyDescent="0.25">
      <c r="G93" s="39" t="str">
        <f>IF(F93&lt;&gt;"",IF(LEFT(_xll.BDP($F93&amp;" Curncy","SW_PRIMARY_REF_OBLIGATION_ISIN")&amp;" Corp",1)="#","N/A",_xll.BDP($F93&amp;" Curncy","SW_PRIMARY_REF_OBLIGATION_ISIN")&amp;" Corp"),"")</f>
        <v/>
      </c>
      <c r="H93" s="39" t="str">
        <f>IF(AND($G93&lt;&gt;"",$G93&lt;&gt;"N/A"),IF(LEFT(_xll.BDP($G93,"RTG_MOODY"),1)&lt;&gt;"#",_xll.BDP($G93,"RTG_MOODY"),""),"")</f>
        <v/>
      </c>
      <c r="I93" s="39" t="str">
        <f>IF(AND($G93&lt;&gt;"",$G93&lt;&gt;"N/A"),IF(LEFT(_xll.BDP($G93,"RTG_SP"),1)&lt;&gt;"#",_xll.BDP($G93,"RTG_SP"),""),"")</f>
        <v/>
      </c>
      <c r="J93" s="39" t="str">
        <f t="shared" si="4"/>
        <v/>
      </c>
      <c r="K93" s="39" t="str">
        <f t="shared" si="4"/>
        <v/>
      </c>
      <c r="L93" s="39" t="str">
        <f t="shared" si="5"/>
        <v/>
      </c>
      <c r="M93" s="39" t="str">
        <f t="shared" si="5"/>
        <v/>
      </c>
      <c r="N93" s="39" t="str">
        <f t="shared" si="6"/>
        <v/>
      </c>
      <c r="O93" s="39" t="str">
        <f t="shared" si="7"/>
        <v/>
      </c>
    </row>
    <row r="94" spans="2:15" x14ac:dyDescent="0.25">
      <c r="G94" s="39" t="str">
        <f>IF(F94&lt;&gt;"",IF(LEFT(_xll.BDP($F94&amp;" Curncy","SW_PRIMARY_REF_OBLIGATION_ISIN")&amp;" Corp",1)="#","N/A",_xll.BDP($F94&amp;" Curncy","SW_PRIMARY_REF_OBLIGATION_ISIN")&amp;" Corp"),"")</f>
        <v/>
      </c>
      <c r="H94" s="39" t="str">
        <f>IF(AND($G94&lt;&gt;"",$G94&lt;&gt;"N/A"),IF(LEFT(_xll.BDP($G94,"RTG_MOODY"),1)&lt;&gt;"#",_xll.BDP($G94,"RTG_MOODY"),""),"")</f>
        <v/>
      </c>
      <c r="I94" s="39" t="str">
        <f>IF(AND($G94&lt;&gt;"",$G94&lt;&gt;"N/A"),IF(LEFT(_xll.BDP($G94,"RTG_SP"),1)&lt;&gt;"#",_xll.BDP($G94,"RTG_SP"),""),"")</f>
        <v/>
      </c>
      <c r="J94" s="39" t="str">
        <f t="shared" si="4"/>
        <v/>
      </c>
      <c r="K94" s="39" t="str">
        <f t="shared" si="4"/>
        <v/>
      </c>
      <c r="L94" s="39" t="str">
        <f t="shared" si="5"/>
        <v/>
      </c>
      <c r="M94" s="39" t="str">
        <f t="shared" si="5"/>
        <v/>
      </c>
      <c r="N94" s="39" t="str">
        <f t="shared" si="6"/>
        <v/>
      </c>
      <c r="O94" s="39" t="str">
        <f t="shared" si="7"/>
        <v/>
      </c>
    </row>
    <row r="95" spans="2:15" x14ac:dyDescent="0.25">
      <c r="G95" s="39" t="str">
        <f>IF(F95&lt;&gt;"",IF(LEFT(_xll.BDP($F95&amp;" Curncy","SW_PRIMARY_REF_OBLIGATION_ISIN")&amp;" Corp",1)="#","N/A",_xll.BDP($F95&amp;" Curncy","SW_PRIMARY_REF_OBLIGATION_ISIN")&amp;" Corp"),"")</f>
        <v/>
      </c>
      <c r="H95" s="39" t="str">
        <f>IF(AND($G95&lt;&gt;"",$G95&lt;&gt;"N/A"),IF(LEFT(_xll.BDP($G95,"RTG_MOODY"),1)&lt;&gt;"#",_xll.BDP($G95,"RTG_MOODY"),""),"")</f>
        <v/>
      </c>
      <c r="I95" s="39" t="str">
        <f>IF(AND($G95&lt;&gt;"",$G95&lt;&gt;"N/A"),IF(LEFT(_xll.BDP($G95,"RTG_SP"),1)&lt;&gt;"#",_xll.BDP($G95,"RTG_SP"),""),"")</f>
        <v/>
      </c>
      <c r="J95" s="39" t="str">
        <f t="shared" si="4"/>
        <v/>
      </c>
      <c r="K95" s="39" t="str">
        <f t="shared" si="4"/>
        <v/>
      </c>
      <c r="L95" s="39" t="str">
        <f t="shared" si="5"/>
        <v/>
      </c>
      <c r="M95" s="39" t="str">
        <f t="shared" si="5"/>
        <v/>
      </c>
      <c r="N95" s="39" t="str">
        <f t="shared" si="6"/>
        <v/>
      </c>
      <c r="O95" s="39" t="str">
        <f t="shared" si="7"/>
        <v/>
      </c>
    </row>
    <row r="96" spans="2:15" x14ac:dyDescent="0.25">
      <c r="G96" s="39" t="str">
        <f>IF(F96&lt;&gt;"",IF(LEFT(_xll.BDP($F96&amp;" Curncy","SW_PRIMARY_REF_OBLIGATION_ISIN")&amp;" Corp",1)="#","N/A",_xll.BDP($F96&amp;" Curncy","SW_PRIMARY_REF_OBLIGATION_ISIN")&amp;" Corp"),"")</f>
        <v/>
      </c>
      <c r="H96" s="39" t="str">
        <f>IF(AND($G96&lt;&gt;"",$G96&lt;&gt;"N/A"),IF(LEFT(_xll.BDP($G96,"RTG_MOODY"),1)&lt;&gt;"#",_xll.BDP($G96,"RTG_MOODY"),""),"")</f>
        <v/>
      </c>
      <c r="I96" s="39" t="str">
        <f>IF(AND($G96&lt;&gt;"",$G96&lt;&gt;"N/A"),IF(LEFT(_xll.BDP($G96,"RTG_SP"),1)&lt;&gt;"#",_xll.BDP($G96,"RTG_SP"),""),"")</f>
        <v/>
      </c>
      <c r="J96" s="39" t="str">
        <f t="shared" si="4"/>
        <v/>
      </c>
      <c r="K96" s="39" t="str">
        <f t="shared" si="4"/>
        <v/>
      </c>
      <c r="L96" s="39" t="str">
        <f t="shared" si="5"/>
        <v/>
      </c>
      <c r="M96" s="39" t="str">
        <f t="shared" si="5"/>
        <v/>
      </c>
      <c r="N96" s="39" t="str">
        <f t="shared" si="6"/>
        <v/>
      </c>
      <c r="O96" s="39" t="str">
        <f t="shared" si="7"/>
        <v/>
      </c>
    </row>
    <row r="97" spans="7:15" x14ac:dyDescent="0.25">
      <c r="G97" s="39" t="str">
        <f>IF(F97&lt;&gt;"",IF(LEFT(_xll.BDP($F97&amp;" Curncy","SW_PRIMARY_REF_OBLIGATION_ISIN")&amp;" Corp",1)="#","N/A",_xll.BDP($F97&amp;" Curncy","SW_PRIMARY_REF_OBLIGATION_ISIN")&amp;" Corp"),"")</f>
        <v/>
      </c>
      <c r="H97" s="39" t="str">
        <f>IF(AND($G97&lt;&gt;"",$G97&lt;&gt;"N/A"),IF(LEFT(_xll.BDP($G97,"RTG_MOODY"),1)&lt;&gt;"#",_xll.BDP($G97,"RTG_MOODY"),""),"")</f>
        <v/>
      </c>
      <c r="I97" s="39" t="str">
        <f>IF(AND($G97&lt;&gt;"",$G97&lt;&gt;"N/A"),IF(LEFT(_xll.BDP($G97,"RTG_SP"),1)&lt;&gt;"#",_xll.BDP($G97,"RTG_SP"),""),"")</f>
        <v/>
      </c>
      <c r="J97" s="39" t="str">
        <f t="shared" si="4"/>
        <v/>
      </c>
      <c r="K97" s="39" t="str">
        <f t="shared" si="4"/>
        <v/>
      </c>
      <c r="L97" s="39" t="str">
        <f t="shared" si="5"/>
        <v/>
      </c>
      <c r="M97" s="39" t="str">
        <f t="shared" si="5"/>
        <v/>
      </c>
      <c r="N97" s="39" t="str">
        <f t="shared" si="6"/>
        <v/>
      </c>
      <c r="O97" s="39" t="str">
        <f t="shared" si="7"/>
        <v/>
      </c>
    </row>
    <row r="98" spans="7:15" x14ac:dyDescent="0.25">
      <c r="G98" s="39" t="str">
        <f>IF(F98&lt;&gt;"",IF(LEFT(_xll.BDP($F98&amp;" Curncy","SW_PRIMARY_REF_OBLIGATION_ISIN")&amp;" Corp",1)="#","N/A",_xll.BDP($F98&amp;" Curncy","SW_PRIMARY_REF_OBLIGATION_ISIN")&amp;" Corp"),"")</f>
        <v/>
      </c>
      <c r="H98" s="39" t="str">
        <f>IF(AND($G98&lt;&gt;"",$G98&lt;&gt;"N/A"),IF(LEFT(_xll.BDP($G98,"RTG_MOODY"),1)&lt;&gt;"#",_xll.BDP($G98,"RTG_MOODY"),""),"")</f>
        <v/>
      </c>
      <c r="I98" s="39" t="str">
        <f>IF(AND($G98&lt;&gt;"",$G98&lt;&gt;"N/A"),IF(LEFT(_xll.BDP($G98,"RTG_SP"),1)&lt;&gt;"#",_xll.BDP($G98,"RTG_SP"),""),"")</f>
        <v/>
      </c>
      <c r="J98" s="39" t="str">
        <f t="shared" si="4"/>
        <v/>
      </c>
      <c r="K98" s="39" t="str">
        <f t="shared" si="4"/>
        <v/>
      </c>
      <c r="L98" s="39" t="str">
        <f t="shared" si="5"/>
        <v/>
      </c>
      <c r="M98" s="39" t="str">
        <f t="shared" si="5"/>
        <v/>
      </c>
      <c r="N98" s="39" t="str">
        <f t="shared" si="6"/>
        <v/>
      </c>
      <c r="O98" s="39" t="str">
        <f t="shared" si="7"/>
        <v/>
      </c>
    </row>
    <row r="99" spans="7:15" x14ac:dyDescent="0.25">
      <c r="G99" s="39" t="str">
        <f>IF(F99&lt;&gt;"",IF(LEFT(_xll.BDP($F99&amp;" Curncy","SW_PRIMARY_REF_OBLIGATION_ISIN")&amp;" Corp",1)="#","N/A",_xll.BDP($F99&amp;" Curncy","SW_PRIMARY_REF_OBLIGATION_ISIN")&amp;" Corp"),"")</f>
        <v/>
      </c>
      <c r="H99" s="39" t="str">
        <f>IF(AND($G99&lt;&gt;"",$G99&lt;&gt;"N/A"),IF(LEFT(_xll.BDP($G99,"RTG_MOODY"),1)&lt;&gt;"#",_xll.BDP($G99,"RTG_MOODY"),""),"")</f>
        <v/>
      </c>
      <c r="I99" s="39" t="str">
        <f>IF(AND($G99&lt;&gt;"",$G99&lt;&gt;"N/A"),IF(LEFT(_xll.BDP($G99,"RTG_SP"),1)&lt;&gt;"#",_xll.BDP($G99,"RTG_SP"),""),"")</f>
        <v/>
      </c>
      <c r="J99" s="39" t="str">
        <f t="shared" si="4"/>
        <v/>
      </c>
      <c r="K99" s="39" t="str">
        <f t="shared" si="4"/>
        <v/>
      </c>
      <c r="L99" s="39" t="str">
        <f t="shared" si="5"/>
        <v/>
      </c>
      <c r="M99" s="39" t="str">
        <f t="shared" si="5"/>
        <v/>
      </c>
      <c r="N99" s="39" t="str">
        <f t="shared" si="6"/>
        <v/>
      </c>
      <c r="O99" s="39" t="str">
        <f t="shared" si="7"/>
        <v/>
      </c>
    </row>
    <row r="100" spans="7:15" x14ac:dyDescent="0.25">
      <c r="G100" s="39" t="str">
        <f>IF(F100&lt;&gt;"",IF(LEFT(_xll.BDP($F100&amp;" Curncy","SW_PRIMARY_REF_OBLIGATION_ISIN")&amp;" Corp",1)="#","N/A",_xll.BDP($F100&amp;" Curncy","SW_PRIMARY_REF_OBLIGATION_ISIN")&amp;" Corp"),"")</f>
        <v/>
      </c>
      <c r="H100" s="39" t="str">
        <f>IF(AND($G100&lt;&gt;"",$G100&lt;&gt;"N/A"),IF(LEFT(_xll.BDP($G100,"RTG_MOODY"),1)&lt;&gt;"#",_xll.BDP($G100,"RTG_MOODY"),""),"")</f>
        <v/>
      </c>
      <c r="I100" s="39" t="str">
        <f>IF(AND($G100&lt;&gt;"",$G100&lt;&gt;"N/A"),IF(LEFT(_xll.BDP($G100,"RTG_SP"),1)&lt;&gt;"#",_xll.BDP($G100,"RTG_SP"),""),"")</f>
        <v/>
      </c>
      <c r="J100" s="39" t="str">
        <f t="shared" si="4"/>
        <v/>
      </c>
      <c r="K100" s="39" t="str">
        <f t="shared" si="4"/>
        <v/>
      </c>
      <c r="L100" s="39" t="str">
        <f t="shared" si="5"/>
        <v/>
      </c>
      <c r="M100" s="39" t="str">
        <f t="shared" si="5"/>
        <v/>
      </c>
      <c r="N100" s="39" t="str">
        <f t="shared" si="6"/>
        <v/>
      </c>
      <c r="O100" s="39" t="str">
        <f t="shared" si="7"/>
        <v/>
      </c>
    </row>
    <row r="101" spans="7:15" x14ac:dyDescent="0.25">
      <c r="G101" s="39" t="str">
        <f>IF(F101&lt;&gt;"",IF(LEFT(_xll.BDP($F101&amp;" Curncy","SW_PRIMARY_REF_OBLIGATION_ISIN")&amp;" Corp",1)="#","N/A",_xll.BDP($F101&amp;" Curncy","SW_PRIMARY_REF_OBLIGATION_ISIN")&amp;" Corp"),"")</f>
        <v/>
      </c>
      <c r="H101" s="39" t="str">
        <f>IF(AND($G101&lt;&gt;"",$G101&lt;&gt;"N/A"),IF(LEFT(_xll.BDP($G101,"RTG_MOODY"),1)&lt;&gt;"#",_xll.BDP($G101,"RTG_MOODY"),""),"")</f>
        <v/>
      </c>
      <c r="I101" s="39" t="str">
        <f>IF(AND($G101&lt;&gt;"",$G101&lt;&gt;"N/A"),IF(LEFT(_xll.BDP($G101,"RTG_SP"),1)&lt;&gt;"#",_xll.BDP($G101,"RTG_SP"),""),"")</f>
        <v/>
      </c>
      <c r="J101" s="39" t="str">
        <f t="shared" si="4"/>
        <v/>
      </c>
      <c r="K101" s="39" t="str">
        <f t="shared" si="4"/>
        <v/>
      </c>
      <c r="L101" s="39" t="str">
        <f t="shared" si="5"/>
        <v/>
      </c>
      <c r="M101" s="39" t="str">
        <f t="shared" si="5"/>
        <v/>
      </c>
      <c r="N101" s="39" t="str">
        <f t="shared" si="6"/>
        <v/>
      </c>
      <c r="O101" s="39" t="str">
        <f t="shared" si="7"/>
        <v/>
      </c>
    </row>
    <row r="102" spans="7:15" x14ac:dyDescent="0.25">
      <c r="G102" s="39" t="str">
        <f>IF(F102&lt;&gt;"",IF(LEFT(_xll.BDP($F102&amp;" Curncy","SW_PRIMARY_REF_OBLIGATION_ISIN")&amp;" Corp",1)="#","N/A",_xll.BDP($F102&amp;" Curncy","SW_PRIMARY_REF_OBLIGATION_ISIN")&amp;" Corp"),"")</f>
        <v/>
      </c>
      <c r="H102" s="39" t="str">
        <f>IF(AND($G102&lt;&gt;"",$G102&lt;&gt;"N/A"),IF(LEFT(_xll.BDP($G102,"RTG_MOODY"),1)&lt;&gt;"#",_xll.BDP($G102,"RTG_MOODY"),""),"")</f>
        <v/>
      </c>
      <c r="I102" s="39" t="str">
        <f>IF(AND($G102&lt;&gt;"",$G102&lt;&gt;"N/A"),IF(LEFT(_xll.BDP($G102,"RTG_SP"),1)&lt;&gt;"#",_xll.BDP($G102,"RTG_SP"),""),"")</f>
        <v/>
      </c>
      <c r="J102" s="39" t="str">
        <f t="shared" si="4"/>
        <v/>
      </c>
      <c r="K102" s="39" t="str">
        <f t="shared" si="4"/>
        <v/>
      </c>
      <c r="L102" s="39" t="str">
        <f t="shared" si="5"/>
        <v/>
      </c>
      <c r="M102" s="39" t="str">
        <f t="shared" si="5"/>
        <v/>
      </c>
      <c r="N102" s="39" t="str">
        <f t="shared" si="6"/>
        <v/>
      </c>
      <c r="O102" s="39" t="str">
        <f t="shared" si="7"/>
        <v/>
      </c>
    </row>
    <row r="103" spans="7:15" x14ac:dyDescent="0.25">
      <c r="G103" s="39" t="str">
        <f>IF(F103&lt;&gt;"",IF(LEFT(_xll.BDP($F103&amp;" Curncy","SW_PRIMARY_REF_OBLIGATION_ISIN")&amp;" Corp",1)="#","N/A",_xll.BDP($F103&amp;" Curncy","SW_PRIMARY_REF_OBLIGATION_ISIN")&amp;" Corp"),"")</f>
        <v/>
      </c>
      <c r="H103" s="39" t="str">
        <f>IF(AND($G103&lt;&gt;"",$G103&lt;&gt;"N/A"),IF(LEFT(_xll.BDP($G103,"RTG_MOODY"),1)&lt;&gt;"#",_xll.BDP($G103,"RTG_MOODY"),""),"")</f>
        <v/>
      </c>
      <c r="I103" s="39" t="str">
        <f>IF(AND($G103&lt;&gt;"",$G103&lt;&gt;"N/A"),IF(LEFT(_xll.BDP($G103,"RTG_SP"),1)&lt;&gt;"#",_xll.BDP($G103,"RTG_SP"),""),"")</f>
        <v/>
      </c>
      <c r="J103" s="39" t="str">
        <f t="shared" si="4"/>
        <v/>
      </c>
      <c r="K103" s="39" t="str">
        <f t="shared" si="4"/>
        <v/>
      </c>
      <c r="L103" s="39" t="str">
        <f t="shared" si="5"/>
        <v/>
      </c>
      <c r="M103" s="39" t="str">
        <f t="shared" si="5"/>
        <v/>
      </c>
      <c r="N103" s="39" t="str">
        <f t="shared" si="6"/>
        <v/>
      </c>
      <c r="O103" s="39" t="str">
        <f t="shared" si="7"/>
        <v/>
      </c>
    </row>
    <row r="104" spans="7:15" x14ac:dyDescent="0.25">
      <c r="G104" s="39" t="str">
        <f>IF(F104&lt;&gt;"",IF(LEFT(_xll.BDP($F104&amp;" Curncy","SW_PRIMARY_REF_OBLIGATION_ISIN")&amp;" Corp",1)="#","N/A",_xll.BDP($F104&amp;" Curncy","SW_PRIMARY_REF_OBLIGATION_ISIN")&amp;" Corp"),"")</f>
        <v/>
      </c>
      <c r="H104" s="39" t="str">
        <f>IF(AND($G104&lt;&gt;"",$G104&lt;&gt;"N/A"),IF(LEFT(_xll.BDP($G104,"RTG_MOODY"),1)&lt;&gt;"#",_xll.BDP($G104,"RTG_MOODY"),""),"")</f>
        <v/>
      </c>
      <c r="I104" s="39" t="str">
        <f>IF(AND($G104&lt;&gt;"",$G104&lt;&gt;"N/A"),IF(LEFT(_xll.BDP($G104,"RTG_SP"),1)&lt;&gt;"#",_xll.BDP($G104,"RTG_SP"),""),"")</f>
        <v/>
      </c>
      <c r="J104" s="39" t="str">
        <f t="shared" si="4"/>
        <v/>
      </c>
      <c r="K104" s="39" t="str">
        <f t="shared" si="4"/>
        <v/>
      </c>
      <c r="L104" s="39" t="str">
        <f t="shared" si="5"/>
        <v/>
      </c>
      <c r="M104" s="39" t="str">
        <f t="shared" si="5"/>
        <v/>
      </c>
      <c r="N104" s="39" t="str">
        <f t="shared" si="6"/>
        <v/>
      </c>
      <c r="O104" s="39" t="str">
        <f t="shared" si="7"/>
        <v/>
      </c>
    </row>
    <row r="105" spans="7:15" x14ac:dyDescent="0.25">
      <c r="G105" s="39" t="str">
        <f>IF(F105&lt;&gt;"",IF(LEFT(_xll.BDP($F105&amp;" Curncy","SW_PRIMARY_REF_OBLIGATION_ISIN")&amp;" Corp",1)="#","N/A",_xll.BDP($F105&amp;" Curncy","SW_PRIMARY_REF_OBLIGATION_ISIN")&amp;" Corp"),"")</f>
        <v/>
      </c>
      <c r="H105" s="39" t="str">
        <f>IF(AND($G105&lt;&gt;"",$G105&lt;&gt;"N/A"),IF(LEFT(_xll.BDP($G105,"RTG_MOODY"),1)&lt;&gt;"#",_xll.BDP($G105,"RTG_MOODY"),""),"")</f>
        <v/>
      </c>
      <c r="I105" s="39" t="str">
        <f>IF(AND($G105&lt;&gt;"",$G105&lt;&gt;"N/A"),IF(LEFT(_xll.BDP($G105,"RTG_SP"),1)&lt;&gt;"#",_xll.BDP($G105,"RTG_SP"),""),"")</f>
        <v/>
      </c>
      <c r="J105" s="39" t="str">
        <f t="shared" si="4"/>
        <v/>
      </c>
      <c r="K105" s="39" t="str">
        <f t="shared" si="4"/>
        <v/>
      </c>
      <c r="L105" s="39" t="str">
        <f t="shared" si="5"/>
        <v/>
      </c>
      <c r="M105" s="39" t="str">
        <f t="shared" si="5"/>
        <v/>
      </c>
      <c r="N105" s="39" t="str">
        <f t="shared" si="6"/>
        <v/>
      </c>
      <c r="O105" s="39" t="str">
        <f t="shared" si="7"/>
        <v/>
      </c>
    </row>
    <row r="106" spans="7:15" x14ac:dyDescent="0.25">
      <c r="G106" s="39" t="str">
        <f>IF(F106&lt;&gt;"",IF(LEFT(_xll.BDP($F106&amp;" Curncy","SW_PRIMARY_REF_OBLIGATION_ISIN")&amp;" Corp",1)="#","N/A",_xll.BDP($F106&amp;" Curncy","SW_PRIMARY_REF_OBLIGATION_ISIN")&amp;" Corp"),"")</f>
        <v/>
      </c>
      <c r="H106" s="39" t="str">
        <f>IF(AND($G106&lt;&gt;"",$G106&lt;&gt;"N/A"),IF(LEFT(_xll.BDP($G106,"RTG_MOODY"),1)&lt;&gt;"#",_xll.BDP($G106,"RTG_MOODY"),""),"")</f>
        <v/>
      </c>
      <c r="I106" s="39" t="str">
        <f>IF(AND($G106&lt;&gt;"",$G106&lt;&gt;"N/A"),IF(LEFT(_xll.BDP($G106,"RTG_SP"),1)&lt;&gt;"#",_xll.BDP($G106,"RTG_SP"),""),"")</f>
        <v/>
      </c>
      <c r="J106" s="39" t="str">
        <f t="shared" si="4"/>
        <v/>
      </c>
      <c r="K106" s="39" t="str">
        <f t="shared" si="4"/>
        <v/>
      </c>
      <c r="L106" s="39" t="str">
        <f t="shared" si="5"/>
        <v/>
      </c>
      <c r="M106" s="39" t="str">
        <f t="shared" si="5"/>
        <v/>
      </c>
      <c r="N106" s="39" t="str">
        <f t="shared" si="6"/>
        <v/>
      </c>
      <c r="O106" s="39" t="str">
        <f t="shared" si="7"/>
        <v/>
      </c>
    </row>
    <row r="107" spans="7:15" x14ac:dyDescent="0.25">
      <c r="G107" s="39" t="str">
        <f>IF(F107&lt;&gt;"",IF(LEFT(_xll.BDP($F107&amp;" Curncy","SW_PRIMARY_REF_OBLIGATION_ISIN")&amp;" Corp",1)="#","N/A",_xll.BDP($F107&amp;" Curncy","SW_PRIMARY_REF_OBLIGATION_ISIN")&amp;" Corp"),"")</f>
        <v/>
      </c>
      <c r="H107" s="39" t="str">
        <f>IF(AND($G107&lt;&gt;"",$G107&lt;&gt;"N/A"),IF(LEFT(_xll.BDP($G107,"RTG_MOODY"),1)&lt;&gt;"#",_xll.BDP($G107,"RTG_MOODY"),""),"")</f>
        <v/>
      </c>
      <c r="I107" s="39" t="str">
        <f>IF(AND($G107&lt;&gt;"",$G107&lt;&gt;"N/A"),IF(LEFT(_xll.BDP($G107,"RTG_SP"),1)&lt;&gt;"#",_xll.BDP($G107,"RTG_SP"),""),"")</f>
        <v/>
      </c>
      <c r="J107" s="39" t="str">
        <f t="shared" si="4"/>
        <v/>
      </c>
      <c r="K107" s="39" t="str">
        <f t="shared" si="4"/>
        <v/>
      </c>
      <c r="L107" s="39" t="str">
        <f t="shared" si="5"/>
        <v/>
      </c>
      <c r="M107" s="39" t="str">
        <f t="shared" si="5"/>
        <v/>
      </c>
      <c r="N107" s="39" t="str">
        <f t="shared" si="6"/>
        <v/>
      </c>
      <c r="O107" s="39" t="str">
        <f t="shared" si="7"/>
        <v/>
      </c>
    </row>
    <row r="108" spans="7:15" x14ac:dyDescent="0.25">
      <c r="G108" s="39" t="str">
        <f>IF(F108&lt;&gt;"",IF(LEFT(_xll.BDP($F108&amp;" Curncy","SW_PRIMARY_REF_OBLIGATION_ISIN")&amp;" Corp",1)="#","N/A",_xll.BDP($F108&amp;" Curncy","SW_PRIMARY_REF_OBLIGATION_ISIN")&amp;" Corp"),"")</f>
        <v/>
      </c>
      <c r="H108" s="39" t="str">
        <f>IF(AND($G108&lt;&gt;"",$G108&lt;&gt;"N/A"),IF(LEFT(_xll.BDP($G108,"RTG_MOODY"),1)&lt;&gt;"#",_xll.BDP($G108,"RTG_MOODY"),""),"")</f>
        <v/>
      </c>
      <c r="I108" s="39" t="str">
        <f>IF(AND($G108&lt;&gt;"",$G108&lt;&gt;"N/A"),IF(LEFT(_xll.BDP($G108,"RTG_SP"),1)&lt;&gt;"#",_xll.BDP($G108,"RTG_SP"),""),"")</f>
        <v/>
      </c>
      <c r="J108" s="39" t="str">
        <f t="shared" si="4"/>
        <v/>
      </c>
      <c r="K108" s="39" t="str">
        <f t="shared" si="4"/>
        <v/>
      </c>
      <c r="L108" s="39" t="str">
        <f t="shared" si="5"/>
        <v/>
      </c>
      <c r="M108" s="39" t="str">
        <f t="shared" si="5"/>
        <v/>
      </c>
      <c r="N108" s="39" t="str">
        <f t="shared" si="6"/>
        <v/>
      </c>
      <c r="O108" s="39" t="str">
        <f t="shared" si="7"/>
        <v/>
      </c>
    </row>
    <row r="109" spans="7:15" x14ac:dyDescent="0.25">
      <c r="G109" s="39" t="str">
        <f>IF(F109&lt;&gt;"",IF(LEFT(_xll.BDP($F109&amp;" Curncy","SW_PRIMARY_REF_OBLIGATION_ISIN")&amp;" Corp",1)="#","N/A",_xll.BDP($F109&amp;" Curncy","SW_PRIMARY_REF_OBLIGATION_ISIN")&amp;" Corp"),"")</f>
        <v/>
      </c>
      <c r="H109" s="39" t="str">
        <f>IF(AND($G109&lt;&gt;"",$G109&lt;&gt;"N/A"),IF(LEFT(_xll.BDP($G109,"RTG_MOODY"),1)&lt;&gt;"#",_xll.BDP($G109,"RTG_MOODY"),""),"")</f>
        <v/>
      </c>
      <c r="I109" s="39" t="str">
        <f>IF(AND($G109&lt;&gt;"",$G109&lt;&gt;"N/A"),IF(LEFT(_xll.BDP($G109,"RTG_SP"),1)&lt;&gt;"#",_xll.BDP($G109,"RTG_SP"),""),"")</f>
        <v/>
      </c>
      <c r="J109" s="39" t="str">
        <f t="shared" si="4"/>
        <v/>
      </c>
      <c r="K109" s="39" t="str">
        <f t="shared" si="4"/>
        <v/>
      </c>
      <c r="L109" s="39" t="str">
        <f t="shared" si="5"/>
        <v/>
      </c>
      <c r="M109" s="39" t="str">
        <f t="shared" si="5"/>
        <v/>
      </c>
      <c r="N109" s="39" t="str">
        <f t="shared" si="6"/>
        <v/>
      </c>
      <c r="O109" s="39" t="str">
        <f t="shared" si="7"/>
        <v/>
      </c>
    </row>
    <row r="110" spans="7:15" x14ac:dyDescent="0.25">
      <c r="G110" s="39" t="str">
        <f>IF(F110&lt;&gt;"",IF(LEFT(_xll.BDP($F110&amp;" Curncy","SW_PRIMARY_REF_OBLIGATION_ISIN")&amp;" Corp",1)="#","N/A",_xll.BDP($F110&amp;" Curncy","SW_PRIMARY_REF_OBLIGATION_ISIN")&amp;" Corp"),"")</f>
        <v/>
      </c>
      <c r="H110" s="39" t="str">
        <f>IF(AND($G110&lt;&gt;"",$G110&lt;&gt;"N/A"),IF(LEFT(_xll.BDP($G110,"RTG_MOODY"),1)&lt;&gt;"#",_xll.BDP($G110,"RTG_MOODY"),""),"")</f>
        <v/>
      </c>
      <c r="I110" s="39" t="str">
        <f>IF(AND($G110&lt;&gt;"",$G110&lt;&gt;"N/A"),IF(LEFT(_xll.BDP($G110,"RTG_SP"),1)&lt;&gt;"#",_xll.BDP($G110,"RTG_SP"),""),"")</f>
        <v/>
      </c>
      <c r="J110" s="39" t="str">
        <f t="shared" si="4"/>
        <v/>
      </c>
      <c r="K110" s="39" t="str">
        <f t="shared" si="4"/>
        <v/>
      </c>
      <c r="L110" s="39" t="str">
        <f t="shared" si="5"/>
        <v/>
      </c>
      <c r="M110" s="39" t="str">
        <f t="shared" si="5"/>
        <v/>
      </c>
      <c r="N110" s="39" t="str">
        <f t="shared" si="6"/>
        <v/>
      </c>
      <c r="O110" s="39" t="str">
        <f t="shared" si="7"/>
        <v/>
      </c>
    </row>
    <row r="111" spans="7:15" x14ac:dyDescent="0.25">
      <c r="G111" s="39" t="str">
        <f>IF(F111&lt;&gt;"",IF(LEFT(_xll.BDP($F111&amp;" Curncy","SW_PRIMARY_REF_OBLIGATION_ISIN")&amp;" Corp",1)="#","N/A",_xll.BDP($F111&amp;" Curncy","SW_PRIMARY_REF_OBLIGATION_ISIN")&amp;" Corp"),"")</f>
        <v/>
      </c>
      <c r="H111" s="39" t="str">
        <f>IF(AND($G111&lt;&gt;"",$G111&lt;&gt;"N/A"),IF(LEFT(_xll.BDP($G111,"RTG_MOODY"),1)&lt;&gt;"#",_xll.BDP($G111,"RTG_MOODY"),""),"")</f>
        <v/>
      </c>
      <c r="I111" s="39" t="str">
        <f>IF(AND($G111&lt;&gt;"",$G111&lt;&gt;"N/A"),IF(LEFT(_xll.BDP($G111,"RTG_SP"),1)&lt;&gt;"#",_xll.BDP($G111,"RTG_SP"),""),"")</f>
        <v/>
      </c>
      <c r="J111" s="39" t="str">
        <f t="shared" si="4"/>
        <v/>
      </c>
      <c r="K111" s="39" t="str">
        <f t="shared" si="4"/>
        <v/>
      </c>
      <c r="L111" s="39" t="str">
        <f t="shared" si="5"/>
        <v/>
      </c>
      <c r="M111" s="39" t="str">
        <f t="shared" si="5"/>
        <v/>
      </c>
      <c r="N111" s="39" t="str">
        <f t="shared" si="6"/>
        <v/>
      </c>
      <c r="O111" s="39" t="str">
        <f t="shared" si="7"/>
        <v/>
      </c>
    </row>
    <row r="112" spans="7:15" x14ac:dyDescent="0.25">
      <c r="G112" s="39" t="str">
        <f>IF(F112&lt;&gt;"",IF(LEFT(_xll.BDP($F112&amp;" Curncy","SW_PRIMARY_REF_OBLIGATION_ISIN")&amp;" Corp",1)="#","N/A",_xll.BDP($F112&amp;" Curncy","SW_PRIMARY_REF_OBLIGATION_ISIN")&amp;" Corp"),"")</f>
        <v/>
      </c>
      <c r="H112" s="39" t="str">
        <f>IF(AND($G112&lt;&gt;"",$G112&lt;&gt;"N/A"),IF(LEFT(_xll.BDP($G112,"RTG_MOODY"),1)&lt;&gt;"#",_xll.BDP($G112,"RTG_MOODY"),""),"")</f>
        <v/>
      </c>
      <c r="I112" s="39" t="str">
        <f>IF(AND($G112&lt;&gt;"",$G112&lt;&gt;"N/A"),IF(LEFT(_xll.BDP($G112,"RTG_SP"),1)&lt;&gt;"#",_xll.BDP($G112,"RTG_SP"),""),"")</f>
        <v/>
      </c>
      <c r="J112" s="39" t="str">
        <f t="shared" si="4"/>
        <v/>
      </c>
      <c r="K112" s="39" t="str">
        <f t="shared" si="4"/>
        <v/>
      </c>
      <c r="L112" s="39" t="str">
        <f t="shared" si="5"/>
        <v/>
      </c>
      <c r="M112" s="39" t="str">
        <f t="shared" si="5"/>
        <v/>
      </c>
      <c r="N112" s="39" t="str">
        <f t="shared" si="6"/>
        <v/>
      </c>
      <c r="O112" s="39" t="str">
        <f t="shared" si="7"/>
        <v/>
      </c>
    </row>
    <row r="113" spans="7:15" x14ac:dyDescent="0.25">
      <c r="G113" s="39" t="str">
        <f>IF(F113&lt;&gt;"",IF(LEFT(_xll.BDP($F113&amp;" Curncy","SW_PRIMARY_REF_OBLIGATION_ISIN")&amp;" Corp",1)="#","N/A",_xll.BDP($F113&amp;" Curncy","SW_PRIMARY_REF_OBLIGATION_ISIN")&amp;" Corp"),"")</f>
        <v/>
      </c>
      <c r="H113" s="39" t="str">
        <f>IF(AND($G113&lt;&gt;"",$G113&lt;&gt;"N/A"),IF(LEFT(_xll.BDP($G113,"RTG_MOODY"),1)&lt;&gt;"#",_xll.BDP($G113,"RTG_MOODY"),""),"")</f>
        <v/>
      </c>
      <c r="I113" s="39" t="str">
        <f>IF(AND($G113&lt;&gt;"",$G113&lt;&gt;"N/A"),IF(LEFT(_xll.BDP($G113,"RTG_SP"),1)&lt;&gt;"#",_xll.BDP($G113,"RTG_SP"),""),"")</f>
        <v/>
      </c>
      <c r="J113" s="39" t="str">
        <f t="shared" si="4"/>
        <v/>
      </c>
      <c r="K113" s="39" t="str">
        <f t="shared" si="4"/>
        <v/>
      </c>
      <c r="L113" s="39" t="str">
        <f t="shared" si="5"/>
        <v/>
      </c>
      <c r="M113" s="39" t="str">
        <f t="shared" si="5"/>
        <v/>
      </c>
      <c r="N113" s="39" t="str">
        <f t="shared" si="6"/>
        <v/>
      </c>
      <c r="O113" s="39" t="str">
        <f t="shared" si="7"/>
        <v/>
      </c>
    </row>
    <row r="114" spans="7:15" x14ac:dyDescent="0.25">
      <c r="G114" s="39" t="str">
        <f>IF(F114&lt;&gt;"",IF(LEFT(_xll.BDP($F114&amp;" Curncy","SW_PRIMARY_REF_OBLIGATION_ISIN")&amp;" Corp",1)="#","N/A",_xll.BDP($F114&amp;" Curncy","SW_PRIMARY_REF_OBLIGATION_ISIN")&amp;" Corp"),"")</f>
        <v/>
      </c>
      <c r="H114" s="39" t="str">
        <f>IF(AND($G114&lt;&gt;"",$G114&lt;&gt;"N/A"),IF(LEFT(_xll.BDP($G114,"RTG_MOODY"),1)&lt;&gt;"#",_xll.BDP($G114,"RTG_MOODY"),""),"")</f>
        <v/>
      </c>
      <c r="I114" s="39" t="str">
        <f>IF(AND($G114&lt;&gt;"",$G114&lt;&gt;"N/A"),IF(LEFT(_xll.BDP($G114,"RTG_SP"),1)&lt;&gt;"#",_xll.BDP($G114,"RTG_SP"),""),"")</f>
        <v/>
      </c>
      <c r="J114" s="39" t="str">
        <f t="shared" si="4"/>
        <v/>
      </c>
      <c r="K114" s="39" t="str">
        <f t="shared" si="4"/>
        <v/>
      </c>
      <c r="L114" s="39" t="str">
        <f t="shared" si="5"/>
        <v/>
      </c>
      <c r="M114" s="39" t="str">
        <f t="shared" si="5"/>
        <v/>
      </c>
      <c r="N114" s="39" t="str">
        <f t="shared" si="6"/>
        <v/>
      </c>
      <c r="O114" s="39" t="str">
        <f t="shared" si="7"/>
        <v/>
      </c>
    </row>
    <row r="115" spans="7:15" x14ac:dyDescent="0.25">
      <c r="G115" s="39" t="str">
        <f>IF(F115&lt;&gt;"",IF(LEFT(_xll.BDP($F115&amp;" Curncy","SW_PRIMARY_REF_OBLIGATION_ISIN")&amp;" Corp",1)="#","N/A",_xll.BDP($F115&amp;" Curncy","SW_PRIMARY_REF_OBLIGATION_ISIN")&amp;" Corp"),"")</f>
        <v/>
      </c>
      <c r="H115" s="39" t="str">
        <f>IF(AND($G115&lt;&gt;"",$G115&lt;&gt;"N/A"),IF(LEFT(_xll.BDP($G115,"RTG_MOODY"),1)&lt;&gt;"#",_xll.BDP($G115,"RTG_MOODY"),""),"")</f>
        <v/>
      </c>
      <c r="I115" s="39" t="str">
        <f>IF(AND($G115&lt;&gt;"",$G115&lt;&gt;"N/A"),IF(LEFT(_xll.BDP($G115,"RTG_SP"),1)&lt;&gt;"#",_xll.BDP($G115,"RTG_SP"),""),"")</f>
        <v/>
      </c>
      <c r="J115" s="39" t="str">
        <f t="shared" si="4"/>
        <v/>
      </c>
      <c r="K115" s="39" t="str">
        <f t="shared" si="4"/>
        <v/>
      </c>
      <c r="L115" s="39" t="str">
        <f t="shared" si="5"/>
        <v/>
      </c>
      <c r="M115" s="39" t="str">
        <f t="shared" si="5"/>
        <v/>
      </c>
      <c r="N115" s="39" t="str">
        <f t="shared" si="6"/>
        <v/>
      </c>
      <c r="O115" s="39" t="str">
        <f t="shared" si="7"/>
        <v/>
      </c>
    </row>
    <row r="116" spans="7:15" x14ac:dyDescent="0.25">
      <c r="G116" s="39" t="str">
        <f>IF(F116&lt;&gt;"",IF(LEFT(_xll.BDP($F116&amp;" Curncy","SW_PRIMARY_REF_OBLIGATION_ISIN")&amp;" Corp",1)="#","N/A",_xll.BDP($F116&amp;" Curncy","SW_PRIMARY_REF_OBLIGATION_ISIN")&amp;" Corp"),"")</f>
        <v/>
      </c>
      <c r="H116" s="39" t="str">
        <f>IF(AND($G116&lt;&gt;"",$G116&lt;&gt;"N/A"),IF(LEFT(_xll.BDP($G116,"RTG_MOODY"),1)&lt;&gt;"#",_xll.BDP($G116,"RTG_MOODY"),""),"")</f>
        <v/>
      </c>
      <c r="I116" s="39" t="str">
        <f>IF(AND($G116&lt;&gt;"",$G116&lt;&gt;"N/A"),IF(LEFT(_xll.BDP($G116,"RTG_SP"),1)&lt;&gt;"#",_xll.BDP($G116,"RTG_SP"),""),"")</f>
        <v/>
      </c>
      <c r="J116" s="39" t="str">
        <f t="shared" si="4"/>
        <v/>
      </c>
      <c r="K116" s="39" t="str">
        <f t="shared" si="4"/>
        <v/>
      </c>
      <c r="L116" s="39" t="str">
        <f t="shared" si="5"/>
        <v/>
      </c>
      <c r="M116" s="39" t="str">
        <f t="shared" si="5"/>
        <v/>
      </c>
      <c r="N116" s="39" t="str">
        <f t="shared" si="6"/>
        <v/>
      </c>
      <c r="O116" s="39" t="str">
        <f t="shared" si="7"/>
        <v/>
      </c>
    </row>
    <row r="117" spans="7:15" x14ac:dyDescent="0.25">
      <c r="G117" s="39" t="str">
        <f>IF(F117&lt;&gt;"",IF(LEFT(_xll.BDP($F117&amp;" Curncy","SW_PRIMARY_REF_OBLIGATION_ISIN")&amp;" Corp",1)="#","N/A",_xll.BDP($F117&amp;" Curncy","SW_PRIMARY_REF_OBLIGATION_ISIN")&amp;" Corp"),"")</f>
        <v/>
      </c>
      <c r="H117" s="39" t="str">
        <f>IF(AND($G117&lt;&gt;"",$G117&lt;&gt;"N/A"),IF(LEFT(_xll.BDP($G117,"RTG_MOODY"),1)&lt;&gt;"#",_xll.BDP($G117,"RTG_MOODY"),""),"")</f>
        <v/>
      </c>
      <c r="I117" s="39" t="str">
        <f>IF(AND($G117&lt;&gt;"",$G117&lt;&gt;"N/A"),IF(LEFT(_xll.BDP($G117,"RTG_SP"),1)&lt;&gt;"#",_xll.BDP($G117,"RTG_SP"),""),"")</f>
        <v/>
      </c>
      <c r="J117" s="39" t="str">
        <f t="shared" si="4"/>
        <v/>
      </c>
      <c r="K117" s="39" t="str">
        <f t="shared" si="4"/>
        <v/>
      </c>
      <c r="L117" s="39" t="str">
        <f t="shared" si="5"/>
        <v/>
      </c>
      <c r="M117" s="39" t="str">
        <f t="shared" si="5"/>
        <v/>
      </c>
      <c r="N117" s="39" t="str">
        <f t="shared" si="6"/>
        <v/>
      </c>
      <c r="O117" s="39" t="str">
        <f t="shared" si="7"/>
        <v/>
      </c>
    </row>
    <row r="118" spans="7:15" x14ac:dyDescent="0.25">
      <c r="G118" s="39" t="str">
        <f>IF(F118&lt;&gt;"",IF(LEFT(_xll.BDP($F118&amp;" Curncy","SW_PRIMARY_REF_OBLIGATION_ISIN")&amp;" Corp",1)="#","N/A",_xll.BDP($F118&amp;" Curncy","SW_PRIMARY_REF_OBLIGATION_ISIN")&amp;" Corp"),"")</f>
        <v/>
      </c>
      <c r="H118" s="39" t="str">
        <f>IF(AND($G118&lt;&gt;"",$G118&lt;&gt;"N/A"),IF(LEFT(_xll.BDP($G118,"RTG_MOODY"),1)&lt;&gt;"#",_xll.BDP($G118,"RTG_MOODY"),""),"")</f>
        <v/>
      </c>
      <c r="I118" s="39" t="str">
        <f>IF(AND($G118&lt;&gt;"",$G118&lt;&gt;"N/A"),IF(LEFT(_xll.BDP($G118,"RTG_SP"),1)&lt;&gt;"#",_xll.BDP($G118,"RTG_SP"),""),"")</f>
        <v/>
      </c>
      <c r="J118" s="39" t="str">
        <f t="shared" si="4"/>
        <v/>
      </c>
      <c r="K118" s="39" t="str">
        <f t="shared" si="4"/>
        <v/>
      </c>
      <c r="L118" s="39" t="str">
        <f t="shared" si="5"/>
        <v/>
      </c>
      <c r="M118" s="39" t="str">
        <f t="shared" si="5"/>
        <v/>
      </c>
      <c r="N118" s="39" t="str">
        <f t="shared" si="6"/>
        <v/>
      </c>
      <c r="O118" s="39" t="str">
        <f t="shared" si="7"/>
        <v/>
      </c>
    </row>
    <row r="119" spans="7:15" x14ac:dyDescent="0.25">
      <c r="G119" s="39" t="str">
        <f>IF(F119&lt;&gt;"",IF(LEFT(_xll.BDP($F119&amp;" Curncy","SW_PRIMARY_REF_OBLIGATION_ISIN")&amp;" Corp",1)="#","N/A",_xll.BDP($F119&amp;" Curncy","SW_PRIMARY_REF_OBLIGATION_ISIN")&amp;" Corp"),"")</f>
        <v/>
      </c>
      <c r="H119" s="39" t="str">
        <f>IF(AND($G119&lt;&gt;"",$G119&lt;&gt;"N/A"),IF(LEFT(_xll.BDP($G119,"RTG_MOODY"),1)&lt;&gt;"#",_xll.BDP($G119,"RTG_MOODY"),""),"")</f>
        <v/>
      </c>
      <c r="I119" s="39" t="str">
        <f>IF(AND($G119&lt;&gt;"",$G119&lt;&gt;"N/A"),IF(LEFT(_xll.BDP($G119,"RTG_SP"),1)&lt;&gt;"#",_xll.BDP($G119,"RTG_SP"),""),"")</f>
        <v/>
      </c>
      <c r="J119" s="39" t="str">
        <f t="shared" si="4"/>
        <v/>
      </c>
      <c r="K119" s="39" t="str">
        <f t="shared" si="4"/>
        <v/>
      </c>
      <c r="L119" s="39" t="str">
        <f t="shared" si="5"/>
        <v/>
      </c>
      <c r="M119" s="39" t="str">
        <f t="shared" si="5"/>
        <v/>
      </c>
      <c r="N119" s="39" t="str">
        <f t="shared" si="6"/>
        <v/>
      </c>
      <c r="O119" s="39" t="str">
        <f t="shared" si="7"/>
        <v/>
      </c>
    </row>
    <row r="120" spans="7:15" x14ac:dyDescent="0.25">
      <c r="G120" s="39" t="str">
        <f>IF(F120&lt;&gt;"",IF(LEFT(_xll.BDP($F120&amp;" Curncy","SW_PRIMARY_REF_OBLIGATION_ISIN")&amp;" Corp",1)="#","N/A",_xll.BDP($F120&amp;" Curncy","SW_PRIMARY_REF_OBLIGATION_ISIN")&amp;" Corp"),"")</f>
        <v/>
      </c>
      <c r="H120" s="39" t="str">
        <f>IF(AND($G120&lt;&gt;"",$G120&lt;&gt;"N/A"),IF(LEFT(_xll.BDP($G120,"RTG_MOODY"),1)&lt;&gt;"#",_xll.BDP($G120,"RTG_MOODY"),""),"")</f>
        <v/>
      </c>
      <c r="I120" s="39" t="str">
        <f>IF(AND($G120&lt;&gt;"",$G120&lt;&gt;"N/A"),IF(LEFT(_xll.BDP($G120,"RTG_SP"),1)&lt;&gt;"#",_xll.BDP($G120,"RTG_SP"),""),"")</f>
        <v/>
      </c>
      <c r="J120" s="39" t="str">
        <f t="shared" si="4"/>
        <v/>
      </c>
      <c r="K120" s="39" t="str">
        <f t="shared" si="4"/>
        <v/>
      </c>
      <c r="L120" s="39" t="str">
        <f t="shared" si="5"/>
        <v/>
      </c>
      <c r="M120" s="39" t="str">
        <f t="shared" si="5"/>
        <v/>
      </c>
      <c r="N120" s="39" t="str">
        <f t="shared" si="6"/>
        <v/>
      </c>
      <c r="O120" s="39" t="str">
        <f t="shared" si="7"/>
        <v/>
      </c>
    </row>
    <row r="121" spans="7:15" x14ac:dyDescent="0.25">
      <c r="G121" s="39" t="str">
        <f>IF(F121&lt;&gt;"",IF(LEFT(_xll.BDP($F121&amp;" Curncy","SW_PRIMARY_REF_OBLIGATION_ISIN")&amp;" Corp",1)="#","N/A",_xll.BDP($F121&amp;" Curncy","SW_PRIMARY_REF_OBLIGATION_ISIN")&amp;" Corp"),"")</f>
        <v/>
      </c>
      <c r="H121" s="39" t="str">
        <f>IF(AND($G121&lt;&gt;"",$G121&lt;&gt;"N/A"),IF(LEFT(_xll.BDP($G121,"RTG_MOODY"),1)&lt;&gt;"#",_xll.BDP($G121,"RTG_MOODY"),""),"")</f>
        <v/>
      </c>
      <c r="I121" s="39" t="str">
        <f>IF(AND($G121&lt;&gt;"",$G121&lt;&gt;"N/A"),IF(LEFT(_xll.BDP($G121,"RTG_SP"),1)&lt;&gt;"#",_xll.BDP($G121,"RTG_SP"),""),"")</f>
        <v/>
      </c>
      <c r="J121" s="39" t="str">
        <f t="shared" si="4"/>
        <v/>
      </c>
      <c r="K121" s="39" t="str">
        <f t="shared" si="4"/>
        <v/>
      </c>
      <c r="L121" s="39" t="str">
        <f t="shared" si="5"/>
        <v/>
      </c>
      <c r="M121" s="39" t="str">
        <f t="shared" si="5"/>
        <v/>
      </c>
      <c r="N121" s="39" t="str">
        <f t="shared" si="6"/>
        <v/>
      </c>
      <c r="O121" s="39" t="str">
        <f t="shared" si="7"/>
        <v/>
      </c>
    </row>
    <row r="122" spans="7:15" x14ac:dyDescent="0.25">
      <c r="G122" s="39" t="str">
        <f>IF(F122&lt;&gt;"",IF(LEFT(_xll.BDP($F122&amp;" Curncy","SW_PRIMARY_REF_OBLIGATION_ISIN")&amp;" Corp",1)="#","N/A",_xll.BDP($F122&amp;" Curncy","SW_PRIMARY_REF_OBLIGATION_ISIN")&amp;" Corp"),"")</f>
        <v/>
      </c>
      <c r="H122" s="39" t="str">
        <f>IF(AND($G122&lt;&gt;"",$G122&lt;&gt;"N/A"),IF(LEFT(_xll.BDP($G122,"RTG_MOODY"),1)&lt;&gt;"#",_xll.BDP($G122,"RTG_MOODY"),""),"")</f>
        <v/>
      </c>
      <c r="I122" s="39" t="str">
        <f>IF(AND($G122&lt;&gt;"",$G122&lt;&gt;"N/A"),IF(LEFT(_xll.BDP($G122,"RTG_SP"),1)&lt;&gt;"#",_xll.BDP($G122,"RTG_SP"),""),"")</f>
        <v/>
      </c>
      <c r="J122" s="39" t="str">
        <f t="shared" si="4"/>
        <v/>
      </c>
      <c r="K122" s="39" t="str">
        <f t="shared" si="4"/>
        <v/>
      </c>
      <c r="L122" s="39" t="str">
        <f t="shared" si="5"/>
        <v/>
      </c>
      <c r="M122" s="39" t="str">
        <f t="shared" si="5"/>
        <v/>
      </c>
      <c r="N122" s="39" t="str">
        <f t="shared" si="6"/>
        <v/>
      </c>
      <c r="O122" s="39" t="str">
        <f t="shared" si="7"/>
        <v/>
      </c>
    </row>
    <row r="123" spans="7:15" x14ac:dyDescent="0.25">
      <c r="G123" s="39" t="str">
        <f>IF(F123&lt;&gt;"",IF(LEFT(_xll.BDP($F123&amp;" Curncy","SW_PRIMARY_REF_OBLIGATION_ISIN")&amp;" Corp",1)="#","N/A",_xll.BDP($F123&amp;" Curncy","SW_PRIMARY_REF_OBLIGATION_ISIN")&amp;" Corp"),"")</f>
        <v/>
      </c>
      <c r="H123" s="39" t="str">
        <f>IF(AND($G123&lt;&gt;"",$G123&lt;&gt;"N/A"),IF(LEFT(_xll.BDP($G123,"RTG_MOODY"),1)&lt;&gt;"#",_xll.BDP($G123,"RTG_MOODY"),""),"")</f>
        <v/>
      </c>
      <c r="I123" s="39" t="str">
        <f>IF(AND($G123&lt;&gt;"",$G123&lt;&gt;"N/A"),IF(LEFT(_xll.BDP($G123,"RTG_SP"),1)&lt;&gt;"#",_xll.BDP($G123,"RTG_SP"),""),"")</f>
        <v/>
      </c>
      <c r="J123" s="39" t="str">
        <f t="shared" si="4"/>
        <v/>
      </c>
      <c r="K123" s="39" t="str">
        <f t="shared" si="4"/>
        <v/>
      </c>
      <c r="L123" s="39" t="str">
        <f t="shared" si="5"/>
        <v/>
      </c>
      <c r="M123" s="39" t="str">
        <f t="shared" si="5"/>
        <v/>
      </c>
      <c r="N123" s="39" t="str">
        <f t="shared" si="6"/>
        <v/>
      </c>
      <c r="O123" s="39" t="str">
        <f t="shared" si="7"/>
        <v/>
      </c>
    </row>
    <row r="124" spans="7:15" x14ac:dyDescent="0.25">
      <c r="G124" s="39" t="str">
        <f>IF(F124&lt;&gt;"",IF(LEFT(_xll.BDP($F124&amp;" Curncy","SW_PRIMARY_REF_OBLIGATION_ISIN")&amp;" Corp",1)="#","N/A",_xll.BDP($F124&amp;" Curncy","SW_PRIMARY_REF_OBLIGATION_ISIN")&amp;" Corp"),"")</f>
        <v/>
      </c>
      <c r="H124" s="39" t="str">
        <f>IF(AND($G124&lt;&gt;"",$G124&lt;&gt;"N/A"),IF(LEFT(_xll.BDP($G124,"RTG_MOODY"),1)&lt;&gt;"#",_xll.BDP($G124,"RTG_MOODY"),""),"")</f>
        <v/>
      </c>
      <c r="I124" s="39" t="str">
        <f>IF(AND($G124&lt;&gt;"",$G124&lt;&gt;"N/A"),IF(LEFT(_xll.BDP($G124,"RTG_SP"),1)&lt;&gt;"#",_xll.BDP($G124,"RTG_SP"),""),"")</f>
        <v/>
      </c>
      <c r="J124" s="39" t="str">
        <f t="shared" si="4"/>
        <v/>
      </c>
      <c r="K124" s="39" t="str">
        <f t="shared" si="4"/>
        <v/>
      </c>
      <c r="L124" s="39" t="str">
        <f t="shared" si="5"/>
        <v/>
      </c>
      <c r="M124" s="39" t="str">
        <f t="shared" si="5"/>
        <v/>
      </c>
      <c r="N124" s="39" t="str">
        <f t="shared" si="6"/>
        <v/>
      </c>
      <c r="O124" s="39" t="str">
        <f t="shared" si="7"/>
        <v/>
      </c>
    </row>
    <row r="125" spans="7:15" x14ac:dyDescent="0.25">
      <c r="G125" s="39" t="str">
        <f>IF(F125&lt;&gt;"",IF(LEFT(_xll.BDP($F125&amp;" Curncy","SW_PRIMARY_REF_OBLIGATION_ISIN")&amp;" Corp",1)="#","N/A",_xll.BDP($F125&amp;" Curncy","SW_PRIMARY_REF_OBLIGATION_ISIN")&amp;" Corp"),"")</f>
        <v/>
      </c>
      <c r="H125" s="39" t="str">
        <f>IF(AND($G125&lt;&gt;"",$G125&lt;&gt;"N/A"),IF(LEFT(_xll.BDP($G125,"RTG_MOODY"),1)&lt;&gt;"#",_xll.BDP($G125,"RTG_MOODY"),""),"")</f>
        <v/>
      </c>
      <c r="I125" s="39" t="str">
        <f>IF(AND($G125&lt;&gt;"",$G125&lt;&gt;"N/A"),IF(LEFT(_xll.BDP($G125,"RTG_SP"),1)&lt;&gt;"#",_xll.BDP($G125,"RTG_SP"),""),"")</f>
        <v/>
      </c>
      <c r="J125" s="39" t="str">
        <f t="shared" si="4"/>
        <v/>
      </c>
      <c r="K125" s="39" t="str">
        <f t="shared" si="4"/>
        <v/>
      </c>
      <c r="L125" s="39" t="str">
        <f t="shared" si="5"/>
        <v/>
      </c>
      <c r="M125" s="39" t="str">
        <f t="shared" si="5"/>
        <v/>
      </c>
      <c r="N125" s="39" t="str">
        <f t="shared" si="6"/>
        <v/>
      </c>
      <c r="O125" s="39" t="str">
        <f t="shared" si="7"/>
        <v/>
      </c>
    </row>
    <row r="126" spans="7:15" x14ac:dyDescent="0.25">
      <c r="G126" s="39" t="str">
        <f>IF(F126&lt;&gt;"",IF(LEFT(_xll.BDP($F126&amp;" Curncy","SW_PRIMARY_REF_OBLIGATION_ISIN")&amp;" Corp",1)="#","N/A",_xll.BDP($F126&amp;" Curncy","SW_PRIMARY_REF_OBLIGATION_ISIN")&amp;" Corp"),"")</f>
        <v/>
      </c>
      <c r="H126" s="39" t="str">
        <f>IF(AND($G126&lt;&gt;"",$G126&lt;&gt;"N/A"),IF(LEFT(_xll.BDP($G126,"RTG_MOODY"),1)&lt;&gt;"#",_xll.BDP($G126,"RTG_MOODY"),""),"")</f>
        <v/>
      </c>
      <c r="I126" s="39" t="str">
        <f>IF(AND($G126&lt;&gt;"",$G126&lt;&gt;"N/A"),IF(LEFT(_xll.BDP($G126,"RTG_SP"),1)&lt;&gt;"#",_xll.BDP($G126,"RTG_SP"),""),"")</f>
        <v/>
      </c>
      <c r="J126" s="39" t="str">
        <f t="shared" si="4"/>
        <v/>
      </c>
      <c r="K126" s="39" t="str">
        <f t="shared" si="4"/>
        <v/>
      </c>
      <c r="L126" s="39" t="str">
        <f t="shared" si="5"/>
        <v/>
      </c>
      <c r="M126" s="39" t="str">
        <f t="shared" si="5"/>
        <v/>
      </c>
      <c r="N126" s="39" t="str">
        <f t="shared" si="6"/>
        <v/>
      </c>
      <c r="O126" s="39" t="str">
        <f t="shared" si="7"/>
        <v/>
      </c>
    </row>
    <row r="127" spans="7:15" x14ac:dyDescent="0.25">
      <c r="G127" s="39" t="str">
        <f>IF(F127&lt;&gt;"",IF(LEFT(_xll.BDP($F127&amp;" Curncy","SW_PRIMARY_REF_OBLIGATION_ISIN")&amp;" Corp",1)="#","N/A",_xll.BDP($F127&amp;" Curncy","SW_PRIMARY_REF_OBLIGATION_ISIN")&amp;" Corp"),"")</f>
        <v/>
      </c>
      <c r="H127" s="39" t="str">
        <f>IF(AND($G127&lt;&gt;"",$G127&lt;&gt;"N/A"),IF(LEFT(_xll.BDP($G127,"RTG_MOODY"),1)&lt;&gt;"#",_xll.BDP($G127,"RTG_MOODY"),""),"")</f>
        <v/>
      </c>
      <c r="I127" s="39" t="str">
        <f>IF(AND($G127&lt;&gt;"",$G127&lt;&gt;"N/A"),IF(LEFT(_xll.BDP($G127,"RTG_SP"),1)&lt;&gt;"#",_xll.BDP($G127,"RTG_SP"),""),"")</f>
        <v/>
      </c>
      <c r="J127" s="39" t="str">
        <f t="shared" si="4"/>
        <v/>
      </c>
      <c r="K127" s="39" t="str">
        <f t="shared" si="4"/>
        <v/>
      </c>
      <c r="L127" s="39" t="str">
        <f t="shared" si="5"/>
        <v/>
      </c>
      <c r="M127" s="39" t="str">
        <f t="shared" si="5"/>
        <v/>
      </c>
      <c r="N127" s="39" t="str">
        <f t="shared" si="6"/>
        <v/>
      </c>
      <c r="O127" s="39" t="str">
        <f t="shared" si="7"/>
        <v/>
      </c>
    </row>
    <row r="128" spans="7:15" x14ac:dyDescent="0.25">
      <c r="G128" s="39" t="str">
        <f>IF(F128&lt;&gt;"",IF(LEFT(_xll.BDP($F128&amp;" Curncy","SW_PRIMARY_REF_OBLIGATION_ISIN")&amp;" Corp",1)="#","N/A",_xll.BDP($F128&amp;" Curncy","SW_PRIMARY_REF_OBLIGATION_ISIN")&amp;" Corp"),"")</f>
        <v/>
      </c>
      <c r="H128" s="39" t="str">
        <f>IF(AND($G128&lt;&gt;"",$G128&lt;&gt;"N/A"),IF(LEFT(_xll.BDP($G128,"RTG_MOODY"),1)&lt;&gt;"#",_xll.BDP($G128,"RTG_MOODY"),""),"")</f>
        <v/>
      </c>
      <c r="I128" s="39" t="str">
        <f>IF(AND($G128&lt;&gt;"",$G128&lt;&gt;"N/A"),IF(LEFT(_xll.BDP($G128,"RTG_SP"),1)&lt;&gt;"#",_xll.BDP($G128,"RTG_SP"),""),"")</f>
        <v/>
      </c>
      <c r="J128" s="39" t="str">
        <f t="shared" si="4"/>
        <v/>
      </c>
      <c r="K128" s="39" t="str">
        <f t="shared" si="4"/>
        <v/>
      </c>
      <c r="L128" s="39" t="str">
        <f t="shared" si="5"/>
        <v/>
      </c>
      <c r="M128" s="39" t="str">
        <f t="shared" si="5"/>
        <v/>
      </c>
      <c r="N128" s="39" t="str">
        <f t="shared" si="6"/>
        <v/>
      </c>
      <c r="O128" s="39" t="str">
        <f t="shared" si="7"/>
        <v/>
      </c>
    </row>
    <row r="129" spans="7:15" x14ac:dyDescent="0.25">
      <c r="G129" s="39" t="str">
        <f>IF(F129&lt;&gt;"",IF(LEFT(_xll.BDP($F129&amp;" Curncy","SW_PRIMARY_REF_OBLIGATION_ISIN")&amp;" Corp",1)="#","N/A",_xll.BDP($F129&amp;" Curncy","SW_PRIMARY_REF_OBLIGATION_ISIN")&amp;" Corp"),"")</f>
        <v/>
      </c>
      <c r="H129" s="39" t="str">
        <f>IF(AND($G129&lt;&gt;"",$G129&lt;&gt;"N/A"),IF(LEFT(_xll.BDP($G129,"RTG_MOODY"),1)&lt;&gt;"#",_xll.BDP($G129,"RTG_MOODY"),""),"")</f>
        <v/>
      </c>
      <c r="I129" s="39" t="str">
        <f>IF(AND($G129&lt;&gt;"",$G129&lt;&gt;"N/A"),IF(LEFT(_xll.BDP($G129,"RTG_SP"),1)&lt;&gt;"#",_xll.BDP($G129,"RTG_SP"),""),"")</f>
        <v/>
      </c>
      <c r="J129" s="39" t="str">
        <f t="shared" si="4"/>
        <v/>
      </c>
      <c r="K129" s="39" t="str">
        <f t="shared" si="4"/>
        <v/>
      </c>
      <c r="L129" s="39" t="str">
        <f t="shared" si="5"/>
        <v/>
      </c>
      <c r="M129" s="39" t="str">
        <f t="shared" si="5"/>
        <v/>
      </c>
      <c r="N129" s="39" t="str">
        <f t="shared" si="6"/>
        <v/>
      </c>
      <c r="O129" s="39" t="str">
        <f t="shared" si="7"/>
        <v/>
      </c>
    </row>
    <row r="130" spans="7:15" x14ac:dyDescent="0.25">
      <c r="G130" s="39" t="str">
        <f>IF(F130&lt;&gt;"",IF(LEFT(_xll.BDP($F130&amp;" Curncy","SW_PRIMARY_REF_OBLIGATION_ISIN")&amp;" Corp",1)="#","N/A",_xll.BDP($F130&amp;" Curncy","SW_PRIMARY_REF_OBLIGATION_ISIN")&amp;" Corp"),"")</f>
        <v/>
      </c>
      <c r="H130" s="39" t="str">
        <f>IF(AND($G130&lt;&gt;"",$G130&lt;&gt;"N/A"),IF(LEFT(_xll.BDP($G130,"RTG_MOODY"),1)&lt;&gt;"#",_xll.BDP($G130,"RTG_MOODY"),""),"")</f>
        <v/>
      </c>
      <c r="I130" s="39" t="str">
        <f>IF(AND($G130&lt;&gt;"",$G130&lt;&gt;"N/A"),IF(LEFT(_xll.BDP($G130,"RTG_SP"),1)&lt;&gt;"#",_xll.BDP($G130,"RTG_SP"),""),"")</f>
        <v/>
      </c>
      <c r="J130" s="39" t="str">
        <f t="shared" si="4"/>
        <v/>
      </c>
      <c r="K130" s="39" t="str">
        <f t="shared" si="4"/>
        <v/>
      </c>
      <c r="L130" s="39" t="str">
        <f t="shared" si="5"/>
        <v/>
      </c>
      <c r="M130" s="39" t="str">
        <f t="shared" si="5"/>
        <v/>
      </c>
      <c r="N130" s="39" t="str">
        <f t="shared" si="6"/>
        <v/>
      </c>
      <c r="O130" s="39" t="str">
        <f t="shared" si="7"/>
        <v/>
      </c>
    </row>
    <row r="131" spans="7:15" x14ac:dyDescent="0.25">
      <c r="G131" s="39" t="str">
        <f>IF(F131&lt;&gt;"",IF(LEFT(_xll.BDP($F131&amp;" Curncy","SW_PRIMARY_REF_OBLIGATION_ISIN")&amp;" Corp",1)="#","N/A",_xll.BDP($F131&amp;" Curncy","SW_PRIMARY_REF_OBLIGATION_ISIN")&amp;" Corp"),"")</f>
        <v/>
      </c>
      <c r="H131" s="39" t="str">
        <f>IF(AND($G131&lt;&gt;"",$G131&lt;&gt;"N/A"),IF(LEFT(_xll.BDP($G131,"RTG_MOODY"),1)&lt;&gt;"#",_xll.BDP($G131,"RTG_MOODY"),""),"")</f>
        <v/>
      </c>
      <c r="I131" s="39" t="str">
        <f>IF(AND($G131&lt;&gt;"",$G131&lt;&gt;"N/A"),IF(LEFT(_xll.BDP($G131,"RTG_SP"),1)&lt;&gt;"#",_xll.BDP($G131,"RTG_SP"),""),"")</f>
        <v/>
      </c>
      <c r="J131" s="39" t="str">
        <f t="shared" si="4"/>
        <v/>
      </c>
      <c r="K131" s="39" t="str">
        <f t="shared" si="4"/>
        <v/>
      </c>
      <c r="L131" s="39" t="str">
        <f t="shared" si="5"/>
        <v/>
      </c>
      <c r="M131" s="39" t="str">
        <f t="shared" si="5"/>
        <v/>
      </c>
      <c r="N131" s="39" t="str">
        <f t="shared" si="6"/>
        <v/>
      </c>
      <c r="O131" s="39" t="str">
        <f t="shared" si="7"/>
        <v/>
      </c>
    </row>
    <row r="132" spans="7:15" x14ac:dyDescent="0.25">
      <c r="G132" s="39" t="str">
        <f>IF(F132&lt;&gt;"",IF(LEFT(_xll.BDP($F132&amp;" Curncy","SW_PRIMARY_REF_OBLIGATION_ISIN")&amp;" Corp",1)="#","N/A",_xll.BDP($F132&amp;" Curncy","SW_PRIMARY_REF_OBLIGATION_ISIN")&amp;" Corp"),"")</f>
        <v/>
      </c>
      <c r="H132" s="39" t="str">
        <f>IF(AND($G132&lt;&gt;"",$G132&lt;&gt;"N/A"),IF(LEFT(_xll.BDP($G132,"RTG_MOODY"),1)&lt;&gt;"#",_xll.BDP($G132,"RTG_MOODY"),""),"")</f>
        <v/>
      </c>
      <c r="I132" s="39" t="str">
        <f>IF(AND($G132&lt;&gt;"",$G132&lt;&gt;"N/A"),IF(LEFT(_xll.BDP($G132,"RTG_SP"),1)&lt;&gt;"#",_xll.BDP($G132,"RTG_SP"),""),"")</f>
        <v/>
      </c>
      <c r="J132" s="39" t="str">
        <f t="shared" si="4"/>
        <v/>
      </c>
      <c r="K132" s="39" t="str">
        <f t="shared" si="4"/>
        <v/>
      </c>
      <c r="L132" s="39" t="str">
        <f t="shared" si="5"/>
        <v/>
      </c>
      <c r="M132" s="39" t="str">
        <f t="shared" si="5"/>
        <v/>
      </c>
      <c r="N132" s="39" t="str">
        <f t="shared" si="6"/>
        <v/>
      </c>
      <c r="O132" s="39" t="str">
        <f t="shared" si="7"/>
        <v/>
      </c>
    </row>
    <row r="133" spans="7:15" x14ac:dyDescent="0.25">
      <c r="G133" s="39" t="str">
        <f>IF(F133&lt;&gt;"",IF(LEFT(_xll.BDP($F133&amp;" Curncy","SW_PRIMARY_REF_OBLIGATION_ISIN")&amp;" Corp",1)="#","N/A",_xll.BDP($F133&amp;" Curncy","SW_PRIMARY_REF_OBLIGATION_ISIN")&amp;" Corp"),"")</f>
        <v/>
      </c>
      <c r="H133" s="39" t="str">
        <f>IF(AND($G133&lt;&gt;"",$G133&lt;&gt;"N/A"),IF(LEFT(_xll.BDP($G133,"RTG_MOODY"),1)&lt;&gt;"#",_xll.BDP($G133,"RTG_MOODY"),""),"")</f>
        <v/>
      </c>
      <c r="I133" s="39" t="str">
        <f>IF(AND($G133&lt;&gt;"",$G133&lt;&gt;"N/A"),IF(LEFT(_xll.BDP($G133,"RTG_SP"),1)&lt;&gt;"#",_xll.BDP($G133,"RTG_SP"),""),"")</f>
        <v/>
      </c>
      <c r="J133" s="39" t="str">
        <f t="shared" si="4"/>
        <v/>
      </c>
      <c r="K133" s="39" t="str">
        <f t="shared" si="4"/>
        <v/>
      </c>
      <c r="L133" s="39" t="str">
        <f t="shared" si="5"/>
        <v/>
      </c>
      <c r="M133" s="39" t="str">
        <f t="shared" si="5"/>
        <v/>
      </c>
      <c r="N133" s="39" t="str">
        <f t="shared" si="6"/>
        <v/>
      </c>
      <c r="O133" s="39" t="str">
        <f t="shared" si="7"/>
        <v/>
      </c>
    </row>
    <row r="134" spans="7:15" x14ac:dyDescent="0.25">
      <c r="G134" s="39" t="str">
        <f>IF(F134&lt;&gt;"",IF(LEFT(_xll.BDP($F134&amp;" Curncy","SW_PRIMARY_REF_OBLIGATION_ISIN")&amp;" Corp",1)="#","N/A",_xll.BDP($F134&amp;" Curncy","SW_PRIMARY_REF_OBLIGATION_ISIN")&amp;" Corp"),"")</f>
        <v/>
      </c>
      <c r="H134" s="39" t="str">
        <f>IF(AND($G134&lt;&gt;"",$G134&lt;&gt;"N/A"),IF(LEFT(_xll.BDP($G134,"RTG_MOODY"),1)&lt;&gt;"#",_xll.BDP($G134,"RTG_MOODY"),""),"")</f>
        <v/>
      </c>
      <c r="I134" s="39" t="str">
        <f>IF(AND($G134&lt;&gt;"",$G134&lt;&gt;"N/A"),IF(LEFT(_xll.BDP($G134,"RTG_SP"),1)&lt;&gt;"#",_xll.BDP($G134,"RTG_SP"),""),"")</f>
        <v/>
      </c>
      <c r="J134" s="39" t="str">
        <f t="shared" si="4"/>
        <v/>
      </c>
      <c r="K134" s="39" t="str">
        <f t="shared" si="4"/>
        <v/>
      </c>
      <c r="L134" s="39" t="str">
        <f t="shared" si="5"/>
        <v/>
      </c>
      <c r="M134" s="39" t="str">
        <f t="shared" si="5"/>
        <v/>
      </c>
      <c r="N134" s="39" t="str">
        <f t="shared" si="6"/>
        <v/>
      </c>
      <c r="O134" s="39" t="str">
        <f t="shared" si="7"/>
        <v/>
      </c>
    </row>
    <row r="135" spans="7:15" x14ac:dyDescent="0.25">
      <c r="G135" s="39" t="str">
        <f>IF(F135&lt;&gt;"",IF(LEFT(_xll.BDP($F135&amp;" Curncy","SW_PRIMARY_REF_OBLIGATION_ISIN")&amp;" Corp",1)="#","N/A",_xll.BDP($F135&amp;" Curncy","SW_PRIMARY_REF_OBLIGATION_ISIN")&amp;" Corp"),"")</f>
        <v/>
      </c>
      <c r="H135" s="39" t="str">
        <f>IF(AND($G135&lt;&gt;"",$G135&lt;&gt;"N/A"),IF(LEFT(_xll.BDP($G135,"RTG_MOODY"),1)&lt;&gt;"#",_xll.BDP($G135,"RTG_MOODY"),""),"")</f>
        <v/>
      </c>
      <c r="I135" s="39" t="str">
        <f>IF(AND($G135&lt;&gt;"",$G135&lt;&gt;"N/A"),IF(LEFT(_xll.BDP($G135,"RTG_SP"),1)&lt;&gt;"#",_xll.BDP($G135,"RTG_SP"),""),"")</f>
        <v/>
      </c>
      <c r="J135" s="39" t="str">
        <f t="shared" si="4"/>
        <v/>
      </c>
      <c r="K135" s="39" t="str">
        <f t="shared" si="4"/>
        <v/>
      </c>
      <c r="L135" s="39" t="str">
        <f t="shared" si="5"/>
        <v/>
      </c>
      <c r="M135" s="39" t="str">
        <f t="shared" si="5"/>
        <v/>
      </c>
      <c r="N135" s="39" t="str">
        <f t="shared" si="6"/>
        <v/>
      </c>
      <c r="O135" s="39" t="str">
        <f t="shared" si="7"/>
        <v/>
      </c>
    </row>
    <row r="136" spans="7:15" x14ac:dyDescent="0.25">
      <c r="G136" s="39" t="str">
        <f>IF(F136&lt;&gt;"",IF(LEFT(_xll.BDP($F136&amp;" Curncy","SW_PRIMARY_REF_OBLIGATION_ISIN")&amp;" Corp",1)="#","N/A",_xll.BDP($F136&amp;" Curncy","SW_PRIMARY_REF_OBLIGATION_ISIN")&amp;" Corp"),"")</f>
        <v/>
      </c>
      <c r="H136" s="39" t="str">
        <f>IF(AND($G136&lt;&gt;"",$G136&lt;&gt;"N/A"),IF(LEFT(_xll.BDP($G136,"RTG_MOODY"),1)&lt;&gt;"#",_xll.BDP($G136,"RTG_MOODY"),""),"")</f>
        <v/>
      </c>
      <c r="I136" s="39" t="str">
        <f>IF(AND($G136&lt;&gt;"",$G136&lt;&gt;"N/A"),IF(LEFT(_xll.BDP($G136,"RTG_SP"),1)&lt;&gt;"#",_xll.BDP($G136,"RTG_SP"),""),"")</f>
        <v/>
      </c>
      <c r="J136" s="39" t="str">
        <f t="shared" si="4"/>
        <v/>
      </c>
      <c r="K136" s="39" t="str">
        <f t="shared" si="4"/>
        <v/>
      </c>
      <c r="L136" s="39" t="str">
        <f t="shared" si="5"/>
        <v/>
      </c>
      <c r="M136" s="39" t="str">
        <f t="shared" si="5"/>
        <v/>
      </c>
      <c r="N136" s="39" t="str">
        <f t="shared" si="6"/>
        <v/>
      </c>
      <c r="O136" s="39" t="str">
        <f t="shared" si="7"/>
        <v/>
      </c>
    </row>
    <row r="137" spans="7:15" x14ac:dyDescent="0.25">
      <c r="G137" s="39" t="str">
        <f>IF(F137&lt;&gt;"",IF(LEFT(_xll.BDP($F137&amp;" Curncy","SW_PRIMARY_REF_OBLIGATION_ISIN")&amp;" Corp",1)="#","N/A",_xll.BDP($F137&amp;" Curncy","SW_PRIMARY_REF_OBLIGATION_ISIN")&amp;" Corp"),"")</f>
        <v/>
      </c>
      <c r="H137" s="39" t="str">
        <f>IF(AND($G137&lt;&gt;"",$G137&lt;&gt;"N/A"),IF(LEFT(_xll.BDP($G137,"RTG_MOODY"),1)&lt;&gt;"#",_xll.BDP($G137,"RTG_MOODY"),""),"")</f>
        <v/>
      </c>
      <c r="I137" s="39" t="str">
        <f>IF(AND($G137&lt;&gt;"",$G137&lt;&gt;"N/A"),IF(LEFT(_xll.BDP($G137,"RTG_SP"),1)&lt;&gt;"#",_xll.BDP($G137,"RTG_SP"),""),"")</f>
        <v/>
      </c>
      <c r="J137" s="39" t="str">
        <f t="shared" si="4"/>
        <v/>
      </c>
      <c r="K137" s="39" t="str">
        <f t="shared" si="4"/>
        <v/>
      </c>
      <c r="L137" s="39" t="str">
        <f t="shared" si="5"/>
        <v/>
      </c>
      <c r="M137" s="39" t="str">
        <f t="shared" si="5"/>
        <v/>
      </c>
      <c r="N137" s="39" t="str">
        <f t="shared" si="6"/>
        <v/>
      </c>
      <c r="O137" s="39" t="str">
        <f t="shared" si="7"/>
        <v/>
      </c>
    </row>
    <row r="138" spans="7:15" x14ac:dyDescent="0.25">
      <c r="G138" s="39" t="str">
        <f>IF(F138&lt;&gt;"",IF(LEFT(_xll.BDP($F138&amp;" Curncy","SW_PRIMARY_REF_OBLIGATION_ISIN")&amp;" Corp",1)="#","N/A",_xll.BDP($F138&amp;" Curncy","SW_PRIMARY_REF_OBLIGATION_ISIN")&amp;" Corp"),"")</f>
        <v/>
      </c>
      <c r="H138" s="39" t="str">
        <f>IF(AND($G138&lt;&gt;"",$G138&lt;&gt;"N/A"),IF(LEFT(_xll.BDP($G138,"RTG_MOODY"),1)&lt;&gt;"#",_xll.BDP($G138,"RTG_MOODY"),""),"")</f>
        <v/>
      </c>
      <c r="I138" s="39" t="str">
        <f>IF(AND($G138&lt;&gt;"",$G138&lt;&gt;"N/A"),IF(LEFT(_xll.BDP($G138,"RTG_SP"),1)&lt;&gt;"#",_xll.BDP($G138,"RTG_SP"),""),"")</f>
        <v/>
      </c>
      <c r="J138" s="39" t="str">
        <f t="shared" si="4"/>
        <v/>
      </c>
      <c r="K138" s="39" t="str">
        <f t="shared" si="4"/>
        <v/>
      </c>
      <c r="L138" s="39" t="str">
        <f t="shared" si="5"/>
        <v/>
      </c>
      <c r="M138" s="39" t="str">
        <f t="shared" si="5"/>
        <v/>
      </c>
      <c r="N138" s="39" t="str">
        <f t="shared" si="6"/>
        <v/>
      </c>
      <c r="O138" s="39" t="str">
        <f t="shared" si="7"/>
        <v/>
      </c>
    </row>
    <row r="139" spans="7:15" x14ac:dyDescent="0.25">
      <c r="G139" s="39" t="str">
        <f>IF(F139&lt;&gt;"",IF(LEFT(_xll.BDP($F139&amp;" Curncy","SW_PRIMARY_REF_OBLIGATION_ISIN")&amp;" Corp",1)="#","N/A",_xll.BDP($F139&amp;" Curncy","SW_PRIMARY_REF_OBLIGATION_ISIN")&amp;" Corp"),"")</f>
        <v/>
      </c>
      <c r="H139" s="39" t="str">
        <f>IF(AND($G139&lt;&gt;"",$G139&lt;&gt;"N/A"),IF(LEFT(_xll.BDP($G139,"RTG_MOODY"),1)&lt;&gt;"#",_xll.BDP($G139,"RTG_MOODY"),""),"")</f>
        <v/>
      </c>
      <c r="I139" s="39" t="str">
        <f>IF(AND($G139&lt;&gt;"",$G139&lt;&gt;"N/A"),IF(LEFT(_xll.BDP($G139,"RTG_SP"),1)&lt;&gt;"#",_xll.BDP($G139,"RTG_SP"),""),"")</f>
        <v/>
      </c>
      <c r="J139" s="39" t="str">
        <f t="shared" ref="J139:K152" si="8">IFERROR(FIND("/",H139,1),"")</f>
        <v/>
      </c>
      <c r="K139" s="39" t="str">
        <f t="shared" si="8"/>
        <v/>
      </c>
      <c r="L139" s="39" t="str">
        <f t="shared" ref="L139:M152" si="9">IF(J139&lt;&gt;"",MID(H139,1,J139-2),H139)</f>
        <v/>
      </c>
      <c r="M139" s="39" t="str">
        <f t="shared" si="9"/>
        <v/>
      </c>
      <c r="N139" s="39" t="str">
        <f t="shared" ref="N139:N152" si="10">IFERROR(VLOOKUP(L139,$R$10:$T$35,3,0),"")</f>
        <v/>
      </c>
      <c r="O139" s="39" t="str">
        <f t="shared" ref="O139:O152" si="11">IFERROR(VLOOKUP(M139,$S$10:$T$35,2,0),"")</f>
        <v/>
      </c>
    </row>
    <row r="140" spans="7:15" x14ac:dyDescent="0.25">
      <c r="G140" s="39" t="str">
        <f>IF(F140&lt;&gt;"",IF(LEFT(_xll.BDP($F140&amp;" Curncy","SW_PRIMARY_REF_OBLIGATION_ISIN")&amp;" Corp",1)="#","N/A",_xll.BDP($F140&amp;" Curncy","SW_PRIMARY_REF_OBLIGATION_ISIN")&amp;" Corp"),"")</f>
        <v/>
      </c>
      <c r="H140" s="39" t="str">
        <f>IF(AND($G140&lt;&gt;"",$G140&lt;&gt;"N/A"),IF(LEFT(_xll.BDP($G140,"RTG_MOODY"),1)&lt;&gt;"#",_xll.BDP($G140,"RTG_MOODY"),""),"")</f>
        <v/>
      </c>
      <c r="I140" s="39" t="str">
        <f>IF(AND($G140&lt;&gt;"",$G140&lt;&gt;"N/A"),IF(LEFT(_xll.BDP($G140,"RTG_SP"),1)&lt;&gt;"#",_xll.BDP($G140,"RTG_SP"),""),"")</f>
        <v/>
      </c>
      <c r="J140" s="39" t="str">
        <f t="shared" si="8"/>
        <v/>
      </c>
      <c r="K140" s="39" t="str">
        <f t="shared" si="8"/>
        <v/>
      </c>
      <c r="L140" s="39" t="str">
        <f t="shared" si="9"/>
        <v/>
      </c>
      <c r="M140" s="39" t="str">
        <f t="shared" si="9"/>
        <v/>
      </c>
      <c r="N140" s="39" t="str">
        <f t="shared" si="10"/>
        <v/>
      </c>
      <c r="O140" s="39" t="str">
        <f t="shared" si="11"/>
        <v/>
      </c>
    </row>
    <row r="141" spans="7:15" x14ac:dyDescent="0.25">
      <c r="G141" s="39" t="str">
        <f>IF(F141&lt;&gt;"",IF(LEFT(_xll.BDP($F141&amp;" Curncy","SW_PRIMARY_REF_OBLIGATION_ISIN")&amp;" Corp",1)="#","N/A",_xll.BDP($F141&amp;" Curncy","SW_PRIMARY_REF_OBLIGATION_ISIN")&amp;" Corp"),"")</f>
        <v/>
      </c>
      <c r="H141" s="39" t="str">
        <f>IF(AND($G141&lt;&gt;"",$G141&lt;&gt;"N/A"),IF(LEFT(_xll.BDP($G141,"RTG_MOODY"),1)&lt;&gt;"#",_xll.BDP($G141,"RTG_MOODY"),""),"")</f>
        <v/>
      </c>
      <c r="I141" s="39" t="str">
        <f>IF(AND($G141&lt;&gt;"",$G141&lt;&gt;"N/A"),IF(LEFT(_xll.BDP($G141,"RTG_SP"),1)&lt;&gt;"#",_xll.BDP($G141,"RTG_SP"),""),"")</f>
        <v/>
      </c>
      <c r="J141" s="39" t="str">
        <f t="shared" si="8"/>
        <v/>
      </c>
      <c r="K141" s="39" t="str">
        <f t="shared" si="8"/>
        <v/>
      </c>
      <c r="L141" s="39" t="str">
        <f t="shared" si="9"/>
        <v/>
      </c>
      <c r="M141" s="39" t="str">
        <f t="shared" si="9"/>
        <v/>
      </c>
      <c r="N141" s="39" t="str">
        <f t="shared" si="10"/>
        <v/>
      </c>
      <c r="O141" s="39" t="str">
        <f t="shared" si="11"/>
        <v/>
      </c>
    </row>
    <row r="142" spans="7:15" x14ac:dyDescent="0.25">
      <c r="G142" s="39" t="str">
        <f>IF(F142&lt;&gt;"",IF(LEFT(_xll.BDP($F142&amp;" Curncy","SW_PRIMARY_REF_OBLIGATION_ISIN")&amp;" Corp",1)="#","N/A",_xll.BDP($F142&amp;" Curncy","SW_PRIMARY_REF_OBLIGATION_ISIN")&amp;" Corp"),"")</f>
        <v/>
      </c>
      <c r="H142" s="39" t="str">
        <f>IF(AND($G142&lt;&gt;"",$G142&lt;&gt;"N/A"),IF(LEFT(_xll.BDP($G142,"RTG_MOODY"),1)&lt;&gt;"#",_xll.BDP($G142,"RTG_MOODY"),""),"")</f>
        <v/>
      </c>
      <c r="I142" s="39" t="str">
        <f>IF(AND($G142&lt;&gt;"",$G142&lt;&gt;"N/A"),IF(LEFT(_xll.BDP($G142,"RTG_SP"),1)&lt;&gt;"#",_xll.BDP($G142,"RTG_SP"),""),"")</f>
        <v/>
      </c>
      <c r="J142" s="39" t="str">
        <f t="shared" si="8"/>
        <v/>
      </c>
      <c r="K142" s="39" t="str">
        <f t="shared" si="8"/>
        <v/>
      </c>
      <c r="L142" s="39" t="str">
        <f t="shared" si="9"/>
        <v/>
      </c>
      <c r="M142" s="39" t="str">
        <f t="shared" si="9"/>
        <v/>
      </c>
      <c r="N142" s="39" t="str">
        <f t="shared" si="10"/>
        <v/>
      </c>
      <c r="O142" s="39" t="str">
        <f t="shared" si="11"/>
        <v/>
      </c>
    </row>
    <row r="143" spans="7:15" x14ac:dyDescent="0.25">
      <c r="G143" s="39" t="str">
        <f>IF(F143&lt;&gt;"",IF(LEFT(_xll.BDP($F143&amp;" Curncy","SW_PRIMARY_REF_OBLIGATION_ISIN")&amp;" Corp",1)="#","N/A",_xll.BDP($F143&amp;" Curncy","SW_PRIMARY_REF_OBLIGATION_ISIN")&amp;" Corp"),"")</f>
        <v/>
      </c>
      <c r="H143" s="39" t="str">
        <f>IF(AND($G143&lt;&gt;"",$G143&lt;&gt;"N/A"),IF(LEFT(_xll.BDP($G143,"RTG_MOODY"),1)&lt;&gt;"#",_xll.BDP($G143,"RTG_MOODY"),""),"")</f>
        <v/>
      </c>
      <c r="I143" s="39" t="str">
        <f>IF(AND($G143&lt;&gt;"",$G143&lt;&gt;"N/A"),IF(LEFT(_xll.BDP($G143,"RTG_SP"),1)&lt;&gt;"#",_xll.BDP($G143,"RTG_SP"),""),"")</f>
        <v/>
      </c>
      <c r="J143" s="39" t="str">
        <f t="shared" si="8"/>
        <v/>
      </c>
      <c r="K143" s="39" t="str">
        <f t="shared" si="8"/>
        <v/>
      </c>
      <c r="L143" s="39" t="str">
        <f t="shared" si="9"/>
        <v/>
      </c>
      <c r="M143" s="39" t="str">
        <f t="shared" si="9"/>
        <v/>
      </c>
      <c r="N143" s="39" t="str">
        <f t="shared" si="10"/>
        <v/>
      </c>
      <c r="O143" s="39" t="str">
        <f t="shared" si="11"/>
        <v/>
      </c>
    </row>
    <row r="144" spans="7:15" x14ac:dyDescent="0.25">
      <c r="G144" s="39" t="str">
        <f>IF(F144&lt;&gt;"",IF(LEFT(_xll.BDP($F144&amp;" Curncy","SW_PRIMARY_REF_OBLIGATION_ISIN")&amp;" Corp",1)="#","N/A",_xll.BDP($F144&amp;" Curncy","SW_PRIMARY_REF_OBLIGATION_ISIN")&amp;" Corp"),"")</f>
        <v/>
      </c>
      <c r="H144" s="39" t="str">
        <f>IF(AND($G144&lt;&gt;"",$G144&lt;&gt;"N/A"),IF(LEFT(_xll.BDP($G144,"RTG_MOODY"),1)&lt;&gt;"#",_xll.BDP($G144,"RTG_MOODY"),""),"")</f>
        <v/>
      </c>
      <c r="I144" s="39" t="str">
        <f>IF(AND($G144&lt;&gt;"",$G144&lt;&gt;"N/A"),IF(LEFT(_xll.BDP($G144,"RTG_SP"),1)&lt;&gt;"#",_xll.BDP($G144,"RTG_SP"),""),"")</f>
        <v/>
      </c>
      <c r="J144" s="39" t="str">
        <f t="shared" si="8"/>
        <v/>
      </c>
      <c r="K144" s="39" t="str">
        <f t="shared" si="8"/>
        <v/>
      </c>
      <c r="L144" s="39" t="str">
        <f t="shared" si="9"/>
        <v/>
      </c>
      <c r="M144" s="39" t="str">
        <f t="shared" si="9"/>
        <v/>
      </c>
      <c r="N144" s="39" t="str">
        <f t="shared" si="10"/>
        <v/>
      </c>
      <c r="O144" s="39" t="str">
        <f t="shared" si="11"/>
        <v/>
      </c>
    </row>
    <row r="145" spans="7:15" x14ac:dyDescent="0.25">
      <c r="G145" s="39" t="str">
        <f>IF(F145&lt;&gt;"",IF(LEFT(_xll.BDP($F145&amp;" Curncy","SW_PRIMARY_REF_OBLIGATION_ISIN")&amp;" Corp",1)="#","N/A",_xll.BDP($F145&amp;" Curncy","SW_PRIMARY_REF_OBLIGATION_ISIN")&amp;" Corp"),"")</f>
        <v/>
      </c>
      <c r="H145" s="39" t="str">
        <f>IF(AND($G145&lt;&gt;"",$G145&lt;&gt;"N/A"),IF(LEFT(_xll.BDP($G145,"RTG_MOODY"),1)&lt;&gt;"#",_xll.BDP($G145,"RTG_MOODY"),""),"")</f>
        <v/>
      </c>
      <c r="I145" s="39" t="str">
        <f>IF(AND($G145&lt;&gt;"",$G145&lt;&gt;"N/A"),IF(LEFT(_xll.BDP($G145,"RTG_SP"),1)&lt;&gt;"#",_xll.BDP($G145,"RTG_SP"),""),"")</f>
        <v/>
      </c>
      <c r="J145" s="39" t="str">
        <f t="shared" si="8"/>
        <v/>
      </c>
      <c r="K145" s="39" t="str">
        <f t="shared" si="8"/>
        <v/>
      </c>
      <c r="L145" s="39" t="str">
        <f t="shared" si="9"/>
        <v/>
      </c>
      <c r="M145" s="39" t="str">
        <f t="shared" si="9"/>
        <v/>
      </c>
      <c r="N145" s="39" t="str">
        <f t="shared" si="10"/>
        <v/>
      </c>
      <c r="O145" s="39" t="str">
        <f t="shared" si="11"/>
        <v/>
      </c>
    </row>
    <row r="146" spans="7:15" x14ac:dyDescent="0.25">
      <c r="G146" s="39" t="str">
        <f>IF(F146&lt;&gt;"",IF(LEFT(_xll.BDP($F146&amp;" Curncy","SW_PRIMARY_REF_OBLIGATION_ISIN")&amp;" Corp",1)="#","N/A",_xll.BDP($F146&amp;" Curncy","SW_PRIMARY_REF_OBLIGATION_ISIN")&amp;" Corp"),"")</f>
        <v/>
      </c>
      <c r="H146" s="39" t="str">
        <f>IF(AND($G146&lt;&gt;"",$G146&lt;&gt;"N/A"),IF(LEFT(_xll.BDP($G146,"RTG_MOODY"),1)&lt;&gt;"#",_xll.BDP($G146,"RTG_MOODY"),""),"")</f>
        <v/>
      </c>
      <c r="I146" s="39" t="str">
        <f>IF(AND($G146&lt;&gt;"",$G146&lt;&gt;"N/A"),IF(LEFT(_xll.BDP($G146,"RTG_SP"),1)&lt;&gt;"#",_xll.BDP($G146,"RTG_SP"),""),"")</f>
        <v/>
      </c>
      <c r="J146" s="39" t="str">
        <f t="shared" si="8"/>
        <v/>
      </c>
      <c r="K146" s="39" t="str">
        <f t="shared" si="8"/>
        <v/>
      </c>
      <c r="L146" s="39" t="str">
        <f t="shared" si="9"/>
        <v/>
      </c>
      <c r="M146" s="39" t="str">
        <f t="shared" si="9"/>
        <v/>
      </c>
      <c r="N146" s="39" t="str">
        <f t="shared" si="10"/>
        <v/>
      </c>
      <c r="O146" s="39" t="str">
        <f t="shared" si="11"/>
        <v/>
      </c>
    </row>
    <row r="147" spans="7:15" x14ac:dyDescent="0.25">
      <c r="G147" s="39" t="str">
        <f>IF(F147&lt;&gt;"",IF(LEFT(_xll.BDP($F147&amp;" Curncy","SW_PRIMARY_REF_OBLIGATION_ISIN")&amp;" Corp",1)="#","N/A",_xll.BDP($F147&amp;" Curncy","SW_PRIMARY_REF_OBLIGATION_ISIN")&amp;" Corp"),"")</f>
        <v/>
      </c>
      <c r="H147" s="39" t="str">
        <f>IF(AND($G147&lt;&gt;"",$G147&lt;&gt;"N/A"),IF(LEFT(_xll.BDP($G147,"RTG_MOODY"),1)&lt;&gt;"#",_xll.BDP($G147,"RTG_MOODY"),""),"")</f>
        <v/>
      </c>
      <c r="I147" s="39" t="str">
        <f>IF(AND($G147&lt;&gt;"",$G147&lt;&gt;"N/A"),IF(LEFT(_xll.BDP($G147,"RTG_SP"),1)&lt;&gt;"#",_xll.BDP($G147,"RTG_SP"),""),"")</f>
        <v/>
      </c>
      <c r="J147" s="39" t="str">
        <f t="shared" si="8"/>
        <v/>
      </c>
      <c r="K147" s="39" t="str">
        <f t="shared" si="8"/>
        <v/>
      </c>
      <c r="L147" s="39" t="str">
        <f t="shared" si="9"/>
        <v/>
      </c>
      <c r="M147" s="39" t="str">
        <f t="shared" si="9"/>
        <v/>
      </c>
      <c r="N147" s="39" t="str">
        <f t="shared" si="10"/>
        <v/>
      </c>
      <c r="O147" s="39" t="str">
        <f t="shared" si="11"/>
        <v/>
      </c>
    </row>
    <row r="148" spans="7:15" x14ac:dyDescent="0.25">
      <c r="G148" s="39" t="str">
        <f>IF(F148&lt;&gt;"",IF(LEFT(_xll.BDP($F148&amp;" Curncy","SW_PRIMARY_REF_OBLIGATION_ISIN")&amp;" Corp",1)="#","N/A",_xll.BDP($F148&amp;" Curncy","SW_PRIMARY_REF_OBLIGATION_ISIN")&amp;" Corp"),"")</f>
        <v/>
      </c>
      <c r="H148" s="39" t="str">
        <f>IF(AND($G148&lt;&gt;"",$G148&lt;&gt;"N/A"),IF(LEFT(_xll.BDP($G148,"RTG_MOODY"),1)&lt;&gt;"#",_xll.BDP($G148,"RTG_MOODY"),""),"")</f>
        <v/>
      </c>
      <c r="I148" s="39" t="str">
        <f>IF(AND($G148&lt;&gt;"",$G148&lt;&gt;"N/A"),IF(LEFT(_xll.BDP($G148,"RTG_SP"),1)&lt;&gt;"#",_xll.BDP($G148,"RTG_SP"),""),"")</f>
        <v/>
      </c>
      <c r="J148" s="39" t="str">
        <f t="shared" si="8"/>
        <v/>
      </c>
      <c r="K148" s="39" t="str">
        <f t="shared" si="8"/>
        <v/>
      </c>
      <c r="L148" s="39" t="str">
        <f t="shared" si="9"/>
        <v/>
      </c>
      <c r="M148" s="39" t="str">
        <f t="shared" si="9"/>
        <v/>
      </c>
      <c r="N148" s="39" t="str">
        <f t="shared" si="10"/>
        <v/>
      </c>
      <c r="O148" s="39" t="str">
        <f t="shared" si="11"/>
        <v/>
      </c>
    </row>
    <row r="149" spans="7:15" x14ac:dyDescent="0.25">
      <c r="G149" s="39" t="str">
        <f>IF(F149&lt;&gt;"",IF(LEFT(_xll.BDP($F149&amp;" Curncy","SW_PRIMARY_REF_OBLIGATION_ISIN")&amp;" Corp",1)="#","N/A",_xll.BDP($F149&amp;" Curncy","SW_PRIMARY_REF_OBLIGATION_ISIN")&amp;" Corp"),"")</f>
        <v/>
      </c>
      <c r="H149" s="39" t="str">
        <f>IF(AND($G149&lt;&gt;"",$G149&lt;&gt;"N/A"),IF(LEFT(_xll.BDP($G149,"RTG_MOODY"),1)&lt;&gt;"#",_xll.BDP($G149,"RTG_MOODY"),""),"")</f>
        <v/>
      </c>
      <c r="I149" s="39" t="str">
        <f>IF(AND($G149&lt;&gt;"",$G149&lt;&gt;"N/A"),IF(LEFT(_xll.BDP($G149,"RTG_SP"),1)&lt;&gt;"#",_xll.BDP($G149,"RTG_SP"),""),"")</f>
        <v/>
      </c>
      <c r="J149" s="39" t="str">
        <f t="shared" si="8"/>
        <v/>
      </c>
      <c r="K149" s="39" t="str">
        <f t="shared" si="8"/>
        <v/>
      </c>
      <c r="L149" s="39" t="str">
        <f t="shared" si="9"/>
        <v/>
      </c>
      <c r="M149" s="39" t="str">
        <f t="shared" si="9"/>
        <v/>
      </c>
      <c r="N149" s="39" t="str">
        <f t="shared" si="10"/>
        <v/>
      </c>
      <c r="O149" s="39" t="str">
        <f t="shared" si="11"/>
        <v/>
      </c>
    </row>
    <row r="150" spans="7:15" x14ac:dyDescent="0.25">
      <c r="G150" s="39" t="str">
        <f>IF(F150&lt;&gt;"",IF(LEFT(_xll.BDP($F150&amp;" Curncy","SW_PRIMARY_REF_OBLIGATION_ISIN")&amp;" Corp",1)="#","N/A",_xll.BDP($F150&amp;" Curncy","SW_PRIMARY_REF_OBLIGATION_ISIN")&amp;" Corp"),"")</f>
        <v/>
      </c>
      <c r="H150" s="39" t="str">
        <f>IF(AND($G150&lt;&gt;"",$G150&lt;&gt;"N/A"),IF(LEFT(_xll.BDP($G150,"RTG_MOODY"),1)&lt;&gt;"#",_xll.BDP($G150,"RTG_MOODY"),""),"")</f>
        <v/>
      </c>
      <c r="I150" s="39" t="str">
        <f>IF(AND($G150&lt;&gt;"",$G150&lt;&gt;"N/A"),IF(LEFT(_xll.BDP($G150,"RTG_SP"),1)&lt;&gt;"#",_xll.BDP($G150,"RTG_SP"),""),"")</f>
        <v/>
      </c>
      <c r="J150" s="39" t="str">
        <f t="shared" si="8"/>
        <v/>
      </c>
      <c r="K150" s="39" t="str">
        <f t="shared" si="8"/>
        <v/>
      </c>
      <c r="L150" s="39" t="str">
        <f t="shared" si="9"/>
        <v/>
      </c>
      <c r="M150" s="39" t="str">
        <f t="shared" si="9"/>
        <v/>
      </c>
      <c r="N150" s="39" t="str">
        <f t="shared" si="10"/>
        <v/>
      </c>
      <c r="O150" s="39" t="str">
        <f t="shared" si="11"/>
        <v/>
      </c>
    </row>
    <row r="151" spans="7:15" x14ac:dyDescent="0.25">
      <c r="G151" s="39" t="str">
        <f>IF(F151&lt;&gt;"",IF(LEFT(_xll.BDP($F151&amp;" Curncy","SW_PRIMARY_REF_OBLIGATION_ISIN")&amp;" Corp",1)="#","N/A",_xll.BDP($F151&amp;" Curncy","SW_PRIMARY_REF_OBLIGATION_ISIN")&amp;" Corp"),"")</f>
        <v/>
      </c>
      <c r="H151" s="39" t="str">
        <f>IF(AND($G151&lt;&gt;"",$G151&lt;&gt;"N/A"),IF(LEFT(_xll.BDP($G151,"RTG_MOODY"),1)&lt;&gt;"#",_xll.BDP($G151,"RTG_MOODY"),""),"")</f>
        <v/>
      </c>
      <c r="I151" s="39" t="str">
        <f>IF(AND($G151&lt;&gt;"",$G151&lt;&gt;"N/A"),IF(LEFT(_xll.BDP($G151,"RTG_SP"),1)&lt;&gt;"#",_xll.BDP($G151,"RTG_SP"),""),"")</f>
        <v/>
      </c>
      <c r="J151" s="39" t="str">
        <f t="shared" si="8"/>
        <v/>
      </c>
      <c r="K151" s="39" t="str">
        <f t="shared" si="8"/>
        <v/>
      </c>
      <c r="L151" s="39" t="str">
        <f t="shared" si="9"/>
        <v/>
      </c>
      <c r="M151" s="39" t="str">
        <f t="shared" si="9"/>
        <v/>
      </c>
      <c r="N151" s="39" t="str">
        <f t="shared" si="10"/>
        <v/>
      </c>
      <c r="O151" s="39" t="str">
        <f t="shared" si="11"/>
        <v/>
      </c>
    </row>
    <row r="152" spans="7:15" x14ac:dyDescent="0.25">
      <c r="G152" s="39" t="str">
        <f>IF(F152&lt;&gt;"",IF(LEFT(_xll.BDP($F152&amp;" Curncy","SW_PRIMARY_REF_OBLIGATION_ISIN")&amp;" Corp",1)="#","N/A",_xll.BDP($F152&amp;" Curncy","SW_PRIMARY_REF_OBLIGATION_ISIN")&amp;" Corp"),"")</f>
        <v/>
      </c>
      <c r="H152" s="39" t="str">
        <f>IF(AND($G152&lt;&gt;"",$G152&lt;&gt;"N/A"),IF(LEFT(_xll.BDP($G152,"RTG_MOODY"),1)&lt;&gt;"#",_xll.BDP($G152,"RTG_MOODY"),""),"")</f>
        <v/>
      </c>
      <c r="I152" s="39" t="str">
        <f>IF(AND($G152&lt;&gt;"",$G152&lt;&gt;"N/A"),IF(LEFT(_xll.BDP($G152,"RTG_SP"),1)&lt;&gt;"#",_xll.BDP($G152,"RTG_SP"),""),"")</f>
        <v/>
      </c>
      <c r="J152" s="39" t="str">
        <f t="shared" si="8"/>
        <v/>
      </c>
      <c r="K152" s="39" t="str">
        <f t="shared" si="8"/>
        <v/>
      </c>
      <c r="L152" s="39" t="str">
        <f t="shared" si="9"/>
        <v/>
      </c>
      <c r="M152" s="39" t="str">
        <f t="shared" si="9"/>
        <v/>
      </c>
      <c r="N152" s="39" t="str">
        <f t="shared" si="10"/>
        <v/>
      </c>
      <c r="O152" s="39" t="str">
        <f t="shared" si="11"/>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161"/>
  <sheetViews>
    <sheetView zoomScale="85" zoomScaleNormal="85" workbookViewId="0">
      <selection activeCell="B19" sqref="B19"/>
    </sheetView>
  </sheetViews>
  <sheetFormatPr defaultRowHeight="15" x14ac:dyDescent="0.25"/>
  <cols>
    <col min="1" max="6" width="9.140625" style="41"/>
    <col min="7" max="7" width="20" style="41" bestFit="1" customWidth="1"/>
    <col min="8" max="8" width="14.85546875" style="41" customWidth="1"/>
    <col min="9" max="9" width="9" style="41" customWidth="1"/>
    <col min="10" max="10" width="7.42578125" style="41" customWidth="1"/>
    <col min="11" max="11" width="9" style="41" customWidth="1"/>
    <col min="12" max="13" width="7.42578125" style="41" customWidth="1"/>
    <col min="14" max="14" width="14.28515625" style="41" bestFit="1" customWidth="1"/>
    <col min="15" max="15" width="11.7109375" style="41" customWidth="1"/>
    <col min="16" max="16" width="10.5703125" style="41" customWidth="1"/>
    <col min="17" max="17" width="11.140625" style="41" bestFit="1" customWidth="1"/>
    <col min="18" max="18" width="13.140625" style="41" bestFit="1" customWidth="1"/>
    <col min="19" max="19" width="14.28515625" style="41" bestFit="1" customWidth="1"/>
    <col min="20" max="20" width="9.42578125" style="41" customWidth="1"/>
    <col min="21" max="21" width="9.140625" style="41"/>
    <col min="22" max="22" width="11.28515625" style="41" customWidth="1"/>
    <col min="23" max="16384" width="9.140625" style="41"/>
  </cols>
  <sheetData>
    <row r="2" spans="2:22" x14ac:dyDescent="0.25">
      <c r="B2" s="41" t="s">
        <v>736</v>
      </c>
      <c r="N2" s="10"/>
      <c r="O2" s="10"/>
      <c r="P2" s="10"/>
      <c r="Q2" s="10"/>
      <c r="R2" s="9"/>
      <c r="S2" s="10"/>
      <c r="T2" s="10"/>
      <c r="U2" s="10"/>
      <c r="V2" s="10"/>
    </row>
    <row r="3" spans="2:22" x14ac:dyDescent="0.25">
      <c r="B3" s="41" t="s">
        <v>483</v>
      </c>
      <c r="G3" s="1" t="s">
        <v>478</v>
      </c>
      <c r="H3" s="1" t="s">
        <v>480</v>
      </c>
      <c r="I3" s="1" t="s">
        <v>481</v>
      </c>
      <c r="J3" s="1" t="s">
        <v>477</v>
      </c>
      <c r="N3" s="1" t="s">
        <v>479</v>
      </c>
      <c r="O3" s="1" t="s">
        <v>480</v>
      </c>
      <c r="P3" s="1" t="s">
        <v>481</v>
      </c>
      <c r="Q3" s="1" t="s">
        <v>482</v>
      </c>
      <c r="S3" s="1" t="s">
        <v>737</v>
      </c>
      <c r="T3" s="1" t="s">
        <v>480</v>
      </c>
      <c r="U3" s="1" t="s">
        <v>481</v>
      </c>
      <c r="V3" s="1" t="s">
        <v>482</v>
      </c>
    </row>
    <row r="4" spans="2:22" x14ac:dyDescent="0.25">
      <c r="B4" s="41" t="s">
        <v>24</v>
      </c>
      <c r="G4" s="46" t="s">
        <v>49</v>
      </c>
      <c r="H4" s="21">
        <f>COUNTIFS(O$19:O$156,"&gt;=1",O$19:O$156,"&lt;4")/$C$16*100</f>
        <v>0</v>
      </c>
      <c r="I4" s="21">
        <f>COUNTIFS(P$19:P$156,"&gt;=1",P$19:P$156,"&lt;4")/$C$16*100</f>
        <v>0</v>
      </c>
      <c r="J4" s="21">
        <v>1.23454</v>
      </c>
      <c r="N4" s="46" t="s">
        <v>49</v>
      </c>
      <c r="O4" s="21">
        <f>IFERROR(SUMIFS($H$19:$H$156,O$19:O$156,"&gt;=1",O$19:O$156,"&lt;4")*0.8/H4,0)</f>
        <v>0</v>
      </c>
      <c r="P4" s="21">
        <f>IFERROR(SUMIFS($H$19:$H$156,P$19:P$156,"&gt;=1",P$19:P$156,"&lt;4")*0.8/I4,0)</f>
        <v>0</v>
      </c>
      <c r="Q4" s="21">
        <v>75</v>
      </c>
      <c r="S4" s="46" t="s">
        <v>49</v>
      </c>
      <c r="T4" s="21">
        <f t="shared" ref="T4:V5" si="0">H4*O4/H$11</f>
        <v>0</v>
      </c>
      <c r="U4" s="21">
        <f t="shared" si="0"/>
        <v>0</v>
      </c>
      <c r="V4" s="21">
        <f t="shared" si="0"/>
        <v>0.92590490740950915</v>
      </c>
    </row>
    <row r="5" spans="2:22" x14ac:dyDescent="0.25">
      <c r="G5" s="46" t="s">
        <v>57</v>
      </c>
      <c r="H5" s="21">
        <f>COUNTIFS(O$19:O$156,"&gt;=4",O$19:O$156,"&lt;7")/$C$16*100</f>
        <v>4</v>
      </c>
      <c r="I5" s="21">
        <f>COUNTIFS(P$19:P$156,"&gt;=4",P$19:P$156,"&lt;7")/$C$16*100</f>
        <v>4</v>
      </c>
      <c r="J5" s="21">
        <v>11.80167</v>
      </c>
      <c r="N5" s="46" t="s">
        <v>57</v>
      </c>
      <c r="O5" s="21">
        <f>IFERROR(SUMIFS($H$19:$H$156,O$19:O$156,"&gt;=4",O$19:O$156,"&lt;7")*0.8/H5,0)</f>
        <v>43.400000000000006</v>
      </c>
      <c r="P5" s="21">
        <f>IFERROR(SUMIFS($H$19:$H$156,P$19:P$156,"&gt;=4",P$19:P$156,"&lt;7")*0.8/I5,0)</f>
        <v>44.400000000000006</v>
      </c>
      <c r="Q5" s="21">
        <v>87</v>
      </c>
      <c r="S5" s="46" t="s">
        <v>57</v>
      </c>
      <c r="T5" s="21">
        <f t="shared" si="0"/>
        <v>1.7360000000000002</v>
      </c>
      <c r="U5" s="21">
        <f t="shared" si="0"/>
        <v>1.7760000000000002</v>
      </c>
      <c r="V5" s="21">
        <f t="shared" si="0"/>
        <v>10.267451873254814</v>
      </c>
    </row>
    <row r="6" spans="2:22" x14ac:dyDescent="0.25">
      <c r="G6" s="46" t="s">
        <v>69</v>
      </c>
      <c r="H6" s="21">
        <f>COUNTIFS(O$19:O$156,"&gt;=7",O$19:O$156,"&lt;10")/$C$16*100</f>
        <v>22.400000000000002</v>
      </c>
      <c r="I6" s="21">
        <f>COUNTIFS(P$19:P$156,"&gt;=7",P$19:P$156,"&lt;10")/$C$16*100</f>
        <v>28.000000000000004</v>
      </c>
      <c r="J6" s="21">
        <v>42.852429999999998</v>
      </c>
      <c r="N6" s="46" t="s">
        <v>69</v>
      </c>
      <c r="O6" s="21">
        <f>IFERROR(SUMIFS($H$19:$H$156,O$19:O$156,"&gt;=7",O$19:O$156,"&lt;10")*0.8/H6,0)</f>
        <v>45.321428571428569</v>
      </c>
      <c r="P6" s="21">
        <f>IFERROR(SUMIFS($H$19:$H$156,P$19:P$156,"&gt;=7",P$19:P$156,"&lt;10")*0.8/I6,0)</f>
        <v>53.657142857142851</v>
      </c>
      <c r="Q6" s="21">
        <v>108</v>
      </c>
      <c r="S6" s="46" t="s">
        <v>69</v>
      </c>
      <c r="T6" s="21">
        <f t="shared" ref="T6:T10" si="1">H6*O6/H$11</f>
        <v>10.152000000000001</v>
      </c>
      <c r="U6" s="21">
        <f t="shared" ref="U6:U10" si="2">I6*P6/I$11</f>
        <v>15.024000000000001</v>
      </c>
      <c r="V6" s="21">
        <f t="shared" ref="V6:V10" si="3">J6*Q6/J$11</f>
        <v>46.280619771938021</v>
      </c>
    </row>
    <row r="7" spans="2:22" x14ac:dyDescent="0.25">
      <c r="G7" s="46" t="s">
        <v>82</v>
      </c>
      <c r="H7" s="21">
        <f>COUNTIFS(O$19:O$156,"&gt;=10",O$19:O$156,"&lt;13")/$C$16*100</f>
        <v>61.6</v>
      </c>
      <c r="I7" s="21">
        <f>COUNTIFS(P$19:P$156,"&gt;=10",P$19:P$156,"&lt;13")/$C$16*100</f>
        <v>60</v>
      </c>
      <c r="J7" s="21">
        <v>44.111370000000001</v>
      </c>
      <c r="N7" s="46" t="s">
        <v>82</v>
      </c>
      <c r="O7" s="21">
        <f>IFERROR(SUMIFS($H$19:$H$156,O$19:O$156,"&gt;=10",O$19:O$156,"&lt;13")*0.8/H7,0)</f>
        <v>98.859740259740263</v>
      </c>
      <c r="P7" s="21">
        <f>IFERROR(SUMIFS($H$19:$H$156,P$19:P$156,"&gt;=10",P$19:P$156,"&lt;13")*0.8/I7,0)</f>
        <v>117.26933333333335</v>
      </c>
      <c r="Q7" s="21">
        <v>183</v>
      </c>
      <c r="S7" s="46" t="s">
        <v>82</v>
      </c>
      <c r="T7" s="21">
        <f t="shared" si="1"/>
        <v>60.897600000000004</v>
      </c>
      <c r="U7" s="21">
        <f t="shared" si="2"/>
        <v>70.36160000000001</v>
      </c>
      <c r="V7" s="21">
        <f t="shared" si="3"/>
        <v>80.723799027620103</v>
      </c>
    </row>
    <row r="8" spans="2:22" x14ac:dyDescent="0.25">
      <c r="G8" s="46" t="s">
        <v>94</v>
      </c>
      <c r="H8" s="21">
        <f>COUNTIFS(O$19:O$156,"&gt;=13",O$19:O$156,"&lt;16")/$C$16*100</f>
        <v>4.8</v>
      </c>
      <c r="I8" s="21">
        <f>COUNTIFS(P$19:P$156,"&gt;=13",P$19:P$156,"&lt;16")/$C$16*100</f>
        <v>4</v>
      </c>
      <c r="J8" s="2">
        <v>0</v>
      </c>
      <c r="N8" s="46" t="s">
        <v>94</v>
      </c>
      <c r="O8" s="21">
        <f>IFERROR(SUMIFS($H$19:$H$156,O$19:O$156,"&gt;=13",O$19:O$156,"&lt;16")*0.8/H8,0)</f>
        <v>440.0625698215029</v>
      </c>
      <c r="P8" s="21">
        <f>IFERROR(SUMIFS($H$19:$H$156,P$19:P$156,"&gt;=13",P$19:P$156,"&lt;16")*0.8/I8,0)</f>
        <v>966.60541043403634</v>
      </c>
      <c r="Q8" s="2">
        <v>0</v>
      </c>
      <c r="S8" s="46" t="s">
        <v>94</v>
      </c>
      <c r="T8" s="21">
        <f t="shared" si="1"/>
        <v>21.123003351432139</v>
      </c>
      <c r="U8" s="21">
        <f t="shared" si="2"/>
        <v>38.664216417361452</v>
      </c>
      <c r="V8" s="21">
        <f t="shared" si="3"/>
        <v>0</v>
      </c>
    </row>
    <row r="9" spans="2:22" x14ac:dyDescent="0.25">
      <c r="G9" s="46" t="s">
        <v>106</v>
      </c>
      <c r="H9" s="21">
        <f>COUNTIFS(O$19:O$156,"&gt;=16",O$19:O$156,"&lt;19")/$C$16*100</f>
        <v>3.2</v>
      </c>
      <c r="I9" s="21">
        <f>COUNTIFS(P$19:P$156,"&gt;=16",P$19:P$156,"&lt;19")/$C$16*100</f>
        <v>0.8</v>
      </c>
      <c r="J9" s="2">
        <v>0</v>
      </c>
      <c r="N9" s="46" t="s">
        <v>106</v>
      </c>
      <c r="O9" s="21">
        <f>IFERROR(SUMIFS($H$19:$H$156,O$19:O$156,"&gt;=16",O$19:O$156,"&lt;19")*0.8/H9,0)</f>
        <v>1330.7438788576799</v>
      </c>
      <c r="P9" s="21">
        <f>IFERROR(SUMIFS($H$19:$H$156,P$19:P$156,"&gt;=16",P$19:P$156,"&lt;19")*0.8/I9,0)</f>
        <v>1437.3238821895559</v>
      </c>
      <c r="Q9" s="2">
        <v>0</v>
      </c>
      <c r="S9" s="46" t="s">
        <v>106</v>
      </c>
      <c r="T9" s="21">
        <f t="shared" si="1"/>
        <v>42.583804123445759</v>
      </c>
      <c r="U9" s="21">
        <f t="shared" si="2"/>
        <v>11.498591057516448</v>
      </c>
      <c r="V9" s="21">
        <f t="shared" si="3"/>
        <v>0</v>
      </c>
    </row>
    <row r="10" spans="2:22" x14ac:dyDescent="0.25">
      <c r="G10" s="46" t="s">
        <v>444</v>
      </c>
      <c r="H10" s="21">
        <f>(COUNTIFS(O$19:O$143,"&gt;=19")+COUNTIFS(O$19:O$143,""))/$C$16*100</f>
        <v>4</v>
      </c>
      <c r="I10" s="21">
        <f>(COUNTIFS(P$19:P$156,"&gt;=19")+COUNTIFS(P$19:P$143,""))/$C$16*100</f>
        <v>3.2</v>
      </c>
      <c r="J10" s="2">
        <v>0</v>
      </c>
      <c r="N10" s="46" t="s">
        <v>444</v>
      </c>
      <c r="O10" s="21">
        <f>IFERROR((SUMIFS($H$19:$H$143,$O$19:$O$143,"&gt;=19")+SUMIFS($H$19:$H$143,$O$19:$O$143,""))*0.8/H10,0)</f>
        <v>133.548</v>
      </c>
      <c r="P10" s="21">
        <f>IFERROR((SUMIFS($H$19:$H$143,$O$19:$O$143,"&gt;=19")+SUMIFS($H$19:$H$143,$O$19:$O$143,""))*0.8/I10,0)</f>
        <v>166.935</v>
      </c>
      <c r="Q10" s="2">
        <v>0</v>
      </c>
      <c r="S10" s="46" t="s">
        <v>444</v>
      </c>
      <c r="T10" s="21">
        <f t="shared" si="1"/>
        <v>5.34192</v>
      </c>
      <c r="U10" s="21">
        <f t="shared" si="2"/>
        <v>5.34192</v>
      </c>
      <c r="V10" s="21">
        <f t="shared" si="3"/>
        <v>0</v>
      </c>
    </row>
    <row r="11" spans="2:22" x14ac:dyDescent="0.25">
      <c r="G11" s="47" t="s">
        <v>738</v>
      </c>
      <c r="H11" s="2">
        <f>SUM(H4:H10)</f>
        <v>100</v>
      </c>
      <c r="I11" s="2">
        <f>SUM(I4:I10)</f>
        <v>100</v>
      </c>
      <c r="J11" s="2">
        <f>SUM(J4:J10)</f>
        <v>100.00001</v>
      </c>
      <c r="S11" s="47" t="s">
        <v>739</v>
      </c>
      <c r="T11" s="21">
        <f>SUM(T4:T10)</f>
        <v>141.83432747487788</v>
      </c>
      <c r="U11" s="21">
        <f>SUM(U4:U10)</f>
        <v>142.6663274748779</v>
      </c>
      <c r="V11" s="21">
        <f>SUM(V4:V10)</f>
        <v>138.19777558022244</v>
      </c>
    </row>
    <row r="13" spans="2:22" x14ac:dyDescent="0.25">
      <c r="G13" s="41" t="s">
        <v>443</v>
      </c>
      <c r="H13" s="41">
        <f>COUNTIFS($O$19:$O$118,"")</f>
        <v>5</v>
      </c>
      <c r="I13" s="41">
        <f>COUNTIFS($P$19:$P$118,"")</f>
        <v>4</v>
      </c>
    </row>
    <row r="15" spans="2:22" x14ac:dyDescent="0.25">
      <c r="C15" s="41" t="s">
        <v>25</v>
      </c>
      <c r="G15" s="2"/>
      <c r="H15" s="2"/>
      <c r="I15" s="2"/>
      <c r="J15" s="2"/>
      <c r="K15" s="2"/>
      <c r="L15" s="2"/>
      <c r="M15" s="30" t="s">
        <v>27</v>
      </c>
      <c r="N15" s="30" t="s">
        <v>26</v>
      </c>
      <c r="O15" s="30" t="s">
        <v>27</v>
      </c>
      <c r="P15" s="30" t="s">
        <v>26</v>
      </c>
    </row>
    <row r="16" spans="2:22" x14ac:dyDescent="0.25">
      <c r="C16" s="41">
        <f>COUNTIF(C19:C190,"&gt;0")</f>
        <v>125</v>
      </c>
      <c r="G16" s="2" t="s">
        <v>28</v>
      </c>
      <c r="H16" s="2"/>
      <c r="I16" s="2"/>
      <c r="J16" s="2"/>
      <c r="K16" s="2"/>
      <c r="L16" s="2"/>
      <c r="M16" s="2" t="str">
        <f>VLOOKUP(O16,$U$19:$W$44,2,1)</f>
        <v>Baa1</v>
      </c>
      <c r="N16" s="2" t="str">
        <f>VLOOKUP(P16,$U$19:$W$44,3,1)</f>
        <v>BBB+</v>
      </c>
      <c r="O16" s="2">
        <f>ROUND(AVERAGEIF(O19:O161,"&gt;0"),0)</f>
        <v>10</v>
      </c>
      <c r="P16" s="2">
        <f>ROUND(AVERAGEIF(P19:P161,"&gt;0"),0)</f>
        <v>10</v>
      </c>
    </row>
    <row r="18" spans="2:23" x14ac:dyDescent="0.25">
      <c r="B18" s="31" t="s">
        <v>29</v>
      </c>
      <c r="C18" s="31" t="s">
        <v>30</v>
      </c>
      <c r="D18" s="31" t="s">
        <v>31</v>
      </c>
      <c r="E18" s="31" t="s">
        <v>32</v>
      </c>
      <c r="F18" s="31" t="s">
        <v>33</v>
      </c>
      <c r="G18" s="31" t="s">
        <v>34</v>
      </c>
      <c r="H18" s="31" t="s">
        <v>3</v>
      </c>
      <c r="I18" s="31" t="s">
        <v>27</v>
      </c>
      <c r="J18" s="31" t="s">
        <v>26</v>
      </c>
      <c r="K18" s="31" t="s">
        <v>27</v>
      </c>
      <c r="L18" s="31" t="s">
        <v>26</v>
      </c>
      <c r="M18" s="31" t="s">
        <v>27</v>
      </c>
      <c r="N18" s="31" t="s">
        <v>26</v>
      </c>
      <c r="O18" s="31" t="s">
        <v>27</v>
      </c>
      <c r="P18" s="31" t="s">
        <v>26</v>
      </c>
      <c r="Q18" s="32"/>
      <c r="S18" s="31" t="s">
        <v>27</v>
      </c>
      <c r="T18" s="31" t="s">
        <v>26</v>
      </c>
      <c r="U18" s="31" t="s">
        <v>35</v>
      </c>
    </row>
    <row r="19" spans="2:23" x14ac:dyDescent="0.25">
      <c r="B19" s="41" t="str">
        <f>_xll.BDS($B$3,$B$4,"Aggregate=n","cols=5;rows=125")</f>
        <v>21st Century Fox America Inc</v>
      </c>
      <c r="C19" s="41">
        <v>0.8</v>
      </c>
      <c r="D19" s="41" t="s">
        <v>36</v>
      </c>
      <c r="E19" s="41" t="s">
        <v>37</v>
      </c>
      <c r="F19" s="41" t="s">
        <v>484</v>
      </c>
      <c r="G19" s="41" t="str">
        <f>IF(F19&lt;&gt;"",IF(LEFT(_xll.BDP($F19&amp;" Curncy","SW_PRIMARY_REF_OBLIGATION_ISIN")&amp;" Corp",1)="#","N/A",_xll.BDP($F19&amp;" Curncy","SW_PRIMARY_REF_OBLIGATION_ISIN")&amp;" Corp"),"")</f>
        <v>US90131HAE53 Corp</v>
      </c>
      <c r="H19" s="43">
        <f>IF(G19&lt;&gt;"",IF(LEFT(_xll.BDP($F19&amp;" Curncy",H$18),1)="#","N/A",_xll.BDP($F19&amp;" Curncy",H$18)),"")</f>
        <v>44</v>
      </c>
      <c r="I19" s="41" t="str">
        <f>IF(AND($G19&lt;&gt;"",$G19&lt;&gt;"N/A"),IF(LEFT(_xll.BDP($G19,"RTG_MOODY"),1)&lt;&gt;"#",_xll.BDP($G19,"RTG_MOODY"),""),"")</f>
        <v>Baa1</v>
      </c>
      <c r="J19" s="41" t="str">
        <f>IF(AND($G19&lt;&gt;"",$G19&lt;&gt;"N/A"),IF(LEFT(_xll.BDP($G19,"RTG_SP"),1)&lt;&gt;"#",_xll.BDP($G19,"RTG_SP"),""),"")</f>
        <v>BBB+</v>
      </c>
      <c r="K19" s="41" t="str">
        <f>IFERROR(FIND("/",I19,1),"")</f>
        <v/>
      </c>
      <c r="L19" s="41" t="str">
        <f>IFERROR(FIND("/",J19,1),"")</f>
        <v/>
      </c>
      <c r="M19" s="41" t="str">
        <f>IF(K19&lt;&gt;"",MID(I19,1,K19-2),I19)</f>
        <v>Baa1</v>
      </c>
      <c r="N19" s="41" t="str">
        <f>IF(L19&lt;&gt;"",MID(J19,1,L19-2),J19)</f>
        <v>BBB+</v>
      </c>
      <c r="O19" s="41">
        <f>IFERROR(VLOOKUP(M19,$S$19:$U$44,3,0),"")</f>
        <v>10</v>
      </c>
      <c r="P19" s="41">
        <f>IFERROR(VLOOKUP(N19,$T$19:$U$44,2,0),"")</f>
        <v>10</v>
      </c>
      <c r="Q19" s="41">
        <f>IF(O19&gt;=19,1,0)</f>
        <v>0</v>
      </c>
      <c r="S19" s="33" t="s">
        <v>39</v>
      </c>
      <c r="T19" s="34" t="s">
        <v>39</v>
      </c>
      <c r="U19" s="35">
        <v>1</v>
      </c>
      <c r="V19" s="33" t="s">
        <v>39</v>
      </c>
      <c r="W19" s="34" t="s">
        <v>39</v>
      </c>
    </row>
    <row r="20" spans="2:23" x14ac:dyDescent="0.25">
      <c r="B20" s="41" t="s">
        <v>790</v>
      </c>
      <c r="C20" s="41">
        <v>0.8</v>
      </c>
      <c r="D20" s="41" t="s">
        <v>36</v>
      </c>
      <c r="E20" s="41" t="s">
        <v>37</v>
      </c>
      <c r="F20" s="41" t="s">
        <v>485</v>
      </c>
      <c r="G20" s="41" t="str">
        <f>IF(F20&lt;&gt;"",IF(LEFT(_xll.BDP($F20&amp;" Curncy","SW_PRIMARY_REF_OBLIGATION_ISIN")&amp;" Corp",1)="#","N/A",_xll.BDP($F20&amp;" Curncy","SW_PRIMARY_REF_OBLIGATION_ISIN")&amp;" Corp"),"")</f>
        <v>US00440EAC12 Corp</v>
      </c>
      <c r="H20" s="43">
        <f>IF(G20&lt;&gt;"",IF(LEFT(_xll.BDP($F20&amp;" Curncy",H$18),1)="#","N/A",_xll.BDP($F20&amp;" Curncy",H$18)),"")</f>
        <v>20</v>
      </c>
      <c r="I20" s="41" t="str">
        <f>IF(AND($G20&lt;&gt;"",$G20&lt;&gt;"N/A"),IF(LEFT(_xll.BDP($G20,"RTG_MOODY"),1)&lt;&gt;"#",_xll.BDP($G20,"RTG_MOODY"),""),"")</f>
        <v>A3</v>
      </c>
      <c r="J20" s="41" t="str">
        <f>IF(AND($G20&lt;&gt;"",$G20&lt;&gt;"N/A"),IF(LEFT(_xll.BDP($G20,"RTG_SP"),1)&lt;&gt;"#",_xll.BDP($G20,"RTG_SP"),""),"")</f>
        <v>A</v>
      </c>
      <c r="K20" s="41" t="str">
        <f t="shared" ref="K20:L83" si="4">IFERROR(FIND("/",I20,1),"")</f>
        <v/>
      </c>
      <c r="L20" s="41" t="str">
        <f t="shared" si="4"/>
        <v/>
      </c>
      <c r="M20" s="41" t="str">
        <f t="shared" ref="M20:N83" si="5">IF(K20&lt;&gt;"",MID(I20,1,K20-2),I20)</f>
        <v>A3</v>
      </c>
      <c r="N20" s="41" t="str">
        <f t="shared" si="5"/>
        <v>A</v>
      </c>
      <c r="O20" s="41">
        <f t="shared" ref="O20:O83" si="6">IFERROR(VLOOKUP(M20,$S$19:$U$44,3,0),"")</f>
        <v>9</v>
      </c>
      <c r="P20" s="41">
        <f t="shared" ref="P20:P83" si="7">IFERROR(VLOOKUP(N20,$T$19:$U$44,2,0),"")</f>
        <v>8</v>
      </c>
      <c r="Q20" s="41">
        <f t="shared" ref="Q20:Q83" si="8">IF(O20&gt;=19,1,0)</f>
        <v>0</v>
      </c>
      <c r="S20" s="36" t="s">
        <v>42</v>
      </c>
      <c r="T20" s="37" t="s">
        <v>42</v>
      </c>
      <c r="U20" s="35">
        <v>2</v>
      </c>
      <c r="V20" s="36" t="s">
        <v>42</v>
      </c>
      <c r="W20" s="37" t="s">
        <v>42</v>
      </c>
    </row>
    <row r="21" spans="2:23" x14ac:dyDescent="0.25">
      <c r="B21" s="41" t="s">
        <v>486</v>
      </c>
      <c r="C21" s="41">
        <v>0.8</v>
      </c>
      <c r="D21" s="41" t="s">
        <v>36</v>
      </c>
      <c r="E21" s="41" t="s">
        <v>37</v>
      </c>
      <c r="F21" s="41" t="s">
        <v>487</v>
      </c>
      <c r="G21" s="41" t="str">
        <f>IF(F21&lt;&gt;"",IF(LEFT(_xll.BDP($F21&amp;" Curncy","SW_PRIMARY_REF_OBLIGATION_ISIN")&amp;" Corp",1)="#","N/A",_xll.BDP($F21&amp;" Curncy","SW_PRIMARY_REF_OBLIGATION_ISIN")&amp;" Corp"),"")</f>
        <v>US00817YAF51 Corp</v>
      </c>
      <c r="H21" s="43">
        <f>IF(G21&lt;&gt;"",IF(LEFT(_xll.BDP($F21&amp;" Curncy",H$18),1)="#","N/A",_xll.BDP($F21&amp;" Curncy",H$18)),"")</f>
        <v>33</v>
      </c>
      <c r="I21" s="41" t="str">
        <f>IF(AND($G21&lt;&gt;"",$G21&lt;&gt;"N/A"),IF(LEFT(_xll.BDP($G21,"RTG_MOODY"),1)&lt;&gt;"#",_xll.BDP($G21,"RTG_MOODY"),""),"")</f>
        <v>Baa1 /*-</v>
      </c>
      <c r="J21" s="41" t="str">
        <f>IF(AND($G21&lt;&gt;"",$G21&lt;&gt;"N/A"),IF(LEFT(_xll.BDP($G21,"RTG_SP"),1)&lt;&gt;"#",_xll.BDP($G21,"RTG_SP"),""),"")</f>
        <v>A /*-</v>
      </c>
      <c r="K21" s="41">
        <f t="shared" si="4"/>
        <v>6</v>
      </c>
      <c r="L21" s="41">
        <f t="shared" si="4"/>
        <v>3</v>
      </c>
      <c r="M21" s="41" t="str">
        <f t="shared" si="5"/>
        <v>Baa1</v>
      </c>
      <c r="N21" s="41" t="str">
        <f t="shared" si="5"/>
        <v>A</v>
      </c>
      <c r="O21" s="41">
        <f t="shared" si="6"/>
        <v>10</v>
      </c>
      <c r="P21" s="41">
        <f t="shared" si="7"/>
        <v>8</v>
      </c>
      <c r="Q21" s="41">
        <f t="shared" si="8"/>
        <v>0</v>
      </c>
      <c r="S21" s="36" t="s">
        <v>45</v>
      </c>
      <c r="T21" s="37" t="s">
        <v>45</v>
      </c>
      <c r="U21" s="35">
        <v>3</v>
      </c>
      <c r="V21" s="36" t="s">
        <v>45</v>
      </c>
      <c r="W21" s="37" t="s">
        <v>45</v>
      </c>
    </row>
    <row r="22" spans="2:23" x14ac:dyDescent="0.25">
      <c r="B22" s="41" t="s">
        <v>488</v>
      </c>
      <c r="C22" s="41">
        <v>0.8</v>
      </c>
      <c r="D22" s="41" t="s">
        <v>36</v>
      </c>
      <c r="E22" s="41" t="s">
        <v>37</v>
      </c>
      <c r="F22" s="41" t="s">
        <v>489</v>
      </c>
      <c r="G22" s="41" t="str">
        <f>IF(F22&lt;&gt;"",IF(LEFT(_xll.BDP($F22&amp;" Curncy","SW_PRIMARY_REF_OBLIGATION_ISIN")&amp;" Corp",1)="#","N/A",_xll.BDP($F22&amp;" Curncy","SW_PRIMARY_REF_OBLIGATION_ISIN")&amp;" Corp"),"")</f>
        <v>US02209SAD53 Corp</v>
      </c>
      <c r="H22" s="43">
        <f>IF(G22&lt;&gt;"",IF(LEFT(_xll.BDP($F22&amp;" Curncy",H$18),1)="#","N/A",_xll.BDP($F22&amp;" Curncy",H$18)),"")</f>
        <v>32</v>
      </c>
      <c r="I22" s="41" t="str">
        <f>IF(AND($G22&lt;&gt;"",$G22&lt;&gt;"N/A"),IF(LEFT(_xll.BDP($G22,"RTG_MOODY"),1)&lt;&gt;"#",_xll.BDP($G22,"RTG_MOODY"),""),"")</f>
        <v>A3</v>
      </c>
      <c r="J22" s="41" t="str">
        <f>IF(AND($G22&lt;&gt;"",$G22&lt;&gt;"N/A"),IF(LEFT(_xll.BDP($G22,"RTG_SP"),1)&lt;&gt;"#",_xll.BDP($G22,"RTG_SP"),""),"")</f>
        <v>A-</v>
      </c>
      <c r="K22" s="41" t="str">
        <f t="shared" si="4"/>
        <v/>
      </c>
      <c r="L22" s="41" t="str">
        <f t="shared" si="4"/>
        <v/>
      </c>
      <c r="M22" s="41" t="str">
        <f t="shared" si="5"/>
        <v>A3</v>
      </c>
      <c r="N22" s="41" t="str">
        <f t="shared" si="5"/>
        <v>A-</v>
      </c>
      <c r="O22" s="41">
        <f t="shared" si="6"/>
        <v>9</v>
      </c>
      <c r="P22" s="41">
        <f t="shared" si="7"/>
        <v>9</v>
      </c>
      <c r="Q22" s="41">
        <f t="shared" si="8"/>
        <v>0</v>
      </c>
      <c r="S22" s="36" t="s">
        <v>48</v>
      </c>
      <c r="T22" s="37" t="s">
        <v>49</v>
      </c>
      <c r="U22" s="35">
        <v>3</v>
      </c>
      <c r="V22" s="36" t="s">
        <v>48</v>
      </c>
      <c r="W22" s="37" t="s">
        <v>49</v>
      </c>
    </row>
    <row r="23" spans="2:23" x14ac:dyDescent="0.25">
      <c r="B23" s="41" t="s">
        <v>490</v>
      </c>
      <c r="C23" s="41">
        <v>0.8</v>
      </c>
      <c r="D23" s="41" t="s">
        <v>36</v>
      </c>
      <c r="E23" s="41" t="s">
        <v>37</v>
      </c>
      <c r="F23" s="41" t="s">
        <v>491</v>
      </c>
      <c r="G23" s="41" t="str">
        <f>IF(F23&lt;&gt;"",IF(LEFT(_xll.BDP($F23&amp;" Curncy","SW_PRIMARY_REF_OBLIGATION_ISIN")&amp;" Corp",1)="#","N/A",_xll.BDP($F23&amp;" Curncy","SW_PRIMARY_REF_OBLIGATION_ISIN")&amp;" Corp"),"")</f>
        <v>US025537AF85 Corp</v>
      </c>
      <c r="H23" s="43">
        <f>IF(G23&lt;&gt;"",IF(LEFT(_xll.BDP($F23&amp;" Curncy",H$18),1)="#","N/A",_xll.BDP($F23&amp;" Curncy",H$18)),"")</f>
        <v>23</v>
      </c>
      <c r="I23" s="41" t="str">
        <f>IF(AND($G23&lt;&gt;"",$G23&lt;&gt;"N/A"),IF(LEFT(_xll.BDP($G23,"RTG_MOODY"),1)&lt;&gt;"#",_xll.BDP($G23,"RTG_MOODY"),""),"")</f>
        <v>Baa1</v>
      </c>
      <c r="J23" s="41" t="str">
        <f>IF(AND($G23&lt;&gt;"",$G23&lt;&gt;"N/A"),IF(LEFT(_xll.BDP($G23,"RTG_SP"),1)&lt;&gt;"#",_xll.BDP($G23,"RTG_SP"),""),"")</f>
        <v>BBB-</v>
      </c>
      <c r="K23" s="41" t="str">
        <f t="shared" si="4"/>
        <v/>
      </c>
      <c r="L23" s="41" t="str">
        <f t="shared" si="4"/>
        <v/>
      </c>
      <c r="M23" s="41" t="str">
        <f t="shared" si="5"/>
        <v>Baa1</v>
      </c>
      <c r="N23" s="41" t="str">
        <f t="shared" si="5"/>
        <v>BBB-</v>
      </c>
      <c r="O23" s="41">
        <f t="shared" si="6"/>
        <v>10</v>
      </c>
      <c r="P23" s="41">
        <f t="shared" si="7"/>
        <v>12</v>
      </c>
      <c r="Q23" s="41">
        <f t="shared" si="8"/>
        <v>0</v>
      </c>
      <c r="S23" s="36" t="s">
        <v>52</v>
      </c>
      <c r="T23" s="37" t="s">
        <v>53</v>
      </c>
      <c r="U23" s="35">
        <v>4</v>
      </c>
      <c r="V23" s="36" t="s">
        <v>52</v>
      </c>
      <c r="W23" s="37" t="s">
        <v>53</v>
      </c>
    </row>
    <row r="24" spans="2:23" x14ac:dyDescent="0.25">
      <c r="B24" s="41" t="s">
        <v>492</v>
      </c>
      <c r="C24" s="41">
        <v>0.8</v>
      </c>
      <c r="D24" s="41" t="s">
        <v>36</v>
      </c>
      <c r="E24" s="41" t="s">
        <v>37</v>
      </c>
      <c r="F24" s="41" t="s">
        <v>493</v>
      </c>
      <c r="G24" s="41" t="str">
        <f>IF(F24&lt;&gt;"",IF(LEFT(_xll.BDP($F24&amp;" Curncy","SW_PRIMARY_REF_OBLIGATION_ISIN")&amp;" Corp",1)="#","N/A",_xll.BDP($F24&amp;" Curncy","SW_PRIMARY_REF_OBLIGATION_ISIN")&amp;" Corp"),"")</f>
        <v>US025816AY50 Corp</v>
      </c>
      <c r="H24" s="43">
        <f>IF(G24&lt;&gt;"",IF(LEFT(_xll.BDP($F24&amp;" Curncy",H$18),1)="#","N/A",_xll.BDP($F24&amp;" Curncy",H$18)),"")</f>
        <v>49</v>
      </c>
      <c r="I24" s="41" t="str">
        <f>IF(AND($G24&lt;&gt;"",$G24&lt;&gt;"N/A"),IF(LEFT(_xll.BDP($G24,"RTG_MOODY"),1)&lt;&gt;"#",_xll.BDP($G24,"RTG_MOODY"),""),"")</f>
        <v>A3</v>
      </c>
      <c r="J24" s="41" t="str">
        <f>IF(AND($G24&lt;&gt;"",$G24&lt;&gt;"N/A"),IF(LEFT(_xll.BDP($G24,"RTG_SP"),1)&lt;&gt;"#",_xll.BDP($G24,"RTG_SP"),""),"")</f>
        <v>BBB+</v>
      </c>
      <c r="K24" s="41" t="str">
        <f t="shared" si="4"/>
        <v/>
      </c>
      <c r="L24" s="41" t="str">
        <f t="shared" si="4"/>
        <v/>
      </c>
      <c r="M24" s="41" t="str">
        <f t="shared" si="5"/>
        <v>A3</v>
      </c>
      <c r="N24" s="41" t="str">
        <f t="shared" si="5"/>
        <v>BBB+</v>
      </c>
      <c r="O24" s="41">
        <f t="shared" si="6"/>
        <v>9</v>
      </c>
      <c r="P24" s="41">
        <f t="shared" si="7"/>
        <v>10</v>
      </c>
      <c r="Q24" s="41">
        <f t="shared" si="8"/>
        <v>0</v>
      </c>
      <c r="S24" s="36" t="s">
        <v>56</v>
      </c>
      <c r="T24" s="37" t="s">
        <v>57</v>
      </c>
      <c r="U24" s="35">
        <v>5</v>
      </c>
      <c r="V24" s="36" t="s">
        <v>56</v>
      </c>
      <c r="W24" s="37" t="s">
        <v>57</v>
      </c>
    </row>
    <row r="25" spans="2:23" x14ac:dyDescent="0.25">
      <c r="B25" s="41" t="s">
        <v>494</v>
      </c>
      <c r="C25" s="41">
        <v>0.8</v>
      </c>
      <c r="D25" s="41" t="s">
        <v>36</v>
      </c>
      <c r="E25" s="41" t="s">
        <v>37</v>
      </c>
      <c r="F25" s="41" t="s">
        <v>495</v>
      </c>
      <c r="G25" s="41" t="str">
        <f>IF(F25&lt;&gt;"",IF(LEFT(_xll.BDP($F25&amp;" Curncy","SW_PRIMARY_REF_OBLIGATION_ISIN")&amp;" Corp",1)="#","N/A",_xll.BDP($F25&amp;" Curncy","SW_PRIMARY_REF_OBLIGATION_ISIN")&amp;" Corp"),"")</f>
        <v>US026874AZ07 Corp</v>
      </c>
      <c r="H25" s="43">
        <f>IF(G25&lt;&gt;"",IF(LEFT(_xll.BDP($F25&amp;" Curncy",H$18),1)="#","N/A",_xll.BDP($F25&amp;" Curncy",H$18)),"")</f>
        <v>77</v>
      </c>
      <c r="I25" s="41" t="str">
        <f>IF(AND($G25&lt;&gt;"",$G25&lt;&gt;"N/A"),IF(LEFT(_xll.BDP($G25,"RTG_MOODY"),1)&lt;&gt;"#",_xll.BDP($G25,"RTG_MOODY"),""),"")</f>
        <v>Baa1</v>
      </c>
      <c r="J25" s="41" t="str">
        <f>IF(AND($G25&lt;&gt;"",$G25&lt;&gt;"N/A"),IF(LEFT(_xll.BDP($G25,"RTG_SP"),1)&lt;&gt;"#",_xll.BDP($G25,"RTG_SP"),""),"")</f>
        <v>A-</v>
      </c>
      <c r="K25" s="41" t="str">
        <f t="shared" si="4"/>
        <v/>
      </c>
      <c r="L25" s="41" t="str">
        <f t="shared" si="4"/>
        <v/>
      </c>
      <c r="M25" s="41" t="str">
        <f t="shared" si="5"/>
        <v>Baa1</v>
      </c>
      <c r="N25" s="41" t="str">
        <f t="shared" si="5"/>
        <v>A-</v>
      </c>
      <c r="O25" s="41">
        <f t="shared" si="6"/>
        <v>10</v>
      </c>
      <c r="P25" s="41">
        <f t="shared" si="7"/>
        <v>9</v>
      </c>
      <c r="Q25" s="41">
        <f t="shared" si="8"/>
        <v>0</v>
      </c>
      <c r="S25" s="36" t="s">
        <v>60</v>
      </c>
      <c r="T25" s="37" t="s">
        <v>61</v>
      </c>
      <c r="U25" s="35">
        <v>6</v>
      </c>
      <c r="V25" s="36" t="s">
        <v>60</v>
      </c>
      <c r="W25" s="37" t="s">
        <v>61</v>
      </c>
    </row>
    <row r="26" spans="2:23" x14ac:dyDescent="0.25">
      <c r="B26" s="41" t="s">
        <v>496</v>
      </c>
      <c r="C26" s="41">
        <v>0.8</v>
      </c>
      <c r="D26" s="41" t="s">
        <v>36</v>
      </c>
      <c r="E26" s="41" t="s">
        <v>37</v>
      </c>
      <c r="F26" s="41" t="s">
        <v>497</v>
      </c>
      <c r="G26" s="41" t="str">
        <f>IF(F26&lt;&gt;"",IF(LEFT(_xll.BDP($F26&amp;" Curncy","SW_PRIMARY_REF_OBLIGATION_ISIN")&amp;" Corp",1)="#","N/A",_xll.BDP($F26&amp;" Curncy","SW_PRIMARY_REF_OBLIGATION_ISIN")&amp;" Corp"),"")</f>
        <v>US031162BU36 Corp</v>
      </c>
      <c r="H26" s="43">
        <f>IF(G26&lt;&gt;"",IF(LEFT(_xll.BDP($F26&amp;" Curncy",H$18),1)="#","N/A",_xll.BDP($F26&amp;" Curncy",H$18)),"")</f>
        <v>64</v>
      </c>
      <c r="I26" s="41" t="str">
        <f>IF(AND($G26&lt;&gt;"",$G26&lt;&gt;"N/A"),IF(LEFT(_xll.BDP($G26,"RTG_MOODY"),1)&lt;&gt;"#",_xll.BDP($G26,"RTG_MOODY"),""),"")</f>
        <v>Baa1</v>
      </c>
      <c r="J26" s="41" t="str">
        <f>IF(AND($G26&lt;&gt;"",$G26&lt;&gt;"N/A"),IF(LEFT(_xll.BDP($G26,"RTG_SP"),1)&lt;&gt;"#",_xll.BDP($G26,"RTG_SP"),""),"")</f>
        <v>A</v>
      </c>
      <c r="K26" s="41" t="str">
        <f t="shared" si="4"/>
        <v/>
      </c>
      <c r="L26" s="41" t="str">
        <f t="shared" si="4"/>
        <v/>
      </c>
      <c r="M26" s="41" t="str">
        <f t="shared" si="5"/>
        <v>Baa1</v>
      </c>
      <c r="N26" s="41" t="str">
        <f t="shared" si="5"/>
        <v>A</v>
      </c>
      <c r="O26" s="41">
        <f t="shared" si="6"/>
        <v>10</v>
      </c>
      <c r="P26" s="41">
        <f t="shared" si="7"/>
        <v>8</v>
      </c>
      <c r="Q26" s="41">
        <f t="shared" si="8"/>
        <v>0</v>
      </c>
      <c r="S26" s="36" t="s">
        <v>64</v>
      </c>
      <c r="T26" s="37" t="s">
        <v>65</v>
      </c>
      <c r="U26" s="35">
        <v>7</v>
      </c>
      <c r="V26" s="36" t="s">
        <v>64</v>
      </c>
      <c r="W26" s="37" t="s">
        <v>65</v>
      </c>
    </row>
    <row r="27" spans="2:23" x14ac:dyDescent="0.25">
      <c r="B27" s="41" t="s">
        <v>498</v>
      </c>
      <c r="C27" s="41">
        <v>0.8</v>
      </c>
      <c r="D27" s="41" t="s">
        <v>36</v>
      </c>
      <c r="E27" s="41" t="s">
        <v>37</v>
      </c>
      <c r="F27" s="41" t="s">
        <v>499</v>
      </c>
      <c r="G27" s="41" t="str">
        <f>IF(F27&lt;&gt;"",IF(LEFT(_xll.BDP($F27&amp;" Curncy","SW_PRIMARY_REF_OBLIGATION_ISIN")&amp;" Corp",1)="#","N/A",_xll.BDP($F27&amp;" Curncy","SW_PRIMARY_REF_OBLIGATION_ISIN")&amp;" Corp"),"")</f>
        <v>US032511BF31 Corp</v>
      </c>
      <c r="H27" s="43">
        <f>IF(G27&lt;&gt;"",IF(LEFT(_xll.BDP($F27&amp;" Curncy",H$18),1)="#","N/A",_xll.BDP($F27&amp;" Curncy",H$18)),"")</f>
        <v>365</v>
      </c>
      <c r="I27" s="41" t="str">
        <f>IF(AND($G27&lt;&gt;"",$G27&lt;&gt;"N/A"),IF(LEFT(_xll.BDP($G27,"RTG_MOODY"),1)&lt;&gt;"#",_xll.BDP($G27,"RTG_MOODY"),""),"")</f>
        <v>Ba1</v>
      </c>
      <c r="J27" s="41" t="str">
        <f>IF(AND($G27&lt;&gt;"",$G27&lt;&gt;"N/A"),IF(LEFT(_xll.BDP($G27,"RTG_SP"),1)&lt;&gt;"#",_xll.BDP($G27,"RTG_SP"),""),"")</f>
        <v>BBB</v>
      </c>
      <c r="K27" s="41" t="str">
        <f t="shared" si="4"/>
        <v/>
      </c>
      <c r="L27" s="41" t="str">
        <f t="shared" si="4"/>
        <v/>
      </c>
      <c r="M27" s="41" t="str">
        <f t="shared" si="5"/>
        <v>Ba1</v>
      </c>
      <c r="N27" s="41" t="str">
        <f t="shared" si="5"/>
        <v>BBB</v>
      </c>
      <c r="O27" s="41">
        <f t="shared" si="6"/>
        <v>13</v>
      </c>
      <c r="P27" s="41">
        <f t="shared" si="7"/>
        <v>11</v>
      </c>
      <c r="Q27" s="41">
        <f t="shared" si="8"/>
        <v>0</v>
      </c>
      <c r="S27" s="36" t="s">
        <v>68</v>
      </c>
      <c r="T27" s="37" t="s">
        <v>69</v>
      </c>
      <c r="U27" s="35">
        <v>8</v>
      </c>
      <c r="V27" s="36" t="s">
        <v>68</v>
      </c>
      <c r="W27" s="37" t="s">
        <v>69</v>
      </c>
    </row>
    <row r="28" spans="2:23" x14ac:dyDescent="0.25">
      <c r="B28" s="41" t="s">
        <v>500</v>
      </c>
      <c r="C28" s="41">
        <v>0.8</v>
      </c>
      <c r="D28" s="41" t="s">
        <v>36</v>
      </c>
      <c r="E28" s="41" t="s">
        <v>37</v>
      </c>
      <c r="F28" s="41" t="s">
        <v>501</v>
      </c>
      <c r="G28" s="41" t="str">
        <f>IF(F28&lt;&gt;"",IF(LEFT(_xll.BDP($F28&amp;" Curncy","SW_PRIMARY_REF_OBLIGATION_ISIN")&amp;" Corp",1)="#","N/A",_xll.BDP($F28&amp;" Curncy","SW_PRIMARY_REF_OBLIGATION_ISIN")&amp;" Corp"),"")</f>
        <v>US037411AN57 Corp</v>
      </c>
      <c r="H28" s="43">
        <f>IF(G28&lt;&gt;"",IF(LEFT(_xll.BDP($F28&amp;" Curncy",H$18),1)="#","N/A",_xll.BDP($F28&amp;" Curncy",H$18)),"")</f>
        <v>260</v>
      </c>
      <c r="I28" s="41" t="str">
        <f>IF(AND($G28&lt;&gt;"",$G28&lt;&gt;"N/A"),IF(LEFT(_xll.BDP($G28,"RTG_MOODY"),1)&lt;&gt;"#",_xll.BDP($G28,"RTG_MOODY"),""),"")</f>
        <v>Baa3</v>
      </c>
      <c r="J28" s="41" t="str">
        <f>IF(AND($G28&lt;&gt;"",$G28&lt;&gt;"N/A"),IF(LEFT(_xll.BDP($G28,"RTG_SP"),1)&lt;&gt;"#",_xll.BDP($G28,"RTG_SP"),""),"")</f>
        <v>BBB</v>
      </c>
      <c r="K28" s="41" t="str">
        <f t="shared" si="4"/>
        <v/>
      </c>
      <c r="L28" s="41" t="str">
        <f t="shared" si="4"/>
        <v/>
      </c>
      <c r="M28" s="41" t="str">
        <f t="shared" si="5"/>
        <v>Baa3</v>
      </c>
      <c r="N28" s="41" t="str">
        <f t="shared" si="5"/>
        <v>BBB</v>
      </c>
      <c r="O28" s="41">
        <f t="shared" si="6"/>
        <v>12</v>
      </c>
      <c r="P28" s="41">
        <f t="shared" si="7"/>
        <v>11</v>
      </c>
      <c r="Q28" s="41">
        <f t="shared" si="8"/>
        <v>0</v>
      </c>
      <c r="S28" s="36" t="s">
        <v>72</v>
      </c>
      <c r="T28" s="37" t="s">
        <v>73</v>
      </c>
      <c r="U28" s="35">
        <v>9</v>
      </c>
      <c r="V28" s="36" t="s">
        <v>72</v>
      </c>
      <c r="W28" s="37" t="s">
        <v>73</v>
      </c>
    </row>
    <row r="29" spans="2:23" x14ac:dyDescent="0.25">
      <c r="B29" s="41" t="s">
        <v>502</v>
      </c>
      <c r="C29" s="41">
        <v>0.8</v>
      </c>
      <c r="D29" s="41" t="s">
        <v>36</v>
      </c>
      <c r="E29" s="41" t="s">
        <v>37</v>
      </c>
      <c r="F29" s="41" t="s">
        <v>503</v>
      </c>
      <c r="G29" s="41" t="str">
        <f>IF(F29&lt;&gt;"",IF(LEFT(_xll.BDP($F29&amp;" Curncy","SW_PRIMARY_REF_OBLIGATION_ISIN")&amp;" Corp",1)="#","N/A",_xll.BDP($F29&amp;" Curncy","SW_PRIMARY_REF_OBLIGATION_ISIN")&amp;" Corp"),"")</f>
        <v>US042735AL41 Corp</v>
      </c>
      <c r="H29" s="43">
        <f>IF(G29&lt;&gt;"",IF(LEFT(_xll.BDP($F29&amp;" Curncy",H$18),1)="#","N/A",_xll.BDP($F29&amp;" Curncy",H$18)),"")</f>
        <v>71</v>
      </c>
      <c r="I29" s="41" t="str">
        <f>IF(AND($G29&lt;&gt;"",$G29&lt;&gt;"N/A"),IF(LEFT(_xll.BDP($G29,"RTG_MOODY"),1)&lt;&gt;"#",_xll.BDP($G29,"RTG_MOODY"),""),"")</f>
        <v>Baa3</v>
      </c>
      <c r="J29" s="41" t="str">
        <f>IF(AND($G29&lt;&gt;"",$G29&lt;&gt;"N/A"),IF(LEFT(_xll.BDP($G29,"RTG_SP"),1)&lt;&gt;"#",_xll.BDP($G29,"RTG_SP"),""),"")</f>
        <v>BBB-</v>
      </c>
      <c r="K29" s="41" t="str">
        <f t="shared" si="4"/>
        <v/>
      </c>
      <c r="L29" s="41" t="str">
        <f t="shared" si="4"/>
        <v/>
      </c>
      <c r="M29" s="41" t="str">
        <f t="shared" si="5"/>
        <v>Baa3</v>
      </c>
      <c r="N29" s="41" t="str">
        <f t="shared" si="5"/>
        <v>BBB-</v>
      </c>
      <c r="O29" s="41">
        <f t="shared" si="6"/>
        <v>12</v>
      </c>
      <c r="P29" s="41">
        <f t="shared" si="7"/>
        <v>12</v>
      </c>
      <c r="Q29" s="41">
        <f t="shared" si="8"/>
        <v>0</v>
      </c>
      <c r="S29" s="36" t="s">
        <v>77</v>
      </c>
      <c r="T29" s="37" t="s">
        <v>78</v>
      </c>
      <c r="U29" s="35">
        <v>10</v>
      </c>
      <c r="V29" s="36" t="s">
        <v>77</v>
      </c>
      <c r="W29" s="37" t="s">
        <v>78</v>
      </c>
    </row>
    <row r="30" spans="2:23" x14ac:dyDescent="0.25">
      <c r="B30" s="41" t="s">
        <v>504</v>
      </c>
      <c r="C30" s="41">
        <v>0.8</v>
      </c>
      <c r="D30" s="41" t="s">
        <v>36</v>
      </c>
      <c r="E30" s="41" t="s">
        <v>37</v>
      </c>
      <c r="F30" s="41" t="s">
        <v>505</v>
      </c>
      <c r="G30" s="41" t="str">
        <f>IF(F30&lt;&gt;"",IF(LEFT(_xll.BDP($F30&amp;" Curncy","SW_PRIMARY_REF_OBLIGATION_ISIN")&amp;" Corp",1)="#","N/A",_xll.BDP($F30&amp;" Curncy","SW_PRIMARY_REF_OBLIGATION_ISIN")&amp;" Corp"),"")</f>
        <v>XSNOREFOBL00 Corp</v>
      </c>
      <c r="H30" s="43">
        <f>IF(G30&lt;&gt;"",IF(LEFT(_xll.BDP($F30&amp;" Curncy",H$18),1)="#","N/A",_xll.BDP($F30&amp;" Curncy",H$18)),"")</f>
        <v>350.00000000000006</v>
      </c>
      <c r="I30" s="41" t="str">
        <f>IF(AND($G30&lt;&gt;"",$G30&lt;&gt;"N/A"),IF(LEFT(_xll.BDP($G30,"RTG_MOODY"),1)&lt;&gt;"#",_xll.BDP($G30,"RTG_MOODY"),""),"")</f>
        <v/>
      </c>
      <c r="J30" s="41" t="str">
        <f>IF(AND($G30&lt;&gt;"",$G30&lt;&gt;"N/A"),IF(LEFT(_xll.BDP($G30,"RTG_SP"),1)&lt;&gt;"#",_xll.BDP($G30,"RTG_SP"),""),"")</f>
        <v/>
      </c>
      <c r="K30" s="41" t="str">
        <f t="shared" si="4"/>
        <v/>
      </c>
      <c r="L30" s="41" t="str">
        <f t="shared" si="4"/>
        <v/>
      </c>
      <c r="M30" s="41" t="str">
        <f t="shared" si="5"/>
        <v/>
      </c>
      <c r="N30" s="41" t="str">
        <f t="shared" si="5"/>
        <v/>
      </c>
      <c r="O30" s="41" t="str">
        <f t="shared" si="6"/>
        <v/>
      </c>
      <c r="P30" s="41" t="str">
        <f t="shared" si="7"/>
        <v/>
      </c>
      <c r="Q30" s="41">
        <f t="shared" si="8"/>
        <v>1</v>
      </c>
      <c r="S30" s="36" t="s">
        <v>81</v>
      </c>
      <c r="T30" s="37" t="s">
        <v>82</v>
      </c>
      <c r="U30" s="35">
        <v>11</v>
      </c>
      <c r="V30" s="36" t="s">
        <v>81</v>
      </c>
      <c r="W30" s="37" t="s">
        <v>82</v>
      </c>
    </row>
    <row r="31" spans="2:23" x14ac:dyDescent="0.25">
      <c r="B31" s="41" t="s">
        <v>506</v>
      </c>
      <c r="C31" s="41">
        <v>0.8</v>
      </c>
      <c r="D31" s="41" t="s">
        <v>36</v>
      </c>
      <c r="E31" s="41" t="s">
        <v>37</v>
      </c>
      <c r="F31" s="41" t="s">
        <v>507</v>
      </c>
      <c r="G31" s="41" t="str">
        <f>IF(F31&lt;&gt;"",IF(LEFT(_xll.BDP($F31&amp;" Curncy","SW_PRIMARY_REF_OBLIGATION_ISIN")&amp;" Corp",1)="#","N/A",_xll.BDP($F31&amp;" Curncy","SW_PRIMARY_REF_OBLIGATION_ISIN")&amp;" Corp"),"")</f>
        <v>US00206RCL42 Corp</v>
      </c>
      <c r="H31" s="43">
        <f>IF(G31&lt;&gt;"",IF(LEFT(_xll.BDP($F31&amp;" Curncy",H$18),1)="#","N/A",_xll.BDP($F31&amp;" Curncy",H$18)),"")</f>
        <v>108</v>
      </c>
      <c r="I31" s="41" t="str">
        <f>IF(AND($G31&lt;&gt;"",$G31&lt;&gt;"N/A"),IF(LEFT(_xll.BDP($G31,"RTG_MOODY"),1)&lt;&gt;"#",_xll.BDP($G31,"RTG_MOODY"),""),"")</f>
        <v>Baa1</v>
      </c>
      <c r="J31" s="41" t="str">
        <f>IF(AND($G31&lt;&gt;"",$G31&lt;&gt;"N/A"),IF(LEFT(_xll.BDP($G31,"RTG_SP"),1)&lt;&gt;"#",_xll.BDP($G31,"RTG_SP"),""),"")</f>
        <v>BBB+</v>
      </c>
      <c r="K31" s="41" t="str">
        <f t="shared" si="4"/>
        <v/>
      </c>
      <c r="L31" s="41" t="str">
        <f t="shared" si="4"/>
        <v/>
      </c>
      <c r="M31" s="41" t="str">
        <f t="shared" si="5"/>
        <v>Baa1</v>
      </c>
      <c r="N31" s="41" t="str">
        <f t="shared" si="5"/>
        <v>BBB+</v>
      </c>
      <c r="O31" s="41">
        <f t="shared" si="6"/>
        <v>10</v>
      </c>
      <c r="P31" s="41">
        <f t="shared" si="7"/>
        <v>10</v>
      </c>
      <c r="Q31" s="41">
        <f t="shared" si="8"/>
        <v>0</v>
      </c>
      <c r="S31" s="36" t="s">
        <v>85</v>
      </c>
      <c r="T31" s="37" t="s">
        <v>86</v>
      </c>
      <c r="U31" s="35">
        <v>12</v>
      </c>
      <c r="V31" s="36" t="s">
        <v>85</v>
      </c>
      <c r="W31" s="37" t="s">
        <v>86</v>
      </c>
    </row>
    <row r="32" spans="2:23" x14ac:dyDescent="0.25">
      <c r="B32" s="41" t="s">
        <v>508</v>
      </c>
      <c r="C32" s="41">
        <v>0.8</v>
      </c>
      <c r="D32" s="41" t="s">
        <v>36</v>
      </c>
      <c r="E32" s="41" t="s">
        <v>37</v>
      </c>
      <c r="F32" s="41" t="s">
        <v>509</v>
      </c>
      <c r="G32" s="41" t="str">
        <f>IF(F32&lt;&gt;"",IF(LEFT(_xll.BDP($F32&amp;" Curncy","SW_PRIMARY_REF_OBLIGATION_ISIN")&amp;" Corp",1)="#","N/A",_xll.BDP($F32&amp;" Curncy","SW_PRIMARY_REF_OBLIGATION_ISIN")&amp;" Corp"),"")</f>
        <v>US053332AJ15 Corp</v>
      </c>
      <c r="H32" s="43">
        <f>IF(G32&lt;&gt;"",IF(LEFT(_xll.BDP($F32&amp;" Curncy",H$18),1)="#","N/A",_xll.BDP($F32&amp;" Curncy",H$18)),"")</f>
        <v>35</v>
      </c>
      <c r="I32" s="41" t="str">
        <f>IF(AND($G32&lt;&gt;"",$G32&lt;&gt;"N/A"),IF(LEFT(_xll.BDP($G32,"RTG_MOODY"),1)&lt;&gt;"#",_xll.BDP($G32,"RTG_MOODY"),""),"")</f>
        <v>Baa1</v>
      </c>
      <c r="J32" s="41" t="str">
        <f>IF(AND($G32&lt;&gt;"",$G32&lt;&gt;"N/A"),IF(LEFT(_xll.BDP($G32,"RTG_SP"),1)&lt;&gt;"#",_xll.BDP($G32,"RTG_SP"),""),"")</f>
        <v>BBB</v>
      </c>
      <c r="K32" s="41" t="str">
        <f t="shared" si="4"/>
        <v/>
      </c>
      <c r="L32" s="41" t="str">
        <f t="shared" si="4"/>
        <v/>
      </c>
      <c r="M32" s="41" t="str">
        <f t="shared" si="5"/>
        <v>Baa1</v>
      </c>
      <c r="N32" s="41" t="str">
        <f t="shared" si="5"/>
        <v>BBB</v>
      </c>
      <c r="O32" s="41">
        <f t="shared" si="6"/>
        <v>10</v>
      </c>
      <c r="P32" s="41">
        <f t="shared" si="7"/>
        <v>11</v>
      </c>
      <c r="Q32" s="41">
        <f t="shared" si="8"/>
        <v>0</v>
      </c>
      <c r="S32" s="36" t="s">
        <v>89</v>
      </c>
      <c r="T32" s="37" t="s">
        <v>90</v>
      </c>
      <c r="U32" s="35">
        <v>13</v>
      </c>
      <c r="V32" s="36" t="s">
        <v>89</v>
      </c>
      <c r="W32" s="37" t="s">
        <v>90</v>
      </c>
    </row>
    <row r="33" spans="2:23" x14ac:dyDescent="0.25">
      <c r="B33" s="41" t="s">
        <v>510</v>
      </c>
      <c r="C33" s="41">
        <v>0.8</v>
      </c>
      <c r="D33" s="41" t="s">
        <v>36</v>
      </c>
      <c r="E33" s="41" t="s">
        <v>37</v>
      </c>
      <c r="F33" s="41" t="s">
        <v>511</v>
      </c>
      <c r="G33" s="41" t="str">
        <f>IF(F33&lt;&gt;"",IF(LEFT(_xll.BDP($F33&amp;" Curncy","SW_PRIMARY_REF_OBLIGATION_ISIN")&amp;" Corp",1)="#","N/A",_xll.BDP($F33&amp;" Curncy","SW_PRIMARY_REF_OBLIGATION_ISIN")&amp;" Corp"),"")</f>
        <v>US053807AR45 Corp</v>
      </c>
      <c r="H33" s="43">
        <f>IF(G33&lt;&gt;"",IF(LEFT(_xll.BDP($F33&amp;" Curncy",H$18),1)="#","N/A",_xll.BDP($F33&amp;" Curncy",H$18)),"")</f>
        <v>71</v>
      </c>
      <c r="I33" s="41" t="str">
        <f>IF(AND($G33&lt;&gt;"",$G33&lt;&gt;"N/A"),IF(LEFT(_xll.BDP($G33,"RTG_MOODY"),1)&lt;&gt;"#",_xll.BDP($G33,"RTG_MOODY"),""),"")</f>
        <v>Baa3</v>
      </c>
      <c r="J33" s="41" t="str">
        <f>IF(AND($G33&lt;&gt;"",$G33&lt;&gt;"N/A"),IF(LEFT(_xll.BDP($G33,"RTG_SP"),1)&lt;&gt;"#",_xll.BDP($G33,"RTG_SP"),""),"")</f>
        <v>BBB-</v>
      </c>
      <c r="K33" s="41" t="str">
        <f t="shared" si="4"/>
        <v/>
      </c>
      <c r="L33" s="41" t="str">
        <f t="shared" si="4"/>
        <v/>
      </c>
      <c r="M33" s="41" t="str">
        <f t="shared" si="5"/>
        <v>Baa3</v>
      </c>
      <c r="N33" s="41" t="str">
        <f t="shared" si="5"/>
        <v>BBB-</v>
      </c>
      <c r="O33" s="41">
        <f t="shared" si="6"/>
        <v>12</v>
      </c>
      <c r="P33" s="41">
        <f t="shared" si="7"/>
        <v>12</v>
      </c>
      <c r="Q33" s="41">
        <f t="shared" si="8"/>
        <v>0</v>
      </c>
      <c r="S33" s="36" t="s">
        <v>93</v>
      </c>
      <c r="T33" s="37" t="s">
        <v>94</v>
      </c>
      <c r="U33" s="35">
        <v>14</v>
      </c>
      <c r="V33" s="36" t="s">
        <v>93</v>
      </c>
      <c r="W33" s="37" t="s">
        <v>94</v>
      </c>
    </row>
    <row r="34" spans="2:23" x14ac:dyDescent="0.25">
      <c r="B34" s="41" t="s">
        <v>512</v>
      </c>
      <c r="C34" s="41">
        <v>0.8</v>
      </c>
      <c r="D34" s="41" t="s">
        <v>36</v>
      </c>
      <c r="E34" s="41" t="s">
        <v>37</v>
      </c>
      <c r="F34" s="41" t="s">
        <v>513</v>
      </c>
      <c r="G34" s="41" t="str">
        <f>IF(F34&lt;&gt;"",IF(LEFT(_xll.BDP($F34&amp;" Curncy","SW_PRIMARY_REF_OBLIGATION_ISIN")&amp;" Corp",1)="#","N/A",_xll.BDP($F34&amp;" Curncy","SW_PRIMARY_REF_OBLIGATION_ISIN")&amp;" Corp"),"")</f>
        <v>US067901AA64 Corp</v>
      </c>
      <c r="H34" s="43">
        <f>IF(G34&lt;&gt;"",IF(LEFT(_xll.BDP($F34&amp;" Curncy",H$18),1)="#","N/A",_xll.BDP($F34&amp;" Curncy",H$18)),"")</f>
        <v>190</v>
      </c>
      <c r="I34" s="41" t="str">
        <f>IF(AND($G34&lt;&gt;"",$G34&lt;&gt;"N/A"),IF(LEFT(_xll.BDP($G34,"RTG_MOODY"),1)&lt;&gt;"#",_xll.BDP($G34,"RTG_MOODY"),""),"")</f>
        <v>Baa3</v>
      </c>
      <c r="J34" s="41" t="str">
        <f>IF(AND($G34&lt;&gt;"",$G34&lt;&gt;"N/A"),IF(LEFT(_xll.BDP($G34,"RTG_SP"),1)&lt;&gt;"#",_xll.BDP($G34,"RTG_SP"),""),"")</f>
        <v>BBB-</v>
      </c>
      <c r="K34" s="41" t="str">
        <f t="shared" si="4"/>
        <v/>
      </c>
      <c r="L34" s="41" t="str">
        <f t="shared" si="4"/>
        <v/>
      </c>
      <c r="M34" s="41" t="str">
        <f t="shared" si="5"/>
        <v>Baa3</v>
      </c>
      <c r="N34" s="41" t="str">
        <f t="shared" si="5"/>
        <v>BBB-</v>
      </c>
      <c r="O34" s="41">
        <f t="shared" si="6"/>
        <v>12</v>
      </c>
      <c r="P34" s="41">
        <f t="shared" si="7"/>
        <v>12</v>
      </c>
      <c r="Q34" s="41">
        <f t="shared" si="8"/>
        <v>0</v>
      </c>
      <c r="S34" s="36" t="s">
        <v>97</v>
      </c>
      <c r="T34" s="37" t="s">
        <v>98</v>
      </c>
      <c r="U34" s="35">
        <v>15</v>
      </c>
      <c r="V34" s="36" t="s">
        <v>97</v>
      </c>
      <c r="W34" s="37" t="s">
        <v>98</v>
      </c>
    </row>
    <row r="35" spans="2:23" x14ac:dyDescent="0.25">
      <c r="B35" s="41" t="s">
        <v>514</v>
      </c>
      <c r="C35" s="41">
        <v>0.8</v>
      </c>
      <c r="D35" s="41" t="s">
        <v>36</v>
      </c>
      <c r="E35" s="41" t="s">
        <v>37</v>
      </c>
      <c r="F35" s="41" t="s">
        <v>515</v>
      </c>
      <c r="G35" s="41" t="str">
        <f>IF(F35&lt;&gt;"",IF(LEFT(_xll.BDP($F35&amp;" Curncy","SW_PRIMARY_REF_OBLIGATION_ISIN")&amp;" Corp",1)="#","N/A",_xll.BDP($F35&amp;" Curncy","SW_PRIMARY_REF_OBLIGATION_ISIN")&amp;" Corp"),"")</f>
        <v>US071813AY57 Corp</v>
      </c>
      <c r="H35" s="43">
        <f>IF(G35&lt;&gt;"",IF(LEFT(_xll.BDP($F35&amp;" Curncy",H$18),1)="#","N/A",_xll.BDP($F35&amp;" Curncy",H$18)),"")</f>
        <v>34</v>
      </c>
      <c r="I35" s="41" t="str">
        <f>IF(AND($G35&lt;&gt;"",$G35&lt;&gt;"N/A"),IF(LEFT(_xll.BDP($G35,"RTG_MOODY"),1)&lt;&gt;"#",_xll.BDP($G35,"RTG_MOODY"),""),"")</f>
        <v>Baa2</v>
      </c>
      <c r="J35" s="41" t="str">
        <f>IF(AND($G35&lt;&gt;"",$G35&lt;&gt;"N/A"),IF(LEFT(_xll.BDP($G35,"RTG_SP"),1)&lt;&gt;"#",_xll.BDP($G35,"RTG_SP"),""),"")</f>
        <v>A-</v>
      </c>
      <c r="K35" s="41" t="str">
        <f t="shared" si="4"/>
        <v/>
      </c>
      <c r="L35" s="41" t="str">
        <f t="shared" si="4"/>
        <v/>
      </c>
      <c r="M35" s="41" t="str">
        <f t="shared" si="5"/>
        <v>Baa2</v>
      </c>
      <c r="N35" s="41" t="str">
        <f t="shared" si="5"/>
        <v>A-</v>
      </c>
      <c r="O35" s="41">
        <f t="shared" si="6"/>
        <v>11</v>
      </c>
      <c r="P35" s="41">
        <f t="shared" si="7"/>
        <v>9</v>
      </c>
      <c r="Q35" s="41">
        <f t="shared" si="8"/>
        <v>0</v>
      </c>
      <c r="S35" s="36" t="s">
        <v>101</v>
      </c>
      <c r="T35" s="37" t="s">
        <v>102</v>
      </c>
      <c r="U35" s="35">
        <v>16</v>
      </c>
      <c r="V35" s="36" t="s">
        <v>101</v>
      </c>
      <c r="W35" s="37" t="s">
        <v>102</v>
      </c>
    </row>
    <row r="36" spans="2:23" x14ac:dyDescent="0.25">
      <c r="B36" s="41" t="s">
        <v>516</v>
      </c>
      <c r="C36" s="41">
        <v>0.8</v>
      </c>
      <c r="D36" s="41" t="s">
        <v>36</v>
      </c>
      <c r="E36" s="41" t="s">
        <v>37</v>
      </c>
      <c r="F36" s="41" t="s">
        <v>517</v>
      </c>
      <c r="G36" s="41" t="str">
        <f>IF(F36&lt;&gt;"",IF(LEFT(_xll.BDP($F36&amp;" Curncy","SW_PRIMARY_REF_OBLIGATION_ISIN")&amp;" Corp",1)="#","N/A",_xll.BDP($F36&amp;" Curncy","SW_PRIMARY_REF_OBLIGATION_ISIN")&amp;" Corp"),"")</f>
        <v>US073730AG89 Corp</v>
      </c>
      <c r="H36" s="43">
        <f>IF(G36&lt;&gt;"",IF(LEFT(_xll.BDP($F36&amp;" Curncy",H$18),1)="#","N/A",_xll.BDP($F36&amp;" Curncy",H$18)),"")</f>
        <v>25</v>
      </c>
      <c r="I36" s="41" t="str">
        <f>IF(AND($G36&lt;&gt;"",$G36&lt;&gt;"N/A"),IF(LEFT(_xll.BDP($G36,"RTG_MOODY"),1)&lt;&gt;"#",_xll.BDP($G36,"RTG_MOODY"),""),"")</f>
        <v>Baa2</v>
      </c>
      <c r="J36" s="41" t="str">
        <f>IF(AND($G36&lt;&gt;"",$G36&lt;&gt;"N/A"),IF(LEFT(_xll.BDP($G36,"RTG_SP"),1)&lt;&gt;"#",_xll.BDP($G36,"RTG_SP"),""),"")</f>
        <v>BBB</v>
      </c>
      <c r="K36" s="41" t="str">
        <f t="shared" si="4"/>
        <v/>
      </c>
      <c r="L36" s="41" t="str">
        <f t="shared" si="4"/>
        <v/>
      </c>
      <c r="M36" s="41" t="str">
        <f t="shared" si="5"/>
        <v>Baa2</v>
      </c>
      <c r="N36" s="41" t="str">
        <f t="shared" si="5"/>
        <v>BBB</v>
      </c>
      <c r="O36" s="41">
        <f t="shared" si="6"/>
        <v>11</v>
      </c>
      <c r="P36" s="41">
        <f t="shared" si="7"/>
        <v>11</v>
      </c>
      <c r="Q36" s="41">
        <f t="shared" si="8"/>
        <v>0</v>
      </c>
      <c r="S36" s="36" t="s">
        <v>105</v>
      </c>
      <c r="T36" s="37" t="s">
        <v>106</v>
      </c>
      <c r="U36" s="35">
        <v>17</v>
      </c>
      <c r="V36" s="36" t="s">
        <v>105</v>
      </c>
      <c r="W36" s="37" t="s">
        <v>106</v>
      </c>
    </row>
    <row r="37" spans="2:23" x14ac:dyDescent="0.25">
      <c r="B37" s="41" t="s">
        <v>518</v>
      </c>
      <c r="C37" s="41">
        <v>0.8</v>
      </c>
      <c r="D37" s="41" t="s">
        <v>36</v>
      </c>
      <c r="E37" s="41" t="s">
        <v>37</v>
      </c>
      <c r="F37" s="41" t="s">
        <v>519</v>
      </c>
      <c r="G37" s="41" t="str">
        <f>IF(F37&lt;&gt;"",IF(LEFT(_xll.BDP($F37&amp;" Curncy","SW_PRIMARY_REF_OBLIGATION_ISIN")&amp;" Corp",1)="#","N/A",_xll.BDP($F37&amp;" Curncy","SW_PRIMARY_REF_OBLIGATION_ISIN")&amp;" Corp"),"")</f>
        <v>US084670BH03 Corp</v>
      </c>
      <c r="H37" s="43">
        <f>IF(G37&lt;&gt;"",IF(LEFT(_xll.BDP($F37&amp;" Curncy",H$18),1)="#","N/A",_xll.BDP($F37&amp;" Curncy",H$18)),"")</f>
        <v>84</v>
      </c>
      <c r="I37" s="41" t="str">
        <f>IF(AND($G37&lt;&gt;"",$G37&lt;&gt;"N/A"),IF(LEFT(_xll.BDP($G37,"RTG_MOODY"),1)&lt;&gt;"#",_xll.BDP($G37,"RTG_MOODY"),""),"")</f>
        <v>Aa2</v>
      </c>
      <c r="J37" s="41" t="str">
        <f>IF(AND($G37&lt;&gt;"",$G37&lt;&gt;"N/A"),IF(LEFT(_xll.BDP($G37,"RTG_SP"),1)&lt;&gt;"#",_xll.BDP($G37,"RTG_SP"),""),"")</f>
        <v>AA</v>
      </c>
      <c r="K37" s="41" t="str">
        <f t="shared" si="4"/>
        <v/>
      </c>
      <c r="L37" s="41" t="str">
        <f t="shared" si="4"/>
        <v/>
      </c>
      <c r="M37" s="41" t="str">
        <f t="shared" si="5"/>
        <v>Aa2</v>
      </c>
      <c r="N37" s="41" t="str">
        <f t="shared" si="5"/>
        <v>AA</v>
      </c>
      <c r="O37" s="41">
        <f t="shared" si="6"/>
        <v>5</v>
      </c>
      <c r="P37" s="41">
        <f t="shared" si="7"/>
        <v>5</v>
      </c>
      <c r="Q37" s="41">
        <f t="shared" si="8"/>
        <v>0</v>
      </c>
      <c r="S37" s="36" t="s">
        <v>109</v>
      </c>
      <c r="T37" s="37" t="s">
        <v>110</v>
      </c>
      <c r="U37" s="35">
        <v>18</v>
      </c>
      <c r="V37" s="36" t="s">
        <v>109</v>
      </c>
      <c r="W37" s="37" t="s">
        <v>110</v>
      </c>
    </row>
    <row r="38" spans="2:23" x14ac:dyDescent="0.25">
      <c r="B38" s="41" t="s">
        <v>520</v>
      </c>
      <c r="C38" s="41">
        <v>0.8</v>
      </c>
      <c r="D38" s="41" t="s">
        <v>36</v>
      </c>
      <c r="E38" s="41" t="s">
        <v>37</v>
      </c>
      <c r="F38" s="41" t="s">
        <v>521</v>
      </c>
      <c r="G38" s="41" t="str">
        <f>IF(F38&lt;&gt;"",IF(LEFT(_xll.BDP($F38&amp;" Curncy","SW_PRIMARY_REF_OBLIGATION_ISIN")&amp;" Corp",1)="#","N/A",_xll.BDP($F38&amp;" Curncy","SW_PRIMARY_REF_OBLIGATION_ISIN")&amp;" Corp"),"")</f>
        <v>US093662AE40 Corp</v>
      </c>
      <c r="H38" s="43">
        <f>IF(G38&lt;&gt;"",IF(LEFT(_xll.BDP($F38&amp;" Curncy",H$18),1)="#","N/A",_xll.BDP($F38&amp;" Curncy",H$18)),"")</f>
        <v>125</v>
      </c>
      <c r="I38" s="41" t="str">
        <f>IF(AND($G38&lt;&gt;"",$G38&lt;&gt;"N/A"),IF(LEFT(_xll.BDP($G38,"RTG_MOODY"),1)&lt;&gt;"#",_xll.BDP($G38,"RTG_MOODY"),""),"")</f>
        <v>Baa3</v>
      </c>
      <c r="J38" s="41" t="str">
        <f>IF(AND($G38&lt;&gt;"",$G38&lt;&gt;"N/A"),IF(LEFT(_xll.BDP($G38,"RTG_SP"),1)&lt;&gt;"#",_xll.BDP($G38,"RTG_SP"),""),"")</f>
        <v>BBB</v>
      </c>
      <c r="K38" s="41" t="str">
        <f t="shared" si="4"/>
        <v/>
      </c>
      <c r="L38" s="41" t="str">
        <f t="shared" si="4"/>
        <v/>
      </c>
      <c r="M38" s="41" t="str">
        <f t="shared" si="5"/>
        <v>Baa3</v>
      </c>
      <c r="N38" s="41" t="str">
        <f t="shared" si="5"/>
        <v>BBB</v>
      </c>
      <c r="O38" s="41">
        <f t="shared" si="6"/>
        <v>12</v>
      </c>
      <c r="P38" s="41">
        <f t="shared" si="7"/>
        <v>11</v>
      </c>
      <c r="Q38" s="41">
        <f t="shared" si="8"/>
        <v>0</v>
      </c>
      <c r="S38" s="36" t="s">
        <v>113</v>
      </c>
      <c r="T38" s="37" t="s">
        <v>114</v>
      </c>
      <c r="U38" s="35">
        <v>19</v>
      </c>
      <c r="V38" s="36" t="s">
        <v>113</v>
      </c>
      <c r="W38" s="37" t="s">
        <v>114</v>
      </c>
    </row>
    <row r="39" spans="2:23" x14ac:dyDescent="0.25">
      <c r="B39" s="41" t="s">
        <v>522</v>
      </c>
      <c r="C39" s="41">
        <v>0.8</v>
      </c>
      <c r="D39" s="41" t="s">
        <v>36</v>
      </c>
      <c r="E39" s="41" t="s">
        <v>37</v>
      </c>
      <c r="F39" s="41" t="s">
        <v>523</v>
      </c>
      <c r="G39" s="41" t="str">
        <f>IF(F39&lt;&gt;"",IF(LEFT(_xll.BDP($F39&amp;" Curncy","SW_PRIMARY_REF_OBLIGATION_ISIN")&amp;" Corp",1)="#","N/A",_xll.BDP($F39&amp;" Curncy","SW_PRIMARY_REF_OBLIGATION_ISIN")&amp;" Corp"),"")</f>
        <v>US101137AM97 Corp</v>
      </c>
      <c r="H39" s="43">
        <f>IF(G39&lt;&gt;"",IF(LEFT(_xll.BDP($F39&amp;" Curncy",H$18),1)="#","N/A",_xll.BDP($F39&amp;" Curncy",H$18)),"")</f>
        <v>53</v>
      </c>
      <c r="I39" s="41" t="str">
        <f>IF(AND($G39&lt;&gt;"",$G39&lt;&gt;"N/A"),IF(LEFT(_xll.BDP($G39,"RTG_MOODY"),1)&lt;&gt;"#",_xll.BDP($G39,"RTG_MOODY"),""),"")</f>
        <v>Baa3</v>
      </c>
      <c r="J39" s="41" t="str">
        <f>IF(AND($G39&lt;&gt;"",$G39&lt;&gt;"N/A"),IF(LEFT(_xll.BDP($G39,"RTG_SP"),1)&lt;&gt;"#",_xll.BDP($G39,"RTG_SP"),""),"")</f>
        <v>BBB-</v>
      </c>
      <c r="K39" s="41" t="str">
        <f t="shared" si="4"/>
        <v/>
      </c>
      <c r="L39" s="41" t="str">
        <f t="shared" si="4"/>
        <v/>
      </c>
      <c r="M39" s="41" t="str">
        <f t="shared" si="5"/>
        <v>Baa3</v>
      </c>
      <c r="N39" s="41" t="str">
        <f t="shared" si="5"/>
        <v>BBB-</v>
      </c>
      <c r="O39" s="41">
        <f t="shared" si="6"/>
        <v>12</v>
      </c>
      <c r="P39" s="41">
        <f t="shared" si="7"/>
        <v>12</v>
      </c>
      <c r="Q39" s="41">
        <f t="shared" si="8"/>
        <v>0</v>
      </c>
      <c r="S39" s="36" t="s">
        <v>117</v>
      </c>
      <c r="T39" s="37" t="s">
        <v>118</v>
      </c>
      <c r="U39" s="35">
        <v>20</v>
      </c>
      <c r="V39" s="36" t="s">
        <v>117</v>
      </c>
      <c r="W39" s="37" t="s">
        <v>118</v>
      </c>
    </row>
    <row r="40" spans="2:23" x14ac:dyDescent="0.25">
      <c r="B40" s="41" t="s">
        <v>524</v>
      </c>
      <c r="C40" s="41">
        <v>0.8</v>
      </c>
      <c r="D40" s="41" t="s">
        <v>36</v>
      </c>
      <c r="E40" s="41" t="s">
        <v>37</v>
      </c>
      <c r="F40" s="41" t="s">
        <v>525</v>
      </c>
      <c r="G40" s="41" t="str">
        <f>IF(F40&lt;&gt;"",IF(LEFT(_xll.BDP($F40&amp;" Curncy","SW_PRIMARY_REF_OBLIGATION_ISIN")&amp;" Corp",1)="#","N/A",_xll.BDP($F40&amp;" Curncy","SW_PRIMARY_REF_OBLIGATION_ISIN")&amp;" Corp"),"")</f>
        <v>US110122AB49 Corp</v>
      </c>
      <c r="H40" s="43">
        <f>IF(G40&lt;&gt;"",IF(LEFT(_xll.BDP($F40&amp;" Curncy",H$18),1)="#","N/A",_xll.BDP($F40&amp;" Curncy",H$18)),"")</f>
        <v>14</v>
      </c>
      <c r="I40" s="41" t="str">
        <f>IF(AND($G40&lt;&gt;"",$G40&lt;&gt;"N/A"),IF(LEFT(_xll.BDP($G40,"RTG_MOODY"),1)&lt;&gt;"#",_xll.BDP($G40,"RTG_MOODY"),""),"")</f>
        <v>A2</v>
      </c>
      <c r="J40" s="41" t="str">
        <f>IF(AND($G40&lt;&gt;"",$G40&lt;&gt;"N/A"),IF(LEFT(_xll.BDP($G40,"RTG_SP"),1)&lt;&gt;"#",_xll.BDP($G40,"RTG_SP"),""),"")</f>
        <v>A+</v>
      </c>
      <c r="K40" s="41" t="str">
        <f t="shared" si="4"/>
        <v/>
      </c>
      <c r="L40" s="41" t="str">
        <f t="shared" si="4"/>
        <v/>
      </c>
      <c r="M40" s="41" t="str">
        <f t="shared" si="5"/>
        <v>A2</v>
      </c>
      <c r="N40" s="41" t="str">
        <f t="shared" si="5"/>
        <v>A+</v>
      </c>
      <c r="O40" s="41">
        <f t="shared" si="6"/>
        <v>8</v>
      </c>
      <c r="P40" s="41">
        <f t="shared" si="7"/>
        <v>7</v>
      </c>
      <c r="Q40" s="41">
        <f t="shared" si="8"/>
        <v>0</v>
      </c>
      <c r="S40" s="36" t="s">
        <v>121</v>
      </c>
      <c r="T40" s="37" t="s">
        <v>122</v>
      </c>
      <c r="U40" s="35">
        <v>21</v>
      </c>
      <c r="V40" s="36" t="s">
        <v>121</v>
      </c>
      <c r="W40" s="37" t="s">
        <v>122</v>
      </c>
    </row>
    <row r="41" spans="2:23" x14ac:dyDescent="0.25">
      <c r="B41" s="41" t="s">
        <v>526</v>
      </c>
      <c r="C41" s="41">
        <v>0.8</v>
      </c>
      <c r="D41" s="41" t="s">
        <v>36</v>
      </c>
      <c r="E41" s="41" t="s">
        <v>37</v>
      </c>
      <c r="F41" s="41" t="s">
        <v>527</v>
      </c>
      <c r="G41" s="41" t="str">
        <f>IF(F41&lt;&gt;"",IF(LEFT(_xll.BDP($F41&amp;" Curncy","SW_PRIMARY_REF_OBLIGATION_ISIN")&amp;" Corp",1)="#","N/A",_xll.BDP($F41&amp;" Curncy","SW_PRIMARY_REF_OBLIGATION_ISIN")&amp;" Corp"),"")</f>
        <v>US134429AV11 Corp</v>
      </c>
      <c r="H41" s="43">
        <f>IF(G41&lt;&gt;"",IF(LEFT(_xll.BDP($F41&amp;" Curncy",H$18),1)="#","N/A",_xll.BDP($F41&amp;" Curncy",H$18)),"")</f>
        <v>39</v>
      </c>
      <c r="I41" s="41" t="str">
        <f>IF(AND($G41&lt;&gt;"",$G41&lt;&gt;"N/A"),IF(LEFT(_xll.BDP($G41,"RTG_MOODY"),1)&lt;&gt;"#",_xll.BDP($G41,"RTG_MOODY"),""),"")</f>
        <v>A3</v>
      </c>
      <c r="J41" s="41" t="str">
        <f>IF(AND($G41&lt;&gt;"",$G41&lt;&gt;"N/A"),IF(LEFT(_xll.BDP($G41,"RTG_SP"),1)&lt;&gt;"#",_xll.BDP($G41,"RTG_SP"),""),"")</f>
        <v>BBB+</v>
      </c>
      <c r="K41" s="41" t="str">
        <f t="shared" si="4"/>
        <v/>
      </c>
      <c r="L41" s="41" t="str">
        <f t="shared" si="4"/>
        <v/>
      </c>
      <c r="M41" s="41" t="str">
        <f t="shared" si="5"/>
        <v>A3</v>
      </c>
      <c r="N41" s="41" t="str">
        <f t="shared" si="5"/>
        <v>BBB+</v>
      </c>
      <c r="O41" s="41">
        <f t="shared" si="6"/>
        <v>9</v>
      </c>
      <c r="P41" s="41">
        <f t="shared" si="7"/>
        <v>10</v>
      </c>
      <c r="Q41" s="41">
        <f t="shared" si="8"/>
        <v>0</v>
      </c>
      <c r="S41" s="36" t="s">
        <v>125</v>
      </c>
      <c r="T41" s="37" t="s">
        <v>126</v>
      </c>
      <c r="U41" s="35">
        <v>22</v>
      </c>
      <c r="V41" s="36" t="s">
        <v>125</v>
      </c>
      <c r="W41" s="37" t="s">
        <v>126</v>
      </c>
    </row>
    <row r="42" spans="2:23" x14ac:dyDescent="0.25">
      <c r="B42" s="41" t="s">
        <v>528</v>
      </c>
      <c r="C42" s="41">
        <v>0.8</v>
      </c>
      <c r="D42" s="41" t="s">
        <v>36</v>
      </c>
      <c r="E42" s="41" t="s">
        <v>37</v>
      </c>
      <c r="F42" s="41" t="s">
        <v>529</v>
      </c>
      <c r="G42" s="41" t="str">
        <f>IF(F42&lt;&gt;"",IF(LEFT(_xll.BDP($F42&amp;" Curncy","SW_PRIMARY_REF_OBLIGATION_ISIN")&amp;" Corp",1)="#","N/A",_xll.BDP($F42&amp;" Curncy","SW_PRIMARY_REF_OBLIGATION_ISIN")&amp;" Corp"),"")</f>
        <v>US136385AK78 Corp</v>
      </c>
      <c r="H42" s="43">
        <f>IF(G42&lt;&gt;"",IF(LEFT(_xll.BDP($F42&amp;" Curncy",H$18),1)="#","N/A",_xll.BDP($F42&amp;" Curncy",H$18)),"")</f>
        <v>350.00000000000006</v>
      </c>
      <c r="I42" s="41" t="str">
        <f>IF(AND($G42&lt;&gt;"",$G42&lt;&gt;"N/A"),IF(LEFT(_xll.BDP($G42,"RTG_MOODY"),1)&lt;&gt;"#",_xll.BDP($G42,"RTG_MOODY"),""),"")</f>
        <v>Baa3</v>
      </c>
      <c r="J42" s="41" t="str">
        <f>IF(AND($G42&lt;&gt;"",$G42&lt;&gt;"N/A"),IF(LEFT(_xll.BDP($G42,"RTG_SP"),1)&lt;&gt;"#",_xll.BDP($G42,"RTG_SP"),""),"")</f>
        <v>BBB+</v>
      </c>
      <c r="K42" s="41" t="str">
        <f t="shared" si="4"/>
        <v/>
      </c>
      <c r="L42" s="41" t="str">
        <f t="shared" si="4"/>
        <v/>
      </c>
      <c r="M42" s="41" t="str">
        <f t="shared" si="5"/>
        <v>Baa3</v>
      </c>
      <c r="N42" s="41" t="str">
        <f t="shared" si="5"/>
        <v>BBB+</v>
      </c>
      <c r="O42" s="41">
        <f t="shared" si="6"/>
        <v>12</v>
      </c>
      <c r="P42" s="41">
        <f t="shared" si="7"/>
        <v>10</v>
      </c>
      <c r="Q42" s="41">
        <f t="shared" si="8"/>
        <v>0</v>
      </c>
      <c r="S42" s="36" t="s">
        <v>129</v>
      </c>
      <c r="T42" s="37" t="s">
        <v>129</v>
      </c>
      <c r="U42" s="35">
        <v>23</v>
      </c>
      <c r="V42" s="36" t="s">
        <v>129</v>
      </c>
      <c r="W42" s="37" t="s">
        <v>129</v>
      </c>
    </row>
    <row r="43" spans="2:23" x14ac:dyDescent="0.25">
      <c r="B43" s="41" t="s">
        <v>530</v>
      </c>
      <c r="C43" s="41">
        <v>0.8</v>
      </c>
      <c r="D43" s="41" t="s">
        <v>36</v>
      </c>
      <c r="E43" s="41" t="s">
        <v>37</v>
      </c>
      <c r="F43" s="41" t="s">
        <v>531</v>
      </c>
      <c r="G43" s="41" t="str">
        <f>IF(F43&lt;&gt;"",IF(LEFT(_xll.BDP($F43&amp;" Curncy","SW_PRIMARY_REF_OBLIGATION_ISIN")&amp;" Corp",1)="#","N/A",_xll.BDP($F43&amp;" Curncy","SW_PRIMARY_REF_OBLIGATION_ISIN")&amp;" Corp"),"")</f>
        <v>US140420NH93 Corp</v>
      </c>
      <c r="H43" s="43">
        <f>IF(G43&lt;&gt;"",IF(LEFT(_xll.BDP($F43&amp;" Curncy",H$18),1)="#","N/A",_xll.BDP($F43&amp;" Curncy",H$18)),"")</f>
        <v>45</v>
      </c>
      <c r="I43" s="41" t="str">
        <f>IF(AND($G43&lt;&gt;"",$G43&lt;&gt;"N/A"),IF(LEFT(_xll.BDP($G43,"RTG_MOODY"),1)&lt;&gt;"#",_xll.BDP($G43,"RTG_MOODY"),""),"")</f>
        <v>Baa1</v>
      </c>
      <c r="J43" s="41" t="str">
        <f>IF(AND($G43&lt;&gt;"",$G43&lt;&gt;"N/A"),IF(LEFT(_xll.BDP($G43,"RTG_SP"),1)&lt;&gt;"#",_xll.BDP($G43,"RTG_SP"),""),"")</f>
        <v>BBB+</v>
      </c>
      <c r="K43" s="41" t="str">
        <f t="shared" si="4"/>
        <v/>
      </c>
      <c r="L43" s="41" t="str">
        <f t="shared" si="4"/>
        <v/>
      </c>
      <c r="M43" s="41" t="str">
        <f t="shared" si="5"/>
        <v>Baa1</v>
      </c>
      <c r="N43" s="41" t="str">
        <f t="shared" si="5"/>
        <v>BBB+</v>
      </c>
      <c r="O43" s="41">
        <f t="shared" si="6"/>
        <v>10</v>
      </c>
      <c r="P43" s="41">
        <f t="shared" si="7"/>
        <v>10</v>
      </c>
      <c r="Q43" s="41">
        <f t="shared" si="8"/>
        <v>0</v>
      </c>
      <c r="S43" s="36" t="s">
        <v>132</v>
      </c>
      <c r="T43" s="37" t="s">
        <v>132</v>
      </c>
      <c r="U43" s="35">
        <v>24</v>
      </c>
      <c r="V43" s="36" t="s">
        <v>132</v>
      </c>
      <c r="W43" s="37" t="s">
        <v>132</v>
      </c>
    </row>
    <row r="44" spans="2:23" x14ac:dyDescent="0.25">
      <c r="B44" s="41" t="s">
        <v>532</v>
      </c>
      <c r="C44" s="41">
        <v>0.8</v>
      </c>
      <c r="D44" s="41" t="s">
        <v>36</v>
      </c>
      <c r="E44" s="41" t="s">
        <v>37</v>
      </c>
      <c r="F44" s="41" t="s">
        <v>533</v>
      </c>
      <c r="G44" s="41" t="str">
        <f>IF(F44&lt;&gt;"",IF(LEFT(_xll.BDP($F44&amp;" Curncy","SW_PRIMARY_REF_OBLIGATION_ISIN")&amp;" Corp",1)="#","N/A",_xll.BDP($F44&amp;" Curncy","SW_PRIMARY_REF_OBLIGATION_ISIN")&amp;" Corp"),"")</f>
        <v>US14149YAU29 Corp</v>
      </c>
      <c r="H44" s="43">
        <f>IF(G44&lt;&gt;"",IF(LEFT(_xll.BDP($F44&amp;" Curncy",H$18),1)="#","N/A",_xll.BDP($F44&amp;" Curncy",H$18)),"")</f>
        <v>23</v>
      </c>
      <c r="I44" s="41" t="str">
        <f>IF(AND($G44&lt;&gt;"",$G44&lt;&gt;"N/A"),IF(LEFT(_xll.BDP($G44,"RTG_MOODY"),1)&lt;&gt;"#",_xll.BDP($G44,"RTG_MOODY"),""),"")</f>
        <v>Baa2</v>
      </c>
      <c r="J44" s="41" t="str">
        <f>IF(AND($G44&lt;&gt;"",$G44&lt;&gt;"N/A"),IF(LEFT(_xll.BDP($G44,"RTG_SP"),1)&lt;&gt;"#",_xll.BDP($G44,"RTG_SP"),""),"")</f>
        <v>A-</v>
      </c>
      <c r="K44" s="41" t="str">
        <f t="shared" si="4"/>
        <v/>
      </c>
      <c r="L44" s="41" t="str">
        <f t="shared" si="4"/>
        <v/>
      </c>
      <c r="M44" s="41" t="str">
        <f t="shared" si="5"/>
        <v>Baa2</v>
      </c>
      <c r="N44" s="41" t="str">
        <f t="shared" si="5"/>
        <v>A-</v>
      </c>
      <c r="O44" s="41">
        <f t="shared" si="6"/>
        <v>11</v>
      </c>
      <c r="P44" s="41">
        <f t="shared" si="7"/>
        <v>9</v>
      </c>
      <c r="Q44" s="41">
        <f t="shared" si="8"/>
        <v>0</v>
      </c>
      <c r="S44" s="36" t="s">
        <v>135</v>
      </c>
      <c r="T44" s="37" t="s">
        <v>135</v>
      </c>
      <c r="U44" s="35">
        <v>25</v>
      </c>
      <c r="V44" s="36" t="s">
        <v>135</v>
      </c>
      <c r="W44" s="37" t="s">
        <v>135</v>
      </c>
    </row>
    <row r="45" spans="2:23" x14ac:dyDescent="0.25">
      <c r="B45" s="41" t="s">
        <v>534</v>
      </c>
      <c r="C45" s="41">
        <v>0.8</v>
      </c>
      <c r="D45" s="41" t="s">
        <v>36</v>
      </c>
      <c r="E45" s="41" t="s">
        <v>37</v>
      </c>
      <c r="F45" s="41" t="s">
        <v>535</v>
      </c>
      <c r="G45" s="41" t="str">
        <f>IF(F45&lt;&gt;"",IF(LEFT(_xll.BDP($F45&amp;" Curncy","SW_PRIMARY_REF_OBLIGATION_ISIN")&amp;" Corp",1)="#","N/A",_xll.BDP($F45&amp;" Curncy","SW_PRIMARY_REF_OBLIGATION_ISIN")&amp;" Corp"),"")</f>
        <v>US143658AH53 Corp</v>
      </c>
      <c r="H45" s="43">
        <f>IF(G45&lt;&gt;"",IF(LEFT(_xll.BDP($F45&amp;" Curncy",H$18),1)="#","N/A",_xll.BDP($F45&amp;" Curncy",H$18)),"")</f>
        <v>63</v>
      </c>
      <c r="I45" s="41" t="str">
        <f>IF(AND($G45&lt;&gt;"",$G45&lt;&gt;"N/A"),IF(LEFT(_xll.BDP($G45,"RTG_MOODY"),1)&lt;&gt;"#",_xll.BDP($G45,"RTG_MOODY"),""),"")</f>
        <v>Baa1</v>
      </c>
      <c r="J45" s="41" t="str">
        <f>IF(AND($G45&lt;&gt;"",$G45&lt;&gt;"N/A"),IF(LEFT(_xll.BDP($G45,"RTG_SP"),1)&lt;&gt;"#",_xll.BDP($G45,"RTG_SP"),""),"")</f>
        <v>BBB+</v>
      </c>
      <c r="K45" s="41" t="str">
        <f t="shared" si="4"/>
        <v/>
      </c>
      <c r="L45" s="41" t="str">
        <f t="shared" si="4"/>
        <v/>
      </c>
      <c r="M45" s="41" t="str">
        <f t="shared" si="5"/>
        <v>Baa1</v>
      </c>
      <c r="N45" s="41" t="str">
        <f t="shared" si="5"/>
        <v>BBB+</v>
      </c>
      <c r="O45" s="41">
        <f t="shared" si="6"/>
        <v>10</v>
      </c>
      <c r="P45" s="41">
        <f t="shared" si="7"/>
        <v>10</v>
      </c>
      <c r="Q45" s="41">
        <f t="shared" si="8"/>
        <v>0</v>
      </c>
    </row>
    <row r="46" spans="2:23" x14ac:dyDescent="0.25">
      <c r="B46" s="41" t="s">
        <v>536</v>
      </c>
      <c r="C46" s="41">
        <v>0.8</v>
      </c>
      <c r="D46" s="41" t="s">
        <v>36</v>
      </c>
      <c r="E46" s="41" t="s">
        <v>37</v>
      </c>
      <c r="F46" s="41" t="s">
        <v>537</v>
      </c>
      <c r="G46" s="41" t="str">
        <f>IF(F46&lt;&gt;"",IF(LEFT(_xll.BDP($F46&amp;" Curncy","SW_PRIMARY_REF_OBLIGATION_ISIN")&amp;" Corp",1)="#","N/A",_xll.BDP($F46&amp;" Curncy","SW_PRIMARY_REF_OBLIGATION_ISIN")&amp;" Corp"),"")</f>
        <v>US149123BZ39 Corp</v>
      </c>
      <c r="H46" s="43">
        <f>IF(G46&lt;&gt;"",IF(LEFT(_xll.BDP($F46&amp;" Curncy",H$18),1)="#","N/A",_xll.BDP($F46&amp;" Curncy",H$18)),"")</f>
        <v>88</v>
      </c>
      <c r="I46" s="41" t="str">
        <f>IF(AND($G46&lt;&gt;"",$G46&lt;&gt;"N/A"),IF(LEFT(_xll.BDP($G46,"RTG_MOODY"),1)&lt;&gt;"#",_xll.BDP($G46,"RTG_MOODY"),""),"")</f>
        <v>A2</v>
      </c>
      <c r="J46" s="41" t="str">
        <f>IF(AND($G46&lt;&gt;"",$G46&lt;&gt;"N/A"),IF(LEFT(_xll.BDP($G46,"RTG_SP"),1)&lt;&gt;"#",_xll.BDP($G46,"RTG_SP"),""),"")</f>
        <v>A</v>
      </c>
      <c r="K46" s="41" t="str">
        <f t="shared" si="4"/>
        <v/>
      </c>
      <c r="L46" s="41" t="str">
        <f t="shared" si="4"/>
        <v/>
      </c>
      <c r="M46" s="41" t="str">
        <f t="shared" si="5"/>
        <v>A2</v>
      </c>
      <c r="N46" s="41" t="str">
        <f t="shared" si="5"/>
        <v>A</v>
      </c>
      <c r="O46" s="41">
        <f t="shared" si="6"/>
        <v>8</v>
      </c>
      <c r="P46" s="41">
        <f t="shared" si="7"/>
        <v>8</v>
      </c>
      <c r="Q46" s="41">
        <f t="shared" si="8"/>
        <v>0</v>
      </c>
    </row>
    <row r="47" spans="2:23" x14ac:dyDescent="0.25">
      <c r="B47" s="41" t="s">
        <v>538</v>
      </c>
      <c r="C47" s="41">
        <v>0.8</v>
      </c>
      <c r="D47" s="41" t="s">
        <v>36</v>
      </c>
      <c r="E47" s="41" t="s">
        <v>37</v>
      </c>
      <c r="F47" s="41" t="s">
        <v>539</v>
      </c>
      <c r="G47" s="41" t="str">
        <f>IF(F47&lt;&gt;"",IF(LEFT(_xll.BDP($F47&amp;" Curncy","SW_PRIMARY_REF_OBLIGATION_ISIN")&amp;" Corp",1)="#","N/A",_xll.BDP($F47&amp;" Curncy","SW_PRIMARY_REF_OBLIGATION_ISIN")&amp;" Corp"),"")</f>
        <v>US925524AU41 Corp</v>
      </c>
      <c r="H47" s="43">
        <f>IF(G47&lt;&gt;"",IF(LEFT(_xll.BDP($F47&amp;" Curncy",H$18),1)="#","N/A",_xll.BDP($F47&amp;" Curncy",H$18)),"")</f>
        <v>78</v>
      </c>
      <c r="I47" s="41" t="str">
        <f>IF(AND($G47&lt;&gt;"",$G47&lt;&gt;"N/A"),IF(LEFT(_xll.BDP($G47,"RTG_MOODY"),1)&lt;&gt;"#",_xll.BDP($G47,"RTG_MOODY"),""),"")</f>
        <v>Baa2</v>
      </c>
      <c r="J47" s="41" t="str">
        <f>IF(AND($G47&lt;&gt;"",$G47&lt;&gt;"N/A"),IF(LEFT(_xll.BDP($G47,"RTG_SP"),1)&lt;&gt;"#",_xll.BDP($G47,"RTG_SP"),""),"")</f>
        <v>BBB</v>
      </c>
      <c r="K47" s="41" t="str">
        <f t="shared" si="4"/>
        <v/>
      </c>
      <c r="L47" s="41" t="str">
        <f t="shared" si="4"/>
        <v/>
      </c>
      <c r="M47" s="41" t="str">
        <f t="shared" si="5"/>
        <v>Baa2</v>
      </c>
      <c r="N47" s="41" t="str">
        <f t="shared" si="5"/>
        <v>BBB</v>
      </c>
      <c r="O47" s="41">
        <f t="shared" si="6"/>
        <v>11</v>
      </c>
      <c r="P47" s="41">
        <f t="shared" si="7"/>
        <v>11</v>
      </c>
      <c r="Q47" s="41">
        <f t="shared" si="8"/>
        <v>0</v>
      </c>
    </row>
    <row r="48" spans="2:23" x14ac:dyDescent="0.25">
      <c r="B48" s="41" t="s">
        <v>540</v>
      </c>
      <c r="C48" s="41">
        <v>0.8</v>
      </c>
      <c r="D48" s="41" t="s">
        <v>36</v>
      </c>
      <c r="E48" s="41" t="s">
        <v>37</v>
      </c>
      <c r="F48" s="41" t="s">
        <v>541</v>
      </c>
      <c r="G48" s="41" t="str">
        <f>IF(F48&lt;&gt;"",IF(LEFT(_xll.BDP($F48&amp;" Curncy","SW_PRIMARY_REF_OBLIGATION_ISIN")&amp;" Corp",1)="#","N/A",_xll.BDP($F48&amp;" Curncy","SW_PRIMARY_REF_OBLIGATION_ISIN")&amp;" Corp"),"")</f>
        <v>US20030NAZ42 Corp</v>
      </c>
      <c r="H48" s="43">
        <f>IF(G48&lt;&gt;"",IF(LEFT(_xll.BDP($F48&amp;" Curncy",H$18),1)="#","N/A",_xll.BDP($F48&amp;" Curncy",H$18)),"")</f>
        <v>44</v>
      </c>
      <c r="I48" s="41" t="str">
        <f>IF(AND($G48&lt;&gt;"",$G48&lt;&gt;"N/A"),IF(LEFT(_xll.BDP($G48,"RTG_MOODY"),1)&lt;&gt;"#",_xll.BDP($G48,"RTG_MOODY"),""),"")</f>
        <v>A3</v>
      </c>
      <c r="J48" s="41" t="str">
        <f>IF(AND($G48&lt;&gt;"",$G48&lt;&gt;"N/A"),IF(LEFT(_xll.BDP($G48,"RTG_SP"),1)&lt;&gt;"#",_xll.BDP($G48,"RTG_SP"),""),"")</f>
        <v>A-</v>
      </c>
      <c r="K48" s="41" t="str">
        <f t="shared" si="4"/>
        <v/>
      </c>
      <c r="L48" s="41" t="str">
        <f t="shared" si="4"/>
        <v/>
      </c>
      <c r="M48" s="41" t="str">
        <f t="shared" si="5"/>
        <v>A3</v>
      </c>
      <c r="N48" s="41" t="str">
        <f t="shared" si="5"/>
        <v>A-</v>
      </c>
      <c r="O48" s="41">
        <f t="shared" si="6"/>
        <v>9</v>
      </c>
      <c r="P48" s="41">
        <f t="shared" si="7"/>
        <v>9</v>
      </c>
      <c r="Q48" s="41">
        <f t="shared" si="8"/>
        <v>0</v>
      </c>
    </row>
    <row r="49" spans="2:17" x14ac:dyDescent="0.25">
      <c r="B49" s="41" t="s">
        <v>542</v>
      </c>
      <c r="C49" s="41">
        <v>0.8</v>
      </c>
      <c r="D49" s="41" t="s">
        <v>36</v>
      </c>
      <c r="E49" s="41" t="s">
        <v>37</v>
      </c>
      <c r="F49" s="41" t="s">
        <v>543</v>
      </c>
      <c r="G49" s="41" t="str">
        <f>IF(F49&lt;&gt;"",IF(LEFT(_xll.BDP($F49&amp;" Curncy","SW_PRIMARY_REF_OBLIGATION_ISIN")&amp;" Corp",1)="#","N/A",_xll.BDP($F49&amp;" Curncy","SW_PRIMARY_REF_OBLIGATION_ISIN")&amp;" Corp"),"")</f>
        <v>US205363AN41 Corp</v>
      </c>
      <c r="H49" s="43">
        <f>IF(G49&lt;&gt;"",IF(LEFT(_xll.BDP($F49&amp;" Curncy",H$18),1)="#","N/A",_xll.BDP($F49&amp;" Curncy",H$18)),"")</f>
        <v>95</v>
      </c>
      <c r="I49" s="41" t="str">
        <f>IF(AND($G49&lt;&gt;"",$G49&lt;&gt;"N/A"),IF(LEFT(_xll.BDP($G49,"RTG_MOODY"),1)&lt;&gt;"#",_xll.BDP($G49,"RTG_MOODY"),""),"")</f>
        <v>Baa2</v>
      </c>
      <c r="J49" s="41" t="str">
        <f>IF(AND($G49&lt;&gt;"",$G49&lt;&gt;"N/A"),IF(LEFT(_xll.BDP($G49,"RTG_SP"),1)&lt;&gt;"#",_xll.BDP($G49,"RTG_SP"),""),"")</f>
        <v>BBB</v>
      </c>
      <c r="K49" s="41" t="str">
        <f t="shared" si="4"/>
        <v/>
      </c>
      <c r="L49" s="41" t="str">
        <f t="shared" si="4"/>
        <v/>
      </c>
      <c r="M49" s="41" t="str">
        <f t="shared" si="5"/>
        <v>Baa2</v>
      </c>
      <c r="N49" s="41" t="str">
        <f t="shared" si="5"/>
        <v>BBB</v>
      </c>
      <c r="O49" s="41">
        <f t="shared" si="6"/>
        <v>11</v>
      </c>
      <c r="P49" s="41">
        <f t="shared" si="7"/>
        <v>11</v>
      </c>
      <c r="Q49" s="41">
        <f t="shared" si="8"/>
        <v>0</v>
      </c>
    </row>
    <row r="50" spans="2:17" x14ac:dyDescent="0.25">
      <c r="B50" s="41" t="s">
        <v>544</v>
      </c>
      <c r="C50" s="41">
        <v>0.8</v>
      </c>
      <c r="D50" s="41" t="s">
        <v>36</v>
      </c>
      <c r="E50" s="41" t="s">
        <v>37</v>
      </c>
      <c r="F50" s="41" t="s">
        <v>545</v>
      </c>
      <c r="G50" s="41" t="str">
        <f>IF(F50&lt;&gt;"",IF(LEFT(_xll.BDP($F50&amp;" Curncy","SW_PRIMARY_REF_OBLIGATION_ISIN")&amp;" Corp",1)="#","N/A",_xll.BDP($F50&amp;" Curncy","SW_PRIMARY_REF_OBLIGATION_ISIN")&amp;" Corp"),"")</f>
        <v>US205887AR36 Corp</v>
      </c>
      <c r="H50" s="43">
        <f>IF(G50&lt;&gt;"",IF(LEFT(_xll.BDP($F50&amp;" Curncy",H$18),1)="#","N/A",_xll.BDP($F50&amp;" Curncy",H$18)),"")</f>
        <v>57.999999999999993</v>
      </c>
      <c r="I50" s="41" t="str">
        <f>IF(AND($G50&lt;&gt;"",$G50&lt;&gt;"N/A"),IF(LEFT(_xll.BDP($G50,"RTG_MOODY"),1)&lt;&gt;"#",_xll.BDP($G50,"RTG_MOODY"),""),"")</f>
        <v>Baa2</v>
      </c>
      <c r="J50" s="41" t="str">
        <f>IF(AND($G50&lt;&gt;"",$G50&lt;&gt;"N/A"),IF(LEFT(_xll.BDP($G50,"RTG_SP"),1)&lt;&gt;"#",_xll.BDP($G50,"RTG_SP"),""),"")</f>
        <v>BBB-</v>
      </c>
      <c r="K50" s="41" t="str">
        <f t="shared" si="4"/>
        <v/>
      </c>
      <c r="L50" s="41" t="str">
        <f t="shared" si="4"/>
        <v/>
      </c>
      <c r="M50" s="41" t="str">
        <f t="shared" si="5"/>
        <v>Baa2</v>
      </c>
      <c r="N50" s="41" t="str">
        <f t="shared" si="5"/>
        <v>BBB-</v>
      </c>
      <c r="O50" s="41">
        <f t="shared" si="6"/>
        <v>11</v>
      </c>
      <c r="P50" s="41">
        <f t="shared" si="7"/>
        <v>12</v>
      </c>
      <c r="Q50" s="41">
        <f t="shared" si="8"/>
        <v>0</v>
      </c>
    </row>
    <row r="51" spans="2:17" x14ac:dyDescent="0.25">
      <c r="B51" s="41" t="s">
        <v>546</v>
      </c>
      <c r="C51" s="41">
        <v>0.8</v>
      </c>
      <c r="D51" s="41" t="s">
        <v>36</v>
      </c>
      <c r="E51" s="41" t="s">
        <v>37</v>
      </c>
      <c r="F51" s="41" t="s">
        <v>547</v>
      </c>
      <c r="G51" s="41" t="str">
        <f>IF(F51&lt;&gt;"",IF(LEFT(_xll.BDP($F51&amp;" Curncy","SW_PRIMARY_REF_OBLIGATION_ISIN")&amp;" Corp",1)="#","N/A",_xll.BDP($F51&amp;" Curncy","SW_PRIMARY_REF_OBLIGATION_ISIN")&amp;" Corp"),"")</f>
        <v>US20825CAF14 Corp</v>
      </c>
      <c r="H51" s="43">
        <f>IF(G51&lt;&gt;"",IF(LEFT(_xll.BDP($F51&amp;" Curncy",H$18),1)="#","N/A",_xll.BDP($F51&amp;" Curncy",H$18)),"")</f>
        <v>245</v>
      </c>
      <c r="I51" s="41" t="str">
        <f>IF(AND($G51&lt;&gt;"",$G51&lt;&gt;"N/A"),IF(LEFT(_xll.BDP($G51,"RTG_MOODY"),1)&lt;&gt;"#",_xll.BDP($G51,"RTG_MOODY"),""),"")</f>
        <v>Baa2</v>
      </c>
      <c r="J51" s="41" t="str">
        <f>IF(AND($G51&lt;&gt;"",$G51&lt;&gt;"N/A"),IF(LEFT(_xll.BDP($G51,"RTG_SP"),1)&lt;&gt;"#",_xll.BDP($G51,"RTG_SP"),""),"")</f>
        <v>A /*-</v>
      </c>
      <c r="K51" s="41" t="str">
        <f t="shared" si="4"/>
        <v/>
      </c>
      <c r="L51" s="41">
        <f t="shared" si="4"/>
        <v>3</v>
      </c>
      <c r="M51" s="41" t="str">
        <f t="shared" si="5"/>
        <v>Baa2</v>
      </c>
      <c r="N51" s="41" t="str">
        <f t="shared" si="5"/>
        <v>A</v>
      </c>
      <c r="O51" s="41">
        <f t="shared" si="6"/>
        <v>11</v>
      </c>
      <c r="P51" s="41">
        <f t="shared" si="7"/>
        <v>8</v>
      </c>
      <c r="Q51" s="41">
        <f t="shared" si="8"/>
        <v>0</v>
      </c>
    </row>
    <row r="52" spans="2:17" x14ac:dyDescent="0.25">
      <c r="B52" s="41" t="s">
        <v>548</v>
      </c>
      <c r="C52" s="41">
        <v>0.8</v>
      </c>
      <c r="D52" s="41" t="s">
        <v>36</v>
      </c>
      <c r="E52" s="41" t="s">
        <v>37</v>
      </c>
      <c r="F52" s="41" t="s">
        <v>549</v>
      </c>
      <c r="G52" s="41" t="str">
        <f>IF(F52&lt;&gt;"",IF(LEFT(_xll.BDP($F52&amp;" Curncy","SW_PRIMARY_REF_OBLIGATION_ISIN")&amp;" Corp",1)="#","N/A",_xll.BDP($F52&amp;" Curncy","SW_PRIMARY_REF_OBLIGATION_ISIN")&amp;" Corp"),"")</f>
        <v>US224044AN72 Corp</v>
      </c>
      <c r="H52" s="43">
        <f>IF(G52&lt;&gt;"",IF(LEFT(_xll.BDP($F52&amp;" Curncy",H$18),1)="#","N/A",_xll.BDP($F52&amp;" Curncy",H$18)),"")</f>
        <v>62</v>
      </c>
      <c r="I52" s="41" t="str">
        <f>IF(AND($G52&lt;&gt;"",$G52&lt;&gt;"N/A"),IF(LEFT(_xll.BDP($G52,"RTG_MOODY"),1)&lt;&gt;"#",_xll.BDP($G52,"RTG_MOODY"),""),"")</f>
        <v>Baa2</v>
      </c>
      <c r="J52" s="41" t="str">
        <f>IF(AND($G52&lt;&gt;"",$G52&lt;&gt;"N/A"),IF(LEFT(_xll.BDP($G52,"RTG_SP"),1)&lt;&gt;"#",_xll.BDP($G52,"RTG_SP"),""),"")</f>
        <v>BBB</v>
      </c>
      <c r="K52" s="41" t="str">
        <f t="shared" si="4"/>
        <v/>
      </c>
      <c r="L52" s="41" t="str">
        <f t="shared" si="4"/>
        <v/>
      </c>
      <c r="M52" s="41" t="str">
        <f t="shared" si="5"/>
        <v>Baa2</v>
      </c>
      <c r="N52" s="41" t="str">
        <f t="shared" si="5"/>
        <v>BBB</v>
      </c>
      <c r="O52" s="41">
        <f t="shared" si="6"/>
        <v>11</v>
      </c>
      <c r="P52" s="41">
        <f t="shared" si="7"/>
        <v>11</v>
      </c>
      <c r="Q52" s="41">
        <f t="shared" si="8"/>
        <v>0</v>
      </c>
    </row>
    <row r="53" spans="2:17" x14ac:dyDescent="0.25">
      <c r="B53" s="41" t="s">
        <v>550</v>
      </c>
      <c r="C53" s="41">
        <v>0.8</v>
      </c>
      <c r="D53" s="41" t="s">
        <v>36</v>
      </c>
      <c r="E53" s="41" t="s">
        <v>37</v>
      </c>
      <c r="F53" s="41" t="s">
        <v>551</v>
      </c>
      <c r="G53" s="41" t="str">
        <f>IF(F53&lt;&gt;"",IF(LEFT(_xll.BDP($F53&amp;" Curncy","SW_PRIMARY_REF_OBLIGATION_ISIN")&amp;" Corp",1)="#","N/A",_xll.BDP($F53&amp;" Curncy","SW_PRIMARY_REF_OBLIGATION_ISIN")&amp;" Corp"),"")</f>
        <v>US126408GJ61 Corp</v>
      </c>
      <c r="H53" s="43">
        <f>IF(G53&lt;&gt;"",IF(LEFT(_xll.BDP($F53&amp;" Curncy",H$18),1)="#","N/A",_xll.BDP($F53&amp;" Curncy",H$18)),"")</f>
        <v>46</v>
      </c>
      <c r="I53" s="41" t="str">
        <f>IF(AND($G53&lt;&gt;"",$G53&lt;&gt;"N/A"),IF(LEFT(_xll.BDP($G53,"RTG_MOODY"),1)&lt;&gt;"#",_xll.BDP($G53,"RTG_MOODY"),""),"")</f>
        <v>Baa1</v>
      </c>
      <c r="J53" s="41" t="str">
        <f>IF(AND($G53&lt;&gt;"",$G53&lt;&gt;"N/A"),IF(LEFT(_xll.BDP($G53,"RTG_SP"),1)&lt;&gt;"#",_xll.BDP($G53,"RTG_SP"),""),"")</f>
        <v>BBB+</v>
      </c>
      <c r="K53" s="41" t="str">
        <f t="shared" si="4"/>
        <v/>
      </c>
      <c r="L53" s="41" t="str">
        <f t="shared" si="4"/>
        <v/>
      </c>
      <c r="M53" s="41" t="str">
        <f t="shared" si="5"/>
        <v>Baa1</v>
      </c>
      <c r="N53" s="41" t="str">
        <f t="shared" si="5"/>
        <v>BBB+</v>
      </c>
      <c r="O53" s="41">
        <f t="shared" si="6"/>
        <v>10</v>
      </c>
      <c r="P53" s="41">
        <f t="shared" si="7"/>
        <v>10</v>
      </c>
      <c r="Q53" s="41">
        <f t="shared" si="8"/>
        <v>0</v>
      </c>
    </row>
    <row r="54" spans="2:17" x14ac:dyDescent="0.25">
      <c r="B54" s="41" t="s">
        <v>552</v>
      </c>
      <c r="C54" s="41">
        <v>0.8</v>
      </c>
      <c r="D54" s="41" t="s">
        <v>36</v>
      </c>
      <c r="E54" s="41" t="s">
        <v>37</v>
      </c>
      <c r="F54" s="41" t="s">
        <v>553</v>
      </c>
      <c r="G54" s="41" t="str">
        <f>IF(F54&lt;&gt;"",IF(LEFT(_xll.BDP($F54&amp;" Curncy","SW_PRIMARY_REF_OBLIGATION_ISIN")&amp;" Corp",1)="#","N/A",_xll.BDP($F54&amp;" Curncy","SW_PRIMARY_REF_OBLIGATION_ISIN")&amp;" Corp"),"")</f>
        <v>US126650BU33 Corp</v>
      </c>
      <c r="H54" s="43">
        <f>IF(G54&lt;&gt;"",IF(LEFT(_xll.BDP($F54&amp;" Curncy",H$18),1)="#","N/A",_xll.BDP($F54&amp;" Curncy",H$18)),"")</f>
        <v>28</v>
      </c>
      <c r="I54" s="41" t="str">
        <f>IF(AND($G54&lt;&gt;"",$G54&lt;&gt;"N/A"),IF(LEFT(_xll.BDP($G54,"RTG_MOODY"),1)&lt;&gt;"#",_xll.BDP($G54,"RTG_MOODY"),""),"")</f>
        <v>Baa1</v>
      </c>
      <c r="J54" s="41" t="str">
        <f>IF(AND($G54&lt;&gt;"",$G54&lt;&gt;"N/A"),IF(LEFT(_xll.BDP($G54,"RTG_SP"),1)&lt;&gt;"#",_xll.BDP($G54,"RTG_SP"),""),"")</f>
        <v>BBB+</v>
      </c>
      <c r="K54" s="41" t="str">
        <f t="shared" si="4"/>
        <v/>
      </c>
      <c r="L54" s="41" t="str">
        <f t="shared" si="4"/>
        <v/>
      </c>
      <c r="M54" s="41" t="str">
        <f t="shared" si="5"/>
        <v>Baa1</v>
      </c>
      <c r="N54" s="41" t="str">
        <f t="shared" si="5"/>
        <v>BBB+</v>
      </c>
      <c r="O54" s="41">
        <f t="shared" si="6"/>
        <v>10</v>
      </c>
      <c r="P54" s="41">
        <f t="shared" si="7"/>
        <v>10</v>
      </c>
      <c r="Q54" s="41">
        <f t="shared" si="8"/>
        <v>0</v>
      </c>
    </row>
    <row r="55" spans="2:17" x14ac:dyDescent="0.25">
      <c r="B55" s="41" t="s">
        <v>554</v>
      </c>
      <c r="C55" s="41">
        <v>0.8</v>
      </c>
      <c r="D55" s="41" t="s">
        <v>36</v>
      </c>
      <c r="E55" s="41" t="s">
        <v>37</v>
      </c>
      <c r="F55" s="41" t="s">
        <v>555</v>
      </c>
      <c r="G55" s="41" t="str">
        <f>IF(F55&lt;&gt;"",IF(LEFT(_xll.BDP($F55&amp;" Curncy","SW_PRIMARY_REF_OBLIGATION_ISIN")&amp;" Corp",1)="#","N/A",_xll.BDP($F55&amp;" Curncy","SW_PRIMARY_REF_OBLIGATION_ISIN")&amp;" Corp"),"")</f>
        <v>US237194AH88 Corp</v>
      </c>
      <c r="H55" s="43">
        <f>IF(G55&lt;&gt;"",IF(LEFT(_xll.BDP($F55&amp;" Curncy",H$18),1)="#","N/A",_xll.BDP($F55&amp;" Curncy",H$18)),"")</f>
        <v>92</v>
      </c>
      <c r="I55" s="41" t="str">
        <f>IF(AND($G55&lt;&gt;"",$G55&lt;&gt;"N/A"),IF(LEFT(_xll.BDP($G55,"RTG_MOODY"),1)&lt;&gt;"#",_xll.BDP($G55,"RTG_MOODY"),""),"")</f>
        <v>Ba1</v>
      </c>
      <c r="J55" s="41" t="str">
        <f>IF(AND($G55&lt;&gt;"",$G55&lt;&gt;"N/A"),IF(LEFT(_xll.BDP($G55,"RTG_SP"),1)&lt;&gt;"#",_xll.BDP($G55,"RTG_SP"),""),"")</f>
        <v>BBB-</v>
      </c>
      <c r="K55" s="41" t="str">
        <f t="shared" si="4"/>
        <v/>
      </c>
      <c r="L55" s="41" t="str">
        <f t="shared" si="4"/>
        <v/>
      </c>
      <c r="M55" s="41" t="str">
        <f t="shared" si="5"/>
        <v>Ba1</v>
      </c>
      <c r="N55" s="41" t="str">
        <f t="shared" si="5"/>
        <v>BBB-</v>
      </c>
      <c r="O55" s="41">
        <f t="shared" si="6"/>
        <v>13</v>
      </c>
      <c r="P55" s="41">
        <f t="shared" si="7"/>
        <v>12</v>
      </c>
      <c r="Q55" s="41">
        <f t="shared" si="8"/>
        <v>0</v>
      </c>
    </row>
    <row r="56" spans="2:17" x14ac:dyDescent="0.25">
      <c r="B56" s="41" t="s">
        <v>556</v>
      </c>
      <c r="C56" s="41">
        <v>0.8</v>
      </c>
      <c r="D56" s="41" t="s">
        <v>36</v>
      </c>
      <c r="E56" s="41" t="s">
        <v>37</v>
      </c>
      <c r="F56" s="41" t="s">
        <v>557</v>
      </c>
      <c r="G56" s="41" t="str">
        <f>IF(F56&lt;&gt;"",IF(LEFT(_xll.BDP($F56&amp;" Curncy","SW_PRIMARY_REF_OBLIGATION_ISIN")&amp;" Corp",1)="#","N/A",_xll.BDP($F56&amp;" Curncy","SW_PRIMARY_REF_OBLIGATION_ISIN")&amp;" Corp"),"")</f>
        <v>US244199BC83 Corp</v>
      </c>
      <c r="H56" s="43">
        <f>IF(G56&lt;&gt;"",IF(LEFT(_xll.BDP($F56&amp;" Curncy",H$18),1)="#","N/A",_xll.BDP($F56&amp;" Curncy",H$18)),"")</f>
        <v>83</v>
      </c>
      <c r="I56" s="41" t="str">
        <f>IF(AND($G56&lt;&gt;"",$G56&lt;&gt;"N/A"),IF(LEFT(_xll.BDP($G56,"RTG_MOODY"),1)&lt;&gt;"#",_xll.BDP($G56,"RTG_MOODY"),""),"")</f>
        <v>A2</v>
      </c>
      <c r="J56" s="41" t="str">
        <f>IF(AND($G56&lt;&gt;"",$G56&lt;&gt;"N/A"),IF(LEFT(_xll.BDP($G56,"RTG_SP"),1)&lt;&gt;"#",_xll.BDP($G56,"RTG_SP"),""),"")</f>
        <v>A</v>
      </c>
      <c r="K56" s="41" t="str">
        <f t="shared" si="4"/>
        <v/>
      </c>
      <c r="L56" s="41" t="str">
        <f t="shared" si="4"/>
        <v/>
      </c>
      <c r="M56" s="41" t="str">
        <f t="shared" si="5"/>
        <v>A2</v>
      </c>
      <c r="N56" s="41" t="str">
        <f t="shared" si="5"/>
        <v>A</v>
      </c>
      <c r="O56" s="41">
        <f t="shared" si="6"/>
        <v>8</v>
      </c>
      <c r="P56" s="41">
        <f t="shared" si="7"/>
        <v>8</v>
      </c>
      <c r="Q56" s="41">
        <f t="shared" si="8"/>
        <v>0</v>
      </c>
    </row>
    <row r="57" spans="2:17" x14ac:dyDescent="0.25">
      <c r="B57" s="41" t="s">
        <v>558</v>
      </c>
      <c r="C57" s="41">
        <v>0.8</v>
      </c>
      <c r="D57" s="41" t="s">
        <v>36</v>
      </c>
      <c r="E57" s="41" t="s">
        <v>37</v>
      </c>
      <c r="F57" s="41" t="s">
        <v>559</v>
      </c>
      <c r="G57" s="41" t="str">
        <f>IF(F57&lt;&gt;"",IF(LEFT(_xll.BDP($F57&amp;" Curncy","SW_PRIMARY_REF_OBLIGATION_ISIN")&amp;" Corp",1)="#","N/A",_xll.BDP($F57&amp;" Curncy","SW_PRIMARY_REF_OBLIGATION_ISIN")&amp;" Corp"),"")</f>
        <v>US251799AA02 Corp</v>
      </c>
      <c r="H57" s="43">
        <f>IF(G57&lt;&gt;"",IF(LEFT(_xll.BDP($F57&amp;" Curncy",H$18),1)="#","N/A",_xll.BDP($F57&amp;" Curncy",H$18)),"")</f>
        <v>565</v>
      </c>
      <c r="I57" s="41" t="str">
        <f>IF(AND($G57&lt;&gt;"",$G57&lt;&gt;"N/A"),IF(LEFT(_xll.BDP($G57,"RTG_MOODY"),1)&lt;&gt;"#",_xll.BDP($G57,"RTG_MOODY"),""),"")</f>
        <v>Ba2</v>
      </c>
      <c r="J57" s="41" t="str">
        <f>IF(AND($G57&lt;&gt;"",$G57&lt;&gt;"N/A"),IF(LEFT(_xll.BDP($G57,"RTG_SP"),1)&lt;&gt;"#",_xll.BDP($G57,"RTG_SP"),""),"")</f>
        <v>BBB</v>
      </c>
      <c r="K57" s="41" t="str">
        <f t="shared" si="4"/>
        <v/>
      </c>
      <c r="L57" s="41" t="str">
        <f t="shared" si="4"/>
        <v/>
      </c>
      <c r="M57" s="41" t="str">
        <f t="shared" si="5"/>
        <v>Ba2</v>
      </c>
      <c r="N57" s="41" t="str">
        <f t="shared" si="5"/>
        <v>BBB</v>
      </c>
      <c r="O57" s="41">
        <f t="shared" si="6"/>
        <v>14</v>
      </c>
      <c r="P57" s="41">
        <f t="shared" si="7"/>
        <v>11</v>
      </c>
      <c r="Q57" s="41">
        <f t="shared" si="8"/>
        <v>0</v>
      </c>
    </row>
    <row r="58" spans="2:17" x14ac:dyDescent="0.25">
      <c r="B58" s="41" t="s">
        <v>560</v>
      </c>
      <c r="C58" s="41">
        <v>0.8</v>
      </c>
      <c r="D58" s="41" t="s">
        <v>36</v>
      </c>
      <c r="E58" s="41" t="s">
        <v>37</v>
      </c>
      <c r="F58" s="41" t="s">
        <v>561</v>
      </c>
      <c r="G58" s="41" t="str">
        <f>IF(F58&lt;&gt;"",IF(LEFT(_xll.BDP($F58&amp;" Curncy","SW_PRIMARY_REF_OBLIGATION_ISIN")&amp;" Corp",1)="#","N/A",_xll.BDP($F58&amp;" Curncy","SW_PRIMARY_REF_OBLIGATION_ISIN")&amp;" Corp"),"")</f>
        <v>US25459HBA23 Corp</v>
      </c>
      <c r="H58" s="43">
        <f>IF(G58&lt;&gt;"",IF(LEFT(_xll.BDP($F58&amp;" Curncy",H$18),1)="#","N/A",_xll.BDP($F58&amp;" Curncy",H$18)),"")</f>
        <v>104</v>
      </c>
      <c r="I58" s="41" t="str">
        <f>IF(AND($G58&lt;&gt;"",$G58&lt;&gt;"N/A"),IF(LEFT(_xll.BDP($G58,"RTG_MOODY"),1)&lt;&gt;"#",_xll.BDP($G58,"RTG_MOODY"),""),"")</f>
        <v>WR</v>
      </c>
      <c r="J58" s="41" t="str">
        <f>IF(AND($G58&lt;&gt;"",$G58&lt;&gt;"N/A"),IF(LEFT(_xll.BDP($G58,"RTG_SP"),1)&lt;&gt;"#",_xll.BDP($G58,"RTG_SP"),""),"")</f>
        <v>BBB+</v>
      </c>
      <c r="K58" s="41" t="str">
        <f t="shared" si="4"/>
        <v/>
      </c>
      <c r="L58" s="41" t="str">
        <f t="shared" si="4"/>
        <v/>
      </c>
      <c r="M58" s="41" t="str">
        <f t="shared" si="5"/>
        <v>WR</v>
      </c>
      <c r="N58" s="41" t="str">
        <f t="shared" si="5"/>
        <v>BBB+</v>
      </c>
      <c r="O58" s="41" t="str">
        <f t="shared" si="6"/>
        <v/>
      </c>
      <c r="P58" s="41">
        <f t="shared" si="7"/>
        <v>10</v>
      </c>
      <c r="Q58" s="41">
        <f t="shared" si="8"/>
        <v>1</v>
      </c>
    </row>
    <row r="59" spans="2:17" x14ac:dyDescent="0.25">
      <c r="B59" s="41" t="s">
        <v>562</v>
      </c>
      <c r="C59" s="41">
        <v>0.8</v>
      </c>
      <c r="D59" s="41" t="s">
        <v>36</v>
      </c>
      <c r="E59" s="41" t="s">
        <v>37</v>
      </c>
      <c r="F59" s="41" t="s">
        <v>563</v>
      </c>
      <c r="G59" s="41" t="str">
        <f>IF(F59&lt;&gt;"",IF(LEFT(_xll.BDP($F59&amp;" Curncy","SW_PRIMARY_REF_OBLIGATION_ISIN")&amp;" Corp",1)="#","N/A",_xll.BDP($F59&amp;" Curncy","SW_PRIMARY_REF_OBLIGATION_ISIN")&amp;" Corp"),"")</f>
        <v>US25746UBE82 Corp</v>
      </c>
      <c r="H59" s="43">
        <f>IF(G59&lt;&gt;"",IF(LEFT(_xll.BDP($F59&amp;" Curncy",H$18),1)="#","N/A",_xll.BDP($F59&amp;" Curncy",H$18)),"")</f>
        <v>18.2</v>
      </c>
      <c r="I59" s="41" t="str">
        <f>IF(AND($G59&lt;&gt;"",$G59&lt;&gt;"N/A"),IF(LEFT(_xll.BDP($G59,"RTG_MOODY"),1)&lt;&gt;"#",_xll.BDP($G59,"RTG_MOODY"),""),"")</f>
        <v>Baa2</v>
      </c>
      <c r="J59" s="41" t="str">
        <f>IF(AND($G59&lt;&gt;"",$G59&lt;&gt;"N/A"),IF(LEFT(_xll.BDP($G59,"RTG_SP"),1)&lt;&gt;"#",_xll.BDP($G59,"RTG_SP"),""),"")</f>
        <v>BBB</v>
      </c>
      <c r="K59" s="41" t="str">
        <f t="shared" si="4"/>
        <v/>
      </c>
      <c r="L59" s="41" t="str">
        <f t="shared" si="4"/>
        <v/>
      </c>
      <c r="M59" s="41" t="str">
        <f t="shared" si="5"/>
        <v>Baa2</v>
      </c>
      <c r="N59" s="41" t="str">
        <f t="shared" si="5"/>
        <v>BBB</v>
      </c>
      <c r="O59" s="41">
        <f t="shared" si="6"/>
        <v>11</v>
      </c>
      <c r="P59" s="41">
        <f t="shared" si="7"/>
        <v>11</v>
      </c>
      <c r="Q59" s="41">
        <f t="shared" si="8"/>
        <v>0</v>
      </c>
    </row>
    <row r="60" spans="2:17" x14ac:dyDescent="0.25">
      <c r="B60" s="41" t="s">
        <v>564</v>
      </c>
      <c r="C60" s="41">
        <v>0.8</v>
      </c>
      <c r="D60" s="41" t="s">
        <v>36</v>
      </c>
      <c r="E60" s="41" t="s">
        <v>37</v>
      </c>
      <c r="F60" s="41" t="s">
        <v>565</v>
      </c>
      <c r="G60" s="41" t="str">
        <f>IF(F60&lt;&gt;"",IF(LEFT(_xll.BDP($F60&amp;" Curncy","SW_PRIMARY_REF_OBLIGATION_ISIN")&amp;" Corp",1)="#","N/A",_xll.BDP($F60&amp;" Curncy","SW_PRIMARY_REF_OBLIGATION_ISIN")&amp;" Corp"),"")</f>
        <v>US257559AH77 Corp</v>
      </c>
      <c r="H60" s="43">
        <f>IF(G60&lt;&gt;"",IF(LEFT(_xll.BDP($F60&amp;" Curncy",H$18),1)="#","N/A",_xll.BDP($F60&amp;" Curncy",H$18)),"")</f>
        <v>200</v>
      </c>
      <c r="I60" s="41" t="str">
        <f>IF(AND($G60&lt;&gt;"",$G60&lt;&gt;"N/A"),IF(LEFT(_xll.BDP($G60,"RTG_MOODY"),1)&lt;&gt;"#",_xll.BDP($G60,"RTG_MOODY"),""),"")</f>
        <v>Baa3</v>
      </c>
      <c r="J60" s="41" t="str">
        <f>IF(AND($G60&lt;&gt;"",$G60&lt;&gt;"N/A"),IF(LEFT(_xll.BDP($G60,"RTG_SP"),1)&lt;&gt;"#",_xll.BDP($G60,"RTG_SP"),""),"")</f>
        <v>BBB-</v>
      </c>
      <c r="K60" s="41" t="str">
        <f t="shared" si="4"/>
        <v/>
      </c>
      <c r="L60" s="41" t="str">
        <f t="shared" si="4"/>
        <v/>
      </c>
      <c r="M60" s="41" t="str">
        <f t="shared" si="5"/>
        <v>Baa3</v>
      </c>
      <c r="N60" s="41" t="str">
        <f t="shared" si="5"/>
        <v>BBB-</v>
      </c>
      <c r="O60" s="41">
        <f t="shared" si="6"/>
        <v>12</v>
      </c>
      <c r="P60" s="41">
        <f t="shared" si="7"/>
        <v>12</v>
      </c>
      <c r="Q60" s="41">
        <f t="shared" si="8"/>
        <v>0</v>
      </c>
    </row>
    <row r="61" spans="2:17" x14ac:dyDescent="0.25">
      <c r="B61" s="41" t="s">
        <v>566</v>
      </c>
      <c r="C61" s="41">
        <v>0.8</v>
      </c>
      <c r="D61" s="41" t="s">
        <v>36</v>
      </c>
      <c r="E61" s="41" t="s">
        <v>37</v>
      </c>
      <c r="F61" s="41" t="s">
        <v>567</v>
      </c>
      <c r="G61" s="41" t="str">
        <f>IF(F61&lt;&gt;"",IF(LEFT(_xll.BDP($F61&amp;" Curncy","SW_PRIMARY_REF_OBLIGATION_ISIN")&amp;" Corp",1)="#","N/A",_xll.BDP($F61&amp;" Curncy","SW_PRIMARY_REF_OBLIGATION_ISIN")&amp;" Corp"),"")</f>
        <v>US26442CAA27 Corp</v>
      </c>
      <c r="H61" s="43">
        <f>IF(G61&lt;&gt;"",IF(LEFT(_xll.BDP($F61&amp;" Curncy",H$18),1)="#","N/A",_xll.BDP($F61&amp;" Curncy",H$18)),"")</f>
        <v>16</v>
      </c>
      <c r="I61" s="41" t="str">
        <f>IF(AND($G61&lt;&gt;"",$G61&lt;&gt;"N/A"),IF(LEFT(_xll.BDP($G61,"RTG_MOODY"),1)&lt;&gt;"#",_xll.BDP($G61,"RTG_MOODY"),""),"")</f>
        <v>A1</v>
      </c>
      <c r="J61" s="41" t="str">
        <f>IF(AND($G61&lt;&gt;"",$G61&lt;&gt;"N/A"),IF(LEFT(_xll.BDP($G61,"RTG_SP"),1)&lt;&gt;"#",_xll.BDP($G61,"RTG_SP"),""),"")</f>
        <v>A-</v>
      </c>
      <c r="K61" s="41" t="str">
        <f t="shared" si="4"/>
        <v/>
      </c>
      <c r="L61" s="41" t="str">
        <f t="shared" si="4"/>
        <v/>
      </c>
      <c r="M61" s="41" t="str">
        <f t="shared" si="5"/>
        <v>A1</v>
      </c>
      <c r="N61" s="41" t="str">
        <f t="shared" si="5"/>
        <v>A-</v>
      </c>
      <c r="O61" s="41">
        <f t="shared" si="6"/>
        <v>7</v>
      </c>
      <c r="P61" s="41">
        <f t="shared" si="7"/>
        <v>9</v>
      </c>
      <c r="Q61" s="41">
        <f t="shared" si="8"/>
        <v>0</v>
      </c>
    </row>
    <row r="62" spans="2:17" x14ac:dyDescent="0.25">
      <c r="B62" s="41" t="s">
        <v>568</v>
      </c>
      <c r="C62" s="41">
        <v>0.8</v>
      </c>
      <c r="D62" s="41" t="s">
        <v>36</v>
      </c>
      <c r="E62" s="41" t="s">
        <v>37</v>
      </c>
      <c r="F62" s="41" t="s">
        <v>569</v>
      </c>
      <c r="G62" s="41" t="str">
        <f>IF(F62&lt;&gt;"",IF(LEFT(_xll.BDP($F62&amp;" Curncy","SW_PRIMARY_REF_OBLIGATION_ISIN")&amp;" Corp",1)="#","N/A",_xll.BDP($F62&amp;" Curncy","SW_PRIMARY_REF_OBLIGATION_ISIN")&amp;" Corp"),"")</f>
        <v>US263534BT54 Corp</v>
      </c>
      <c r="H62" s="43">
        <f>IF(G62&lt;&gt;"",IF(LEFT(_xll.BDP($F62&amp;" Curncy",H$18),1)="#","N/A",_xll.BDP($F62&amp;" Curncy",H$18)),"")</f>
        <v>47</v>
      </c>
      <c r="I62" s="41" t="str">
        <f>IF(AND($G62&lt;&gt;"",$G62&lt;&gt;"N/A"),IF(LEFT(_xll.BDP($G62,"RTG_MOODY"),1)&lt;&gt;"#",_xll.BDP($G62,"RTG_MOODY"),""),"")</f>
        <v>A3</v>
      </c>
      <c r="J62" s="41" t="str">
        <f>IF(AND($G62&lt;&gt;"",$G62&lt;&gt;"N/A"),IF(LEFT(_xll.BDP($G62,"RTG_SP"),1)&lt;&gt;"#",_xll.BDP($G62,"RTG_SP"),""),"")</f>
        <v>A- /*-</v>
      </c>
      <c r="K62" s="41" t="str">
        <f t="shared" si="4"/>
        <v/>
      </c>
      <c r="L62" s="41">
        <f t="shared" si="4"/>
        <v>4</v>
      </c>
      <c r="M62" s="41" t="str">
        <f t="shared" si="5"/>
        <v>A3</v>
      </c>
      <c r="N62" s="41" t="str">
        <f t="shared" si="5"/>
        <v>A-</v>
      </c>
      <c r="O62" s="41">
        <f t="shared" si="6"/>
        <v>9</v>
      </c>
      <c r="P62" s="41">
        <f t="shared" si="7"/>
        <v>9</v>
      </c>
      <c r="Q62" s="41">
        <f t="shared" si="8"/>
        <v>0</v>
      </c>
    </row>
    <row r="63" spans="2:17" x14ac:dyDescent="0.25">
      <c r="B63" s="41" t="s">
        <v>570</v>
      </c>
      <c r="C63" s="41">
        <v>0.8</v>
      </c>
      <c r="D63" s="41" t="s">
        <v>36</v>
      </c>
      <c r="E63" s="41" t="s">
        <v>37</v>
      </c>
      <c r="F63" s="41" t="s">
        <v>571</v>
      </c>
      <c r="G63" s="41" t="str">
        <f>IF(F63&lt;&gt;"",IF(LEFT(_xll.BDP($F63&amp;" Curncy","SW_PRIMARY_REF_OBLIGATION_ISIN")&amp;" Corp",1)="#","N/A",_xll.BDP($F63&amp;" Curncy","SW_PRIMARY_REF_OBLIGATION_ISIN")&amp;" Corp"),"")</f>
        <v>US277432AD23 Corp</v>
      </c>
      <c r="H63" s="43">
        <f>IF(G63&lt;&gt;"",IF(LEFT(_xll.BDP($F63&amp;" Curncy",H$18),1)="#","N/A",_xll.BDP($F63&amp;" Curncy",H$18)),"")</f>
        <v>95.999999999999986</v>
      </c>
      <c r="I63" s="41" t="str">
        <f>IF(AND($G63&lt;&gt;"",$G63&lt;&gt;"N/A"),IF(LEFT(_xll.BDP($G63,"RTG_MOODY"),1)&lt;&gt;"#",_xll.BDP($G63,"RTG_MOODY"),""),"")</f>
        <v>Baa2</v>
      </c>
      <c r="J63" s="41" t="str">
        <f>IF(AND($G63&lt;&gt;"",$G63&lt;&gt;"N/A"),IF(LEFT(_xll.BDP($G63,"RTG_SP"),1)&lt;&gt;"#",_xll.BDP($G63,"RTG_SP"),""),"")</f>
        <v>BBB</v>
      </c>
      <c r="K63" s="41" t="str">
        <f t="shared" si="4"/>
        <v/>
      </c>
      <c r="L63" s="41" t="str">
        <f t="shared" si="4"/>
        <v/>
      </c>
      <c r="M63" s="41" t="str">
        <f t="shared" si="5"/>
        <v>Baa2</v>
      </c>
      <c r="N63" s="41" t="str">
        <f t="shared" si="5"/>
        <v>BBB</v>
      </c>
      <c r="O63" s="41">
        <f t="shared" si="6"/>
        <v>11</v>
      </c>
      <c r="P63" s="41">
        <f t="shared" si="7"/>
        <v>11</v>
      </c>
      <c r="Q63" s="41">
        <f t="shared" si="8"/>
        <v>0</v>
      </c>
    </row>
    <row r="64" spans="2:17" x14ac:dyDescent="0.25">
      <c r="B64" s="41" t="s">
        <v>572</v>
      </c>
      <c r="C64" s="41">
        <v>0.8</v>
      </c>
      <c r="D64" s="41" t="s">
        <v>36</v>
      </c>
      <c r="E64" s="41" t="s">
        <v>37</v>
      </c>
      <c r="F64" s="41" t="s">
        <v>573</v>
      </c>
      <c r="G64" s="41" t="str">
        <f>IF(F64&lt;&gt;"",IF(LEFT(_xll.BDP($F64&amp;" Curncy","SW_PRIMARY_REF_OBLIGATION_ISIN")&amp;" Corp",1)="#","N/A",_xll.BDP($F64&amp;" Curncy","SW_PRIMARY_REF_OBLIGATION_ISIN")&amp;" Corp"),"")</f>
        <v>US29250NAH89 Corp</v>
      </c>
      <c r="H64" s="43">
        <f>IF(G64&lt;&gt;"",IF(LEFT(_xll.BDP($F64&amp;" Curncy",H$18),1)="#","N/A",_xll.BDP($F64&amp;" Curncy",H$18)),"")</f>
        <v>375</v>
      </c>
      <c r="I64" s="41" t="str">
        <f>IF(AND($G64&lt;&gt;"",$G64&lt;&gt;"N/A"),IF(LEFT(_xll.BDP($G64,"RTG_MOODY"),1)&lt;&gt;"#",_xll.BDP($G64,"RTG_MOODY"),""),"")</f>
        <v>Baa2</v>
      </c>
      <c r="J64" s="41" t="str">
        <f>IF(AND($G64&lt;&gt;"",$G64&lt;&gt;"N/A"),IF(LEFT(_xll.BDP($G64,"RTG_SP"),1)&lt;&gt;"#",_xll.BDP($G64,"RTG_SP"),""),"")</f>
        <v>BBB+</v>
      </c>
      <c r="K64" s="41" t="str">
        <f t="shared" si="4"/>
        <v/>
      </c>
      <c r="L64" s="41" t="str">
        <f t="shared" si="4"/>
        <v/>
      </c>
      <c r="M64" s="41" t="str">
        <f t="shared" si="5"/>
        <v>Baa2</v>
      </c>
      <c r="N64" s="41" t="str">
        <f t="shared" si="5"/>
        <v>BBB+</v>
      </c>
      <c r="O64" s="41">
        <f t="shared" si="6"/>
        <v>11</v>
      </c>
      <c r="P64" s="41">
        <f t="shared" si="7"/>
        <v>10</v>
      </c>
      <c r="Q64" s="41">
        <f t="shared" si="8"/>
        <v>0</v>
      </c>
    </row>
    <row r="65" spans="2:17" x14ac:dyDescent="0.25">
      <c r="B65" s="41" t="s">
        <v>574</v>
      </c>
      <c r="C65" s="41">
        <v>0.8</v>
      </c>
      <c r="D65" s="41" t="s">
        <v>36</v>
      </c>
      <c r="E65" s="41" t="s">
        <v>37</v>
      </c>
      <c r="F65" s="41" t="s">
        <v>575</v>
      </c>
      <c r="G65" s="41" t="str">
        <f>IF(F65&lt;&gt;"",IF(LEFT(_xll.BDP($F65&amp;" Curncy","SW_PRIMARY_REF_OBLIGATION_ISIN")&amp;" Corp",1)="#","N/A",_xll.BDP($F65&amp;" Curncy","SW_PRIMARY_REF_OBLIGATION_ISIN")&amp;" Corp"),"")</f>
        <v>US26884AAX19 Corp</v>
      </c>
      <c r="H65" s="43">
        <f>IF(G65&lt;&gt;"",IF(LEFT(_xll.BDP($F65&amp;" Curncy",H$18),1)="#","N/A",_xll.BDP($F65&amp;" Curncy",H$18)),"")</f>
        <v>51.000000000000007</v>
      </c>
      <c r="I65" s="41" t="str">
        <f>IF(AND($G65&lt;&gt;"",$G65&lt;&gt;"N/A"),IF(LEFT(_xll.BDP($G65,"RTG_MOODY"),1)&lt;&gt;"#",_xll.BDP($G65,"RTG_MOODY"),""),"")</f>
        <v>Baa1</v>
      </c>
      <c r="J65" s="41" t="str">
        <f>IF(AND($G65&lt;&gt;"",$G65&lt;&gt;"N/A"),IF(LEFT(_xll.BDP($G65,"RTG_SP"),1)&lt;&gt;"#",_xll.BDP($G65,"RTG_SP"),""),"")</f>
        <v>A-</v>
      </c>
      <c r="K65" s="41" t="str">
        <f t="shared" si="4"/>
        <v/>
      </c>
      <c r="L65" s="41" t="str">
        <f t="shared" si="4"/>
        <v/>
      </c>
      <c r="M65" s="41" t="str">
        <f t="shared" si="5"/>
        <v>Baa1</v>
      </c>
      <c r="N65" s="41" t="str">
        <f t="shared" si="5"/>
        <v>A-</v>
      </c>
      <c r="O65" s="41">
        <f t="shared" si="6"/>
        <v>10</v>
      </c>
      <c r="P65" s="41">
        <f t="shared" si="7"/>
        <v>9</v>
      </c>
      <c r="Q65" s="41">
        <f t="shared" si="8"/>
        <v>0</v>
      </c>
    </row>
    <row r="66" spans="2:17" x14ac:dyDescent="0.25">
      <c r="B66" s="41" t="s">
        <v>576</v>
      </c>
      <c r="C66" s="41">
        <v>0.8</v>
      </c>
      <c r="D66" s="41" t="s">
        <v>36</v>
      </c>
      <c r="E66" s="41" t="s">
        <v>37</v>
      </c>
      <c r="F66" s="41" t="s">
        <v>577</v>
      </c>
      <c r="G66" s="41" t="str">
        <f>IF(F66&lt;&gt;"",IF(LEFT(_xll.BDP($F66&amp;" Curncy","SW_PRIMARY_REF_OBLIGATION_ISIN")&amp;" Corp",1)="#","N/A",_xll.BDP($F66&amp;" Curncy","SW_PRIMARY_REF_OBLIGATION_ISIN")&amp;" Corp"),"")</f>
        <v>US210371AL43 Corp</v>
      </c>
      <c r="H66" s="43">
        <f>IF(G66&lt;&gt;"",IF(LEFT(_xll.BDP($F66&amp;" Curncy",H$18),1)="#","N/A",_xll.BDP($F66&amp;" Curncy",H$18)),"")</f>
        <v>36</v>
      </c>
      <c r="I66" s="41" t="str">
        <f>IF(AND($G66&lt;&gt;"",$G66&lt;&gt;"N/A"),IF(LEFT(_xll.BDP($G66,"RTG_MOODY"),1)&lt;&gt;"#",_xll.BDP($G66,"RTG_MOODY"),""),"")</f>
        <v>Baa2</v>
      </c>
      <c r="J66" s="41" t="str">
        <f>IF(AND($G66&lt;&gt;"",$G66&lt;&gt;"N/A"),IF(LEFT(_xll.BDP($G66,"RTG_SP"),1)&lt;&gt;"#",_xll.BDP($G66,"RTG_SP"),""),"")</f>
        <v>BBB-</v>
      </c>
      <c r="K66" s="41" t="str">
        <f t="shared" si="4"/>
        <v/>
      </c>
      <c r="L66" s="41" t="str">
        <f t="shared" si="4"/>
        <v/>
      </c>
      <c r="M66" s="41" t="str">
        <f t="shared" si="5"/>
        <v>Baa2</v>
      </c>
      <c r="N66" s="41" t="str">
        <f t="shared" si="5"/>
        <v>BBB-</v>
      </c>
      <c r="O66" s="41">
        <f t="shared" si="6"/>
        <v>11</v>
      </c>
      <c r="P66" s="41">
        <f t="shared" si="7"/>
        <v>12</v>
      </c>
      <c r="Q66" s="41">
        <f t="shared" si="8"/>
        <v>0</v>
      </c>
    </row>
    <row r="67" spans="2:17" x14ac:dyDescent="0.25">
      <c r="B67" s="41" t="s">
        <v>578</v>
      </c>
      <c r="C67" s="41">
        <v>0.8</v>
      </c>
      <c r="D67" s="41" t="s">
        <v>36</v>
      </c>
      <c r="E67" s="41" t="s">
        <v>37</v>
      </c>
      <c r="F67" s="41" t="s">
        <v>579</v>
      </c>
      <c r="G67" s="41" t="str">
        <f>IF(F67&lt;&gt;"",IF(LEFT(_xll.BDP($F67&amp;" Curncy","SW_PRIMARY_REF_OBLIGATION_ISIN")&amp;" Corp",1)="#","N/A",_xll.BDP($F67&amp;" Curncy","SW_PRIMARY_REF_OBLIGATION_ISIN")&amp;" Corp"),"")</f>
        <v>US30212PAB13 Corp</v>
      </c>
      <c r="H67" s="43">
        <f>IF(G67&lt;&gt;"",IF(LEFT(_xll.BDP($F67&amp;" Curncy",H$18),1)="#","N/A",_xll.BDP($F67&amp;" Curncy",H$18)),"")</f>
        <v>138</v>
      </c>
      <c r="I67" s="41" t="str">
        <f>IF(AND($G67&lt;&gt;"",$G67&lt;&gt;"N/A"),IF(LEFT(_xll.BDP($G67,"RTG_MOODY"),1)&lt;&gt;"#",_xll.BDP($G67,"RTG_MOODY"),""),"")</f>
        <v>Ba1</v>
      </c>
      <c r="J67" s="41" t="str">
        <f>IF(AND($G67&lt;&gt;"",$G67&lt;&gt;"N/A"),IF(LEFT(_xll.BDP($G67,"RTG_SP"),1)&lt;&gt;"#",_xll.BDP($G67,"RTG_SP"),""),"")</f>
        <v>BBB-</v>
      </c>
      <c r="K67" s="41" t="str">
        <f t="shared" si="4"/>
        <v/>
      </c>
      <c r="L67" s="41" t="str">
        <f t="shared" si="4"/>
        <v/>
      </c>
      <c r="M67" s="41" t="str">
        <f t="shared" si="5"/>
        <v>Ba1</v>
      </c>
      <c r="N67" s="41" t="str">
        <f t="shared" si="5"/>
        <v>BBB-</v>
      </c>
      <c r="O67" s="41">
        <f t="shared" si="6"/>
        <v>13</v>
      </c>
      <c r="P67" s="41">
        <f t="shared" si="7"/>
        <v>12</v>
      </c>
      <c r="Q67" s="41">
        <f t="shared" si="8"/>
        <v>0</v>
      </c>
    </row>
    <row r="68" spans="2:17" x14ac:dyDescent="0.25">
      <c r="B68" s="41" t="s">
        <v>580</v>
      </c>
      <c r="C68" s="41">
        <v>0.8</v>
      </c>
      <c r="D68" s="41" t="s">
        <v>36</v>
      </c>
      <c r="E68" s="41" t="s">
        <v>37</v>
      </c>
      <c r="F68" s="41" t="s">
        <v>581</v>
      </c>
      <c r="G68" s="41" t="str">
        <f>IF(F68&lt;&gt;"",IF(LEFT(_xll.BDP($F68&amp;" Curncy","SW_PRIMARY_REF_OBLIGATION_ISIN")&amp;" Corp",1)="#","N/A",_xll.BDP($F68&amp;" Curncy","SW_PRIMARY_REF_OBLIGATION_ISIN")&amp;" Corp"),"")</f>
        <v>US337932AC13 Corp</v>
      </c>
      <c r="H68" s="43">
        <f>IF(G68&lt;&gt;"",IF(LEFT(_xll.BDP($F68&amp;" Curncy",H$18),1)="#","N/A",_xll.BDP($F68&amp;" Curncy",H$18)),"")</f>
        <v>87</v>
      </c>
      <c r="I68" s="41" t="str">
        <f>IF(AND($G68&lt;&gt;"",$G68&lt;&gt;"N/A"),IF(LEFT(_xll.BDP($G68,"RTG_MOODY"),1)&lt;&gt;"#",_xll.BDP($G68,"RTG_MOODY"),""),"")</f>
        <v>Baa3</v>
      </c>
      <c r="J68" s="41" t="str">
        <f>IF(AND($G68&lt;&gt;"",$G68&lt;&gt;"N/A"),IF(LEFT(_xll.BDP($G68,"RTG_SP"),1)&lt;&gt;"#",_xll.BDP($G68,"RTG_SP"),""),"")</f>
        <v>BB+</v>
      </c>
      <c r="K68" s="41" t="str">
        <f t="shared" si="4"/>
        <v/>
      </c>
      <c r="L68" s="41" t="str">
        <f t="shared" si="4"/>
        <v/>
      </c>
      <c r="M68" s="41" t="str">
        <f t="shared" si="5"/>
        <v>Baa3</v>
      </c>
      <c r="N68" s="41" t="str">
        <f t="shared" si="5"/>
        <v>BB+</v>
      </c>
      <c r="O68" s="41">
        <f t="shared" si="6"/>
        <v>12</v>
      </c>
      <c r="P68" s="41">
        <f t="shared" si="7"/>
        <v>13</v>
      </c>
      <c r="Q68" s="41">
        <f t="shared" si="8"/>
        <v>0</v>
      </c>
    </row>
    <row r="69" spans="2:17" x14ac:dyDescent="0.25">
      <c r="B69" s="41" t="s">
        <v>582</v>
      </c>
      <c r="C69" s="41">
        <v>0.8</v>
      </c>
      <c r="D69" s="41" t="s">
        <v>36</v>
      </c>
      <c r="E69" s="41" t="s">
        <v>37</v>
      </c>
      <c r="F69" s="41" t="s">
        <v>583</v>
      </c>
      <c r="G69" s="41" t="str">
        <f>IF(F69&lt;&gt;"",IF(LEFT(_xll.BDP($F69&amp;" Curncy","SW_PRIMARY_REF_OBLIGATION_ISIN")&amp;" Corp",1)="#","N/A",_xll.BDP($F69&amp;" Curncy","SW_PRIMARY_REF_OBLIGATION_ISIN")&amp;" Corp"),"")</f>
        <v>US345370BX76 Corp</v>
      </c>
      <c r="H69" s="43">
        <f>IF(G69&lt;&gt;"",IF(LEFT(_xll.BDP($F69&amp;" Curncy",H$18),1)="#","N/A",_xll.BDP($F69&amp;" Curncy",H$18)),"")</f>
        <v>162.99999999999997</v>
      </c>
      <c r="I69" s="41" t="str">
        <f>IF(AND($G69&lt;&gt;"",$G69&lt;&gt;"N/A"),IF(LEFT(_xll.BDP($G69,"RTG_MOODY"),1)&lt;&gt;"#",_xll.BDP($G69,"RTG_MOODY"),""),"")</f>
        <v>Baa2</v>
      </c>
      <c r="J69" s="41" t="str">
        <f>IF(AND($G69&lt;&gt;"",$G69&lt;&gt;"N/A"),IF(LEFT(_xll.BDP($G69,"RTG_SP"),1)&lt;&gt;"#",_xll.BDP($G69,"RTG_SP"),""),"")</f>
        <v>BBB</v>
      </c>
      <c r="K69" s="41" t="str">
        <f t="shared" si="4"/>
        <v/>
      </c>
      <c r="L69" s="41" t="str">
        <f t="shared" si="4"/>
        <v/>
      </c>
      <c r="M69" s="41" t="str">
        <f t="shared" si="5"/>
        <v>Baa2</v>
      </c>
      <c r="N69" s="41" t="str">
        <f t="shared" si="5"/>
        <v>BBB</v>
      </c>
      <c r="O69" s="41">
        <f t="shared" si="6"/>
        <v>11</v>
      </c>
      <c r="P69" s="41">
        <f t="shared" si="7"/>
        <v>11</v>
      </c>
      <c r="Q69" s="41">
        <f t="shared" si="8"/>
        <v>0</v>
      </c>
    </row>
    <row r="70" spans="2:17" x14ac:dyDescent="0.25">
      <c r="B70" s="41" t="s">
        <v>584</v>
      </c>
      <c r="C70" s="41">
        <v>0.8</v>
      </c>
      <c r="D70" s="41" t="s">
        <v>36</v>
      </c>
      <c r="E70" s="41" t="s">
        <v>37</v>
      </c>
      <c r="F70" s="41" t="s">
        <v>585</v>
      </c>
      <c r="G70" s="41" t="str">
        <f>IF(F70&lt;&gt;"",IF(LEFT(_xll.BDP($F70&amp;" Curncy","SW_PRIMARY_REF_OBLIGATION_ISIN")&amp;" Corp",1)="#","N/A",_xll.BDP($F70&amp;" Curncy","SW_PRIMARY_REF_OBLIGATION_ISIN")&amp;" Corp"),"")</f>
        <v>US35671DAU90 Corp</v>
      </c>
      <c r="H70" s="43">
        <f>IF(G70&lt;&gt;"",IF(LEFT(_xll.BDP($F70&amp;" Curncy",H$18),1)="#","N/A",_xll.BDP($F70&amp;" Curncy",H$18)),"")</f>
        <v>1361.5412281567042</v>
      </c>
      <c r="I70" s="41" t="str">
        <f>IF(AND($G70&lt;&gt;"",$G70&lt;&gt;"N/A"),IF(LEFT(_xll.BDP($G70,"RTG_MOODY"),1)&lt;&gt;"#",_xll.BDP($G70,"RTG_MOODY"),""),"")</f>
        <v>B1</v>
      </c>
      <c r="J70" s="41" t="str">
        <f>IF(AND($G70&lt;&gt;"",$G70&lt;&gt;"N/A"),IF(LEFT(_xll.BDP($G70,"RTG_SP"),1)&lt;&gt;"#",_xll.BDP($G70,"RTG_SP"),""),"")</f>
        <v>BB</v>
      </c>
      <c r="K70" s="41" t="str">
        <f t="shared" si="4"/>
        <v/>
      </c>
      <c r="L70" s="41" t="str">
        <f t="shared" si="4"/>
        <v/>
      </c>
      <c r="M70" s="41" t="str">
        <f t="shared" si="5"/>
        <v>B1</v>
      </c>
      <c r="N70" s="41" t="str">
        <f t="shared" si="5"/>
        <v>BB</v>
      </c>
      <c r="O70" s="41">
        <f t="shared" si="6"/>
        <v>16</v>
      </c>
      <c r="P70" s="41">
        <f t="shared" si="7"/>
        <v>14</v>
      </c>
      <c r="Q70" s="41">
        <f t="shared" si="8"/>
        <v>0</v>
      </c>
    </row>
    <row r="71" spans="2:17" x14ac:dyDescent="0.25">
      <c r="B71" s="41" t="s">
        <v>586</v>
      </c>
      <c r="C71" s="41">
        <v>0.8</v>
      </c>
      <c r="D71" s="41" t="s">
        <v>36</v>
      </c>
      <c r="E71" s="41" t="s">
        <v>37</v>
      </c>
      <c r="F71" s="41" t="s">
        <v>587</v>
      </c>
      <c r="G71" s="41" t="str">
        <f>IF(F71&lt;&gt;"",IF(LEFT(_xll.BDP($F71&amp;" Curncy","SW_PRIMARY_REF_OBLIGATION_ISIN")&amp;" Corp",1)="#","N/A",_xll.BDP($F71&amp;" Curncy","SW_PRIMARY_REF_OBLIGATION_ISIN")&amp;" Corp"),"")</f>
        <v>N/A</v>
      </c>
      <c r="H71" s="43">
        <f>IF(G71&lt;&gt;"",IF(LEFT(_xll.BDP($F71&amp;" Curncy",H$18),1)="#","N/A",_xll.BDP($F71&amp;" Curncy",H$18)),"")</f>
        <v>40</v>
      </c>
      <c r="I71" s="41" t="str">
        <f>IF(AND($G71&lt;&gt;"",$G71&lt;&gt;"N/A"),IF(LEFT(_xll.BDP($G71,"RTG_MOODY"),1)&lt;&gt;"#",_xll.BDP($G71,"RTG_MOODY"),""),"")</f>
        <v/>
      </c>
      <c r="J71" s="41" t="str">
        <f>IF(AND($G71&lt;&gt;"",$G71&lt;&gt;"N/A"),IF(LEFT(_xll.BDP($G71,"RTG_SP"),1)&lt;&gt;"#",_xll.BDP($G71,"RTG_SP"),""),"")</f>
        <v/>
      </c>
      <c r="K71" s="41" t="str">
        <f t="shared" si="4"/>
        <v/>
      </c>
      <c r="L71" s="41" t="str">
        <f t="shared" si="4"/>
        <v/>
      </c>
      <c r="M71" s="41" t="str">
        <f t="shared" si="5"/>
        <v/>
      </c>
      <c r="N71" s="41" t="str">
        <f t="shared" si="5"/>
        <v/>
      </c>
      <c r="O71" s="41" t="str">
        <f t="shared" si="6"/>
        <v/>
      </c>
      <c r="P71" s="41" t="str">
        <f t="shared" si="7"/>
        <v/>
      </c>
      <c r="Q71" s="41">
        <f t="shared" si="8"/>
        <v>1</v>
      </c>
    </row>
    <row r="72" spans="2:17" x14ac:dyDescent="0.25">
      <c r="B72" s="41" t="s">
        <v>588</v>
      </c>
      <c r="C72" s="41">
        <v>0.8</v>
      </c>
      <c r="D72" s="41" t="s">
        <v>36</v>
      </c>
      <c r="E72" s="41" t="s">
        <v>37</v>
      </c>
      <c r="F72" s="41" t="s">
        <v>589</v>
      </c>
      <c r="G72" s="41" t="str">
        <f>IF(F72&lt;&gt;"",IF(LEFT(_xll.BDP($F72&amp;" Curncy","SW_PRIMARY_REF_OBLIGATION_ISIN")&amp;" Corp",1)="#","N/A",_xll.BDP($F72&amp;" Curncy","SW_PRIMARY_REF_OBLIGATION_ISIN")&amp;" Corp"),"")</f>
        <v>US370334BM56 Corp</v>
      </c>
      <c r="H72" s="43">
        <f>IF(G72&lt;&gt;"",IF(LEFT(_xll.BDP($F72&amp;" Curncy",H$18),1)="#","N/A",_xll.BDP($F72&amp;" Curncy",H$18)),"")</f>
        <v>32</v>
      </c>
      <c r="I72" s="41" t="str">
        <f>IF(AND($G72&lt;&gt;"",$G72&lt;&gt;"N/A"),IF(LEFT(_xll.BDP($G72,"RTG_MOODY"),1)&lt;&gt;"#",_xll.BDP($G72,"RTG_MOODY"),""),"")</f>
        <v>A3</v>
      </c>
      <c r="J72" s="41" t="str">
        <f>IF(AND($G72&lt;&gt;"",$G72&lt;&gt;"N/A"),IF(LEFT(_xll.BDP($G72,"RTG_SP"),1)&lt;&gt;"#",_xll.BDP($G72,"RTG_SP"),""),"")</f>
        <v>BBB+</v>
      </c>
      <c r="K72" s="41" t="str">
        <f t="shared" si="4"/>
        <v/>
      </c>
      <c r="L72" s="41" t="str">
        <f t="shared" si="4"/>
        <v/>
      </c>
      <c r="M72" s="41" t="str">
        <f t="shared" si="5"/>
        <v>A3</v>
      </c>
      <c r="N72" s="41" t="str">
        <f t="shared" si="5"/>
        <v>BBB+</v>
      </c>
      <c r="O72" s="41">
        <f t="shared" si="6"/>
        <v>9</v>
      </c>
      <c r="P72" s="41">
        <f t="shared" si="7"/>
        <v>10</v>
      </c>
      <c r="Q72" s="41">
        <f t="shared" si="8"/>
        <v>0</v>
      </c>
    </row>
    <row r="73" spans="2:17" x14ac:dyDescent="0.25">
      <c r="B73" s="41" t="s">
        <v>590</v>
      </c>
      <c r="C73" s="41">
        <v>0.8</v>
      </c>
      <c r="D73" s="41" t="s">
        <v>36</v>
      </c>
      <c r="E73" s="41" t="s">
        <v>37</v>
      </c>
      <c r="F73" s="41" t="s">
        <v>591</v>
      </c>
      <c r="G73" s="41" t="str">
        <f>IF(F73&lt;&gt;"",IF(LEFT(_xll.BDP($F73&amp;" Curncy","SW_PRIMARY_REF_OBLIGATION_ISIN")&amp;" Corp",1)="#","N/A",_xll.BDP($F73&amp;" Curncy","SW_PRIMARY_REF_OBLIGATION_ISIN")&amp;" Corp"),"")</f>
        <v>US406216AH42 Corp</v>
      </c>
      <c r="H73" s="43">
        <f>IF(G73&lt;&gt;"",IF(LEFT(_xll.BDP($F73&amp;" Curncy",H$18),1)="#","N/A",_xll.BDP($F73&amp;" Curncy",H$18)),"")</f>
        <v>135</v>
      </c>
      <c r="I73" s="41" t="str">
        <f>IF(AND($G73&lt;&gt;"",$G73&lt;&gt;"N/A"),IF(LEFT(_xll.BDP($G73,"RTG_MOODY"),1)&lt;&gt;"#",_xll.BDP($G73,"RTG_MOODY"),""),"")</f>
        <v>A2 /*-</v>
      </c>
      <c r="J73" s="41" t="str">
        <f>IF(AND($G73&lt;&gt;"",$G73&lt;&gt;"N/A"),IF(LEFT(_xll.BDP($G73,"RTG_SP"),1)&lt;&gt;"#",_xll.BDP($G73,"RTG_SP"),""),"")</f>
        <v>A</v>
      </c>
      <c r="K73" s="41">
        <f t="shared" si="4"/>
        <v>4</v>
      </c>
      <c r="L73" s="41" t="str">
        <f t="shared" si="4"/>
        <v/>
      </c>
      <c r="M73" s="41" t="str">
        <f t="shared" si="5"/>
        <v>A2</v>
      </c>
      <c r="N73" s="41" t="str">
        <f t="shared" si="5"/>
        <v>A</v>
      </c>
      <c r="O73" s="41">
        <f t="shared" si="6"/>
        <v>8</v>
      </c>
      <c r="P73" s="41">
        <f t="shared" si="7"/>
        <v>8</v>
      </c>
      <c r="Q73" s="41">
        <f t="shared" si="8"/>
        <v>0</v>
      </c>
    </row>
    <row r="74" spans="2:17" x14ac:dyDescent="0.25">
      <c r="B74" s="41" t="s">
        <v>791</v>
      </c>
      <c r="C74" s="41">
        <v>0.8</v>
      </c>
      <c r="D74" s="41" t="s">
        <v>36</v>
      </c>
      <c r="E74" s="41" t="s">
        <v>37</v>
      </c>
      <c r="F74" s="41" t="s">
        <v>592</v>
      </c>
      <c r="G74" s="41" t="str">
        <f>IF(F74&lt;&gt;"",IF(LEFT(_xll.BDP($F74&amp;" Curncy","SW_PRIMARY_REF_OBLIGATION_ISIN")&amp;" Corp",1)="#","N/A",_xll.BDP($F74&amp;" Curncy","SW_PRIMARY_REF_OBLIGATION_ISIN")&amp;" Corp"),"")</f>
        <v>US428236BV43 Corp</v>
      </c>
      <c r="H74" s="43">
        <f>IF(G74&lt;&gt;"",IF(LEFT(_xll.BDP($F74&amp;" Curncy",H$18),1)="#","N/A",_xll.BDP($F74&amp;" Curncy",H$18)),"")</f>
        <v>162</v>
      </c>
      <c r="I74" s="41" t="str">
        <f>IF(AND($G74&lt;&gt;"",$G74&lt;&gt;"N/A"),IF(LEFT(_xll.BDP($G74,"RTG_MOODY"),1)&lt;&gt;"#",_xll.BDP($G74,"RTG_MOODY"),""),"")</f>
        <v>Baa2</v>
      </c>
      <c r="J74" s="41" t="str">
        <f>IF(AND($G74&lt;&gt;"",$G74&lt;&gt;"N/A"),IF(LEFT(_xll.BDP($G74,"RTG_SP"),1)&lt;&gt;"#",_xll.BDP($G74,"RTG_SP"),""),"")</f>
        <v>BBB</v>
      </c>
      <c r="K74" s="41" t="str">
        <f t="shared" si="4"/>
        <v/>
      </c>
      <c r="L74" s="41" t="str">
        <f t="shared" si="4"/>
        <v/>
      </c>
      <c r="M74" s="41" t="str">
        <f t="shared" si="5"/>
        <v>Baa2</v>
      </c>
      <c r="N74" s="41" t="str">
        <f t="shared" si="5"/>
        <v>BBB</v>
      </c>
      <c r="O74" s="41">
        <f t="shared" si="6"/>
        <v>11</v>
      </c>
      <c r="P74" s="41">
        <f t="shared" si="7"/>
        <v>11</v>
      </c>
      <c r="Q74" s="41">
        <f t="shared" si="8"/>
        <v>0</v>
      </c>
    </row>
    <row r="75" spans="2:17" x14ac:dyDescent="0.25">
      <c r="B75" s="41" t="s">
        <v>593</v>
      </c>
      <c r="C75" s="41">
        <v>0.8</v>
      </c>
      <c r="D75" s="41" t="s">
        <v>36</v>
      </c>
      <c r="E75" s="41" t="s">
        <v>37</v>
      </c>
      <c r="F75" s="41" t="s">
        <v>594</v>
      </c>
      <c r="G75" s="41" t="str">
        <f>IF(F75&lt;&gt;"",IF(LEFT(_xll.BDP($F75&amp;" Curncy","SW_PRIMARY_REF_OBLIGATION_ISIN")&amp;" Corp",1)="#","N/A",_xll.BDP($F75&amp;" Curncy","SW_PRIMARY_REF_OBLIGATION_ISIN")&amp;" Corp"),"")</f>
        <v>US438516AR73 Corp</v>
      </c>
      <c r="H75" s="43">
        <f>IF(G75&lt;&gt;"",IF(LEFT(_xll.BDP($F75&amp;" Curncy",H$18),1)="#","N/A",_xll.BDP($F75&amp;" Curncy",H$18)),"")</f>
        <v>25</v>
      </c>
      <c r="I75" s="41" t="str">
        <f>IF(AND($G75&lt;&gt;"",$G75&lt;&gt;"N/A"),IF(LEFT(_xll.BDP($G75,"RTG_MOODY"),1)&lt;&gt;"#",_xll.BDP($G75,"RTG_MOODY"),""),"")</f>
        <v>A2</v>
      </c>
      <c r="J75" s="41" t="str">
        <f>IF(AND($G75&lt;&gt;"",$G75&lt;&gt;"N/A"),IF(LEFT(_xll.BDP($G75,"RTG_SP"),1)&lt;&gt;"#",_xll.BDP($G75,"RTG_SP"),""),"")</f>
        <v>A</v>
      </c>
      <c r="K75" s="41" t="str">
        <f t="shared" si="4"/>
        <v/>
      </c>
      <c r="L75" s="41" t="str">
        <f t="shared" si="4"/>
        <v/>
      </c>
      <c r="M75" s="41" t="str">
        <f t="shared" si="5"/>
        <v>A2</v>
      </c>
      <c r="N75" s="41" t="str">
        <f t="shared" si="5"/>
        <v>A</v>
      </c>
      <c r="O75" s="41">
        <f t="shared" si="6"/>
        <v>8</v>
      </c>
      <c r="P75" s="41">
        <f t="shared" si="7"/>
        <v>8</v>
      </c>
      <c r="Q75" s="41">
        <f t="shared" si="8"/>
        <v>0</v>
      </c>
    </row>
    <row r="76" spans="2:17" x14ac:dyDescent="0.25">
      <c r="B76" s="41" t="s">
        <v>595</v>
      </c>
      <c r="C76" s="41">
        <v>0.8</v>
      </c>
      <c r="D76" s="41" t="s">
        <v>36</v>
      </c>
      <c r="E76" s="41" t="s">
        <v>37</v>
      </c>
      <c r="F76" s="41" t="s">
        <v>596</v>
      </c>
      <c r="G76" s="41" t="str">
        <f>IF(F76&lt;&gt;"",IF(LEFT(_xll.BDP($F76&amp;" Curncy","SW_PRIMARY_REF_OBLIGATION_ISIN")&amp;" Corp",1)="#","N/A",_xll.BDP($F76&amp;" Curncy","SW_PRIMARY_REF_OBLIGATION_ISIN")&amp;" Corp"),"")</f>
        <v>US456866AG74 Corp</v>
      </c>
      <c r="H76" s="43">
        <f>IF(G76&lt;&gt;"",IF(LEFT(_xll.BDP($F76&amp;" Curncy",H$18),1)="#","N/A",_xll.BDP($F76&amp;" Curncy",H$18)),"")</f>
        <v>40</v>
      </c>
      <c r="I76" s="41" t="str">
        <f>IF(AND($G76&lt;&gt;"",$G76&lt;&gt;"N/A"),IF(LEFT(_xll.BDP($G76,"RTG_MOODY"),1)&lt;&gt;"#",_xll.BDP($G76,"RTG_MOODY"),""),"")</f>
        <v>Baa2</v>
      </c>
      <c r="J76" s="41" t="str">
        <f>IF(AND($G76&lt;&gt;"",$G76&lt;&gt;"N/A"),IF(LEFT(_xll.BDP($G76,"RTG_SP"),1)&lt;&gt;"#",_xll.BDP($G76,"RTG_SP"),""),"")</f>
        <v>BBB</v>
      </c>
      <c r="K76" s="41" t="str">
        <f t="shared" si="4"/>
        <v/>
      </c>
      <c r="L76" s="41" t="str">
        <f t="shared" si="4"/>
        <v/>
      </c>
      <c r="M76" s="41" t="str">
        <f t="shared" si="5"/>
        <v>Baa2</v>
      </c>
      <c r="N76" s="41" t="str">
        <f t="shared" si="5"/>
        <v>BBB</v>
      </c>
      <c r="O76" s="41">
        <f t="shared" si="6"/>
        <v>11</v>
      </c>
      <c r="P76" s="41">
        <f t="shared" si="7"/>
        <v>11</v>
      </c>
      <c r="Q76" s="41">
        <f t="shared" si="8"/>
        <v>0</v>
      </c>
    </row>
    <row r="77" spans="2:17" x14ac:dyDescent="0.25">
      <c r="B77" s="41" t="s">
        <v>597</v>
      </c>
      <c r="C77" s="41">
        <v>0.8</v>
      </c>
      <c r="D77" s="41" t="s">
        <v>36</v>
      </c>
      <c r="E77" s="41" t="s">
        <v>37</v>
      </c>
      <c r="F77" s="41" t="s">
        <v>598</v>
      </c>
      <c r="G77" s="41" t="str">
        <f>IF(F77&lt;&gt;"",IF(LEFT(_xll.BDP($F77&amp;" Curncy","SW_PRIMARY_REF_OBLIGATION_ISIN")&amp;" Corp",1)="#","N/A",_xll.BDP($F77&amp;" Curncy","SW_PRIMARY_REF_OBLIGATION_ISIN")&amp;" Corp"),"")</f>
        <v>US459200GJ41 Corp</v>
      </c>
      <c r="H77" s="43">
        <f>IF(G77&lt;&gt;"",IF(LEFT(_xll.BDP($F77&amp;" Curncy",H$18),1)="#","N/A",_xll.BDP($F77&amp;" Curncy",H$18)),"")</f>
        <v>50</v>
      </c>
      <c r="I77" s="41" t="str">
        <f>IF(AND($G77&lt;&gt;"",$G77&lt;&gt;"N/A"),IF(LEFT(_xll.BDP($G77,"RTG_MOODY"),1)&lt;&gt;"#",_xll.BDP($G77,"RTG_MOODY"),""),"")</f>
        <v>Aa3</v>
      </c>
      <c r="J77" s="41" t="str">
        <f>IF(AND($G77&lt;&gt;"",$G77&lt;&gt;"N/A"),IF(LEFT(_xll.BDP($G77,"RTG_SP"),1)&lt;&gt;"#",_xll.BDP($G77,"RTG_SP"),""),"")</f>
        <v>AA-</v>
      </c>
      <c r="K77" s="41" t="str">
        <f t="shared" si="4"/>
        <v/>
      </c>
      <c r="L77" s="41" t="str">
        <f t="shared" si="4"/>
        <v/>
      </c>
      <c r="M77" s="41" t="str">
        <f t="shared" si="5"/>
        <v>Aa3</v>
      </c>
      <c r="N77" s="41" t="str">
        <f t="shared" si="5"/>
        <v>AA-</v>
      </c>
      <c r="O77" s="41">
        <f t="shared" si="6"/>
        <v>6</v>
      </c>
      <c r="P77" s="41">
        <f t="shared" si="7"/>
        <v>6</v>
      </c>
      <c r="Q77" s="41">
        <f t="shared" si="8"/>
        <v>0</v>
      </c>
    </row>
    <row r="78" spans="2:17" x14ac:dyDescent="0.25">
      <c r="B78" s="41" t="s">
        <v>599</v>
      </c>
      <c r="C78" s="41">
        <v>0.8</v>
      </c>
      <c r="D78" s="41" t="s">
        <v>36</v>
      </c>
      <c r="E78" s="41" t="s">
        <v>37</v>
      </c>
      <c r="F78" s="41" t="s">
        <v>600</v>
      </c>
      <c r="G78" s="41" t="str">
        <f>IF(F78&lt;&gt;"",IF(LEFT(_xll.BDP($F78&amp;" Curncy","SW_PRIMARY_REF_OBLIGATION_ISIN")&amp;" Corp",1)="#","N/A",_xll.BDP($F78&amp;" Curncy","SW_PRIMARY_REF_OBLIGATION_ISIN")&amp;" Corp"),"")</f>
        <v>US460146CE11 Corp</v>
      </c>
      <c r="H78" s="43">
        <f>IF(G78&lt;&gt;"",IF(LEFT(_xll.BDP($F78&amp;" Curncy",H$18),1)="#","N/A",_xll.BDP($F78&amp;" Curncy",H$18)),"")</f>
        <v>97</v>
      </c>
      <c r="I78" s="41" t="str">
        <f>IF(AND($G78&lt;&gt;"",$G78&lt;&gt;"N/A"),IF(LEFT(_xll.BDP($G78,"RTG_MOODY"),1)&lt;&gt;"#",_xll.BDP($G78,"RTG_MOODY"),""),"")</f>
        <v>Baa2</v>
      </c>
      <c r="J78" s="41" t="str">
        <f>IF(AND($G78&lt;&gt;"",$G78&lt;&gt;"N/A"),IF(LEFT(_xll.BDP($G78,"RTG_SP"),1)&lt;&gt;"#",_xll.BDP($G78,"RTG_SP"),""),"")</f>
        <v>BBB</v>
      </c>
      <c r="K78" s="41" t="str">
        <f t="shared" si="4"/>
        <v/>
      </c>
      <c r="L78" s="41" t="str">
        <f t="shared" si="4"/>
        <v/>
      </c>
      <c r="M78" s="41" t="str">
        <f t="shared" si="5"/>
        <v>Baa2</v>
      </c>
      <c r="N78" s="41" t="str">
        <f t="shared" si="5"/>
        <v>BBB</v>
      </c>
      <c r="O78" s="41">
        <f t="shared" si="6"/>
        <v>11</v>
      </c>
      <c r="P78" s="41">
        <f t="shared" si="7"/>
        <v>11</v>
      </c>
      <c r="Q78" s="41">
        <f t="shared" si="8"/>
        <v>0</v>
      </c>
    </row>
    <row r="79" spans="2:17" x14ac:dyDescent="0.25">
      <c r="B79" s="41" t="s">
        <v>601</v>
      </c>
      <c r="C79" s="41">
        <v>0.8</v>
      </c>
      <c r="D79" s="41" t="s">
        <v>36</v>
      </c>
      <c r="E79" s="41" t="s">
        <v>37</v>
      </c>
      <c r="F79" s="41" t="s">
        <v>602</v>
      </c>
      <c r="G79" s="41" t="str">
        <f>IF(F79&lt;&gt;"",IF(LEFT(_xll.BDP($F79&amp;" Curncy","SW_PRIMARY_REF_OBLIGATION_ISIN")&amp;" Corp",1)="#","N/A",_xll.BDP($F79&amp;" Curncy","SW_PRIMARY_REF_OBLIGATION_ISIN")&amp;" Corp"),"")</f>
        <v>US478366AG24 Corp</v>
      </c>
      <c r="H79" s="43">
        <f>IF(G79&lt;&gt;"",IF(LEFT(_xll.BDP($F79&amp;" Curncy",H$18),1)="#","N/A",_xll.BDP($F79&amp;" Curncy",H$18)),"")</f>
        <v>30</v>
      </c>
      <c r="I79" s="41" t="str">
        <f>IF(AND($G79&lt;&gt;"",$G79&lt;&gt;"N/A"),IF(LEFT(_xll.BDP($G79,"RTG_MOODY"),1)&lt;&gt;"#",_xll.BDP($G79,"RTG_MOODY"),""),"")</f>
        <v>Baa2</v>
      </c>
      <c r="J79" s="41" t="str">
        <f>IF(AND($G79&lt;&gt;"",$G79&lt;&gt;"N/A"),IF(LEFT(_xll.BDP($G79,"RTG_SP"),1)&lt;&gt;"#",_xll.BDP($G79,"RTG_SP"),""),"")</f>
        <v>BBB+ /*</v>
      </c>
      <c r="K79" s="41" t="str">
        <f t="shared" si="4"/>
        <v/>
      </c>
      <c r="L79" s="41">
        <f t="shared" si="4"/>
        <v>6</v>
      </c>
      <c r="M79" s="41" t="str">
        <f t="shared" si="5"/>
        <v>Baa2</v>
      </c>
      <c r="N79" s="41" t="str">
        <f t="shared" si="5"/>
        <v>BBB+</v>
      </c>
      <c r="O79" s="41">
        <f t="shared" si="6"/>
        <v>11</v>
      </c>
      <c r="P79" s="41">
        <f t="shared" si="7"/>
        <v>10</v>
      </c>
      <c r="Q79" s="41">
        <f t="shared" si="8"/>
        <v>0</v>
      </c>
    </row>
    <row r="80" spans="2:17" x14ac:dyDescent="0.25">
      <c r="B80" s="41" t="s">
        <v>603</v>
      </c>
      <c r="C80" s="41">
        <v>0.8</v>
      </c>
      <c r="D80" s="41" t="s">
        <v>36</v>
      </c>
      <c r="E80" s="41" t="s">
        <v>37</v>
      </c>
      <c r="F80" s="41" t="s">
        <v>604</v>
      </c>
      <c r="G80" s="41" t="str">
        <f>IF(F80&lt;&gt;"",IF(LEFT(_xll.BDP($F80&amp;" Curncy","SW_PRIMARY_REF_OBLIGATION_ISIN")&amp;" Corp",1)="#","N/A",_xll.BDP($F80&amp;" Curncy","SW_PRIMARY_REF_OBLIGATION_ISIN")&amp;" Corp"),"")</f>
        <v>US494550BL94 Corp</v>
      </c>
      <c r="H80" s="43">
        <f>IF(G80&lt;&gt;"",IF(LEFT(_xll.BDP($F80&amp;" Curncy",H$18),1)="#","N/A",_xll.BDP($F80&amp;" Curncy",H$18)),"")</f>
        <v>270</v>
      </c>
      <c r="I80" s="41" t="str">
        <f>IF(AND($G80&lt;&gt;"",$G80&lt;&gt;"N/A"),IF(LEFT(_xll.BDP($G80,"RTG_MOODY"),1)&lt;&gt;"#",_xll.BDP($G80,"RTG_MOODY"),""),"")</f>
        <v>Baa3</v>
      </c>
      <c r="J80" s="41" t="str">
        <f>IF(AND($G80&lt;&gt;"",$G80&lt;&gt;"N/A"),IF(LEFT(_xll.BDP($G80,"RTG_SP"),1)&lt;&gt;"#",_xll.BDP($G80,"RTG_SP"),""),"")</f>
        <v>BBB-</v>
      </c>
      <c r="K80" s="41" t="str">
        <f t="shared" si="4"/>
        <v/>
      </c>
      <c r="L80" s="41" t="str">
        <f t="shared" si="4"/>
        <v/>
      </c>
      <c r="M80" s="41" t="str">
        <f t="shared" si="5"/>
        <v>Baa3</v>
      </c>
      <c r="N80" s="41" t="str">
        <f t="shared" si="5"/>
        <v>BBB-</v>
      </c>
      <c r="O80" s="41">
        <f t="shared" si="6"/>
        <v>12</v>
      </c>
      <c r="P80" s="41">
        <f t="shared" si="7"/>
        <v>12</v>
      </c>
      <c r="Q80" s="41">
        <f t="shared" si="8"/>
        <v>0</v>
      </c>
    </row>
    <row r="81" spans="2:17" x14ac:dyDescent="0.25">
      <c r="B81" s="41" t="s">
        <v>605</v>
      </c>
      <c r="C81" s="41">
        <v>0.8</v>
      </c>
      <c r="D81" s="41" t="s">
        <v>36</v>
      </c>
      <c r="E81" s="41" t="s">
        <v>37</v>
      </c>
      <c r="F81" s="41" t="s">
        <v>606</v>
      </c>
      <c r="G81" s="41" t="str">
        <f>IF(F81&lt;&gt;"",IF(LEFT(_xll.BDP($F81&amp;" Curncy","SW_PRIMARY_REF_OBLIGATION_ISIN")&amp;" Corp",1)="#","N/A",_xll.BDP($F81&amp;" Curncy","SW_PRIMARY_REF_OBLIGATION_ISIN")&amp;" Corp"),"")</f>
        <v>US500255AR59 Corp</v>
      </c>
      <c r="H81" s="43">
        <f>IF(G81&lt;&gt;"",IF(LEFT(_xll.BDP($F81&amp;" Curncy",H$18),1)="#","N/A",_xll.BDP($F81&amp;" Curncy",H$18)),"")</f>
        <v>200</v>
      </c>
      <c r="I81" s="41" t="str">
        <f>IF(AND($G81&lt;&gt;"",$G81&lt;&gt;"N/A"),IF(LEFT(_xll.BDP($G81,"RTG_MOODY"),1)&lt;&gt;"#",_xll.BDP($G81,"RTG_MOODY"),""),"")</f>
        <v>Baa1 /*-</v>
      </c>
      <c r="J81" s="41" t="str">
        <f>IF(AND($G81&lt;&gt;"",$G81&lt;&gt;"N/A"),IF(LEFT(_xll.BDP($G81,"RTG_SP"),1)&lt;&gt;"#",_xll.BDP($G81,"RTG_SP"),""),"")</f>
        <v>BBB</v>
      </c>
      <c r="K81" s="41">
        <f t="shared" si="4"/>
        <v>6</v>
      </c>
      <c r="L81" s="41" t="str">
        <f t="shared" si="4"/>
        <v/>
      </c>
      <c r="M81" s="41" t="str">
        <f t="shared" si="5"/>
        <v>Baa1</v>
      </c>
      <c r="N81" s="41" t="str">
        <f t="shared" si="5"/>
        <v>BBB</v>
      </c>
      <c r="O81" s="41">
        <f t="shared" si="6"/>
        <v>10</v>
      </c>
      <c r="P81" s="41">
        <f t="shared" si="7"/>
        <v>11</v>
      </c>
      <c r="Q81" s="41">
        <f t="shared" si="8"/>
        <v>0</v>
      </c>
    </row>
    <row r="82" spans="2:17" x14ac:dyDescent="0.25">
      <c r="B82" s="41" t="s">
        <v>607</v>
      </c>
      <c r="C82" s="41">
        <v>0.8</v>
      </c>
      <c r="D82" s="41" t="s">
        <v>36</v>
      </c>
      <c r="E82" s="41" t="s">
        <v>37</v>
      </c>
      <c r="F82" s="41" t="s">
        <v>608</v>
      </c>
      <c r="G82" s="41" t="str">
        <f>IF(F82&lt;&gt;"",IF(LEFT(_xll.BDP($F82&amp;" Curncy","SW_PRIMARY_REF_OBLIGATION_ISIN")&amp;" Corp",1)="#","N/A",_xll.BDP($F82&amp;" Curncy","SW_PRIMARY_REF_OBLIGATION_ISIN")&amp;" Corp"),"")</f>
        <v>US539830AT67 Corp</v>
      </c>
      <c r="H82" s="43">
        <f>IF(G82&lt;&gt;"",IF(LEFT(_xll.BDP($F82&amp;" Curncy",H$18),1)="#","N/A",_xll.BDP($F82&amp;" Curncy",H$18)),"")</f>
        <v>28</v>
      </c>
      <c r="I82" s="41" t="str">
        <f>IF(AND($G82&lt;&gt;"",$G82&lt;&gt;"N/A"),IF(LEFT(_xll.BDP($G82,"RTG_MOODY"),1)&lt;&gt;"#",_xll.BDP($G82,"RTG_MOODY"),""),"")</f>
        <v>Baa1</v>
      </c>
      <c r="J82" s="41" t="str">
        <f>IF(AND($G82&lt;&gt;"",$G82&lt;&gt;"N/A"),IF(LEFT(_xll.BDP($G82,"RTG_SP"),1)&lt;&gt;"#",_xll.BDP($G82,"RTG_SP"),""),"")</f>
        <v>BBB+</v>
      </c>
      <c r="K82" s="41" t="str">
        <f t="shared" si="4"/>
        <v/>
      </c>
      <c r="L82" s="41" t="str">
        <f t="shared" si="4"/>
        <v/>
      </c>
      <c r="M82" s="41" t="str">
        <f t="shared" si="5"/>
        <v>Baa1</v>
      </c>
      <c r="N82" s="41" t="str">
        <f t="shared" si="5"/>
        <v>BBB+</v>
      </c>
      <c r="O82" s="41">
        <f t="shared" si="6"/>
        <v>10</v>
      </c>
      <c r="P82" s="41">
        <f t="shared" si="7"/>
        <v>10</v>
      </c>
      <c r="Q82" s="41">
        <f t="shared" si="8"/>
        <v>0</v>
      </c>
    </row>
    <row r="83" spans="2:17" x14ac:dyDescent="0.25">
      <c r="B83" s="41" t="s">
        <v>609</v>
      </c>
      <c r="C83" s="41">
        <v>0.8</v>
      </c>
      <c r="D83" s="41" t="s">
        <v>36</v>
      </c>
      <c r="E83" s="41" t="s">
        <v>37</v>
      </c>
      <c r="F83" s="41" t="s">
        <v>610</v>
      </c>
      <c r="G83" s="41" t="str">
        <f>IF(F83&lt;&gt;"",IF(LEFT(_xll.BDP($F83&amp;" Curncy","SW_PRIMARY_REF_OBLIGATION_ISIN")&amp;" Corp",1)="#","N/A",_xll.BDP($F83&amp;" Curncy","SW_PRIMARY_REF_OBLIGATION_ISIN")&amp;" Corp"),"")</f>
        <v>US540424AP38 Corp</v>
      </c>
      <c r="H83" s="43">
        <f>IF(G83&lt;&gt;"",IF(LEFT(_xll.BDP($F83&amp;" Curncy",H$18),1)="#","N/A",_xll.BDP($F83&amp;" Curncy",H$18)),"")</f>
        <v>38</v>
      </c>
      <c r="I83" s="41" t="str">
        <f>IF(AND($G83&lt;&gt;"",$G83&lt;&gt;"N/A"),IF(LEFT(_xll.BDP($G83,"RTG_MOODY"),1)&lt;&gt;"#",_xll.BDP($G83,"RTG_MOODY"),""),"")</f>
        <v>A3</v>
      </c>
      <c r="J83" s="41" t="str">
        <f>IF(AND($G83&lt;&gt;"",$G83&lt;&gt;"N/A"),IF(LEFT(_xll.BDP($G83,"RTG_SP"),1)&lt;&gt;"#",_xll.BDP($G83,"RTG_SP"),""),"")</f>
        <v>A+</v>
      </c>
      <c r="K83" s="41" t="str">
        <f t="shared" si="4"/>
        <v/>
      </c>
      <c r="L83" s="41" t="str">
        <f t="shared" si="4"/>
        <v/>
      </c>
      <c r="M83" s="41" t="str">
        <f t="shared" si="5"/>
        <v>A3</v>
      </c>
      <c r="N83" s="41" t="str">
        <f t="shared" si="5"/>
        <v>A+</v>
      </c>
      <c r="O83" s="41">
        <f t="shared" si="6"/>
        <v>9</v>
      </c>
      <c r="P83" s="41">
        <f t="shared" si="7"/>
        <v>7</v>
      </c>
      <c r="Q83" s="41">
        <f t="shared" si="8"/>
        <v>0</v>
      </c>
    </row>
    <row r="84" spans="2:17" x14ac:dyDescent="0.25">
      <c r="B84" s="41" t="s">
        <v>611</v>
      </c>
      <c r="C84" s="41">
        <v>0.8</v>
      </c>
      <c r="D84" s="41" t="s">
        <v>36</v>
      </c>
      <c r="E84" s="41" t="s">
        <v>37</v>
      </c>
      <c r="F84" s="41" t="s">
        <v>612</v>
      </c>
      <c r="G84" s="41" t="str">
        <f>IF(F84&lt;&gt;"",IF(LEFT(_xll.BDP($F84&amp;" Curncy","SW_PRIMARY_REF_OBLIGATION_ISIN")&amp;" Corp",1)="#","N/A",_xll.BDP($F84&amp;" Curncy","SW_PRIMARY_REF_OBLIGATION_ISIN")&amp;" Corp"),"")</f>
        <v>US548661CQ89 Corp</v>
      </c>
      <c r="H84" s="43">
        <f>IF(G84&lt;&gt;"",IF(LEFT(_xll.BDP($F84&amp;" Curncy",H$18),1)="#","N/A",_xll.BDP($F84&amp;" Curncy",H$18)),"")</f>
        <v>27</v>
      </c>
      <c r="I84" s="41" t="str">
        <f>IF(AND($G84&lt;&gt;"",$G84&lt;&gt;"N/A"),IF(LEFT(_xll.BDP($G84,"RTG_MOODY"),1)&lt;&gt;"#",_xll.BDP($G84,"RTG_MOODY"),""),"")</f>
        <v>A3</v>
      </c>
      <c r="J84" s="41" t="str">
        <f>IF(AND($G84&lt;&gt;"",$G84&lt;&gt;"N/A"),IF(LEFT(_xll.BDP($G84,"RTG_SP"),1)&lt;&gt;"#",_xll.BDP($G84,"RTG_SP"),""),"")</f>
        <v>A-</v>
      </c>
      <c r="K84" s="41" t="str">
        <f t="shared" ref="K84:L147" si="9">IFERROR(FIND("/",I84,1),"")</f>
        <v/>
      </c>
      <c r="L84" s="41" t="str">
        <f t="shared" si="9"/>
        <v/>
      </c>
      <c r="M84" s="41" t="str">
        <f t="shared" ref="M84:N147" si="10">IF(K84&lt;&gt;"",MID(I84,1,K84-2),I84)</f>
        <v>A3</v>
      </c>
      <c r="N84" s="41" t="str">
        <f t="shared" si="10"/>
        <v>A-</v>
      </c>
      <c r="O84" s="41">
        <f t="shared" ref="O84:O147" si="11">IFERROR(VLOOKUP(M84,$S$19:$U$44,3,0),"")</f>
        <v>9</v>
      </c>
      <c r="P84" s="41">
        <f t="shared" ref="P84:P147" si="12">IFERROR(VLOOKUP(N84,$T$19:$U$44,2,0),"")</f>
        <v>9</v>
      </c>
      <c r="Q84" s="41">
        <f t="shared" ref="Q84:Q143" si="13">IF(O84&gt;=19,1,0)</f>
        <v>0</v>
      </c>
    </row>
    <row r="85" spans="2:17" x14ac:dyDescent="0.25">
      <c r="B85" s="41" t="s">
        <v>613</v>
      </c>
      <c r="C85" s="41">
        <v>0.8</v>
      </c>
      <c r="D85" s="41" t="s">
        <v>36</v>
      </c>
      <c r="E85" s="41" t="s">
        <v>37</v>
      </c>
      <c r="F85" s="41" t="s">
        <v>614</v>
      </c>
      <c r="G85" s="41" t="str">
        <f>IF(F85&lt;&gt;"",IF(LEFT(_xll.BDP($F85&amp;" Curncy","SW_PRIMARY_REF_OBLIGATION_ISIN")&amp;" Corp",1)="#","N/A",_xll.BDP($F85&amp;" Curncy","SW_PRIMARY_REF_OBLIGATION_ISIN")&amp;" Corp"),"")</f>
        <v>US55616XAA54 Corp</v>
      </c>
      <c r="H85" s="43">
        <f>IF(G85&lt;&gt;"",IF(LEFT(_xll.BDP($F85&amp;" Curncy",H$18),1)="#","N/A",_xll.BDP($F85&amp;" Curncy",H$18)),"")</f>
        <v>183</v>
      </c>
      <c r="I85" s="41" t="str">
        <f>IF(AND($G85&lt;&gt;"",$G85&lt;&gt;"N/A"),IF(LEFT(_xll.BDP($G85,"RTG_MOODY"),1)&lt;&gt;"#",_xll.BDP($G85,"RTG_MOODY"),""),"")</f>
        <v>Baa2</v>
      </c>
      <c r="J85" s="41" t="str">
        <f>IF(AND($G85&lt;&gt;"",$G85&lt;&gt;"N/A"),IF(LEFT(_xll.BDP($G85,"RTG_SP"),1)&lt;&gt;"#",_xll.BDP($G85,"RTG_SP"),""),"")</f>
        <v>BBB</v>
      </c>
      <c r="K85" s="41" t="str">
        <f t="shared" si="9"/>
        <v/>
      </c>
      <c r="L85" s="41" t="str">
        <f t="shared" si="9"/>
        <v/>
      </c>
      <c r="M85" s="41" t="str">
        <f t="shared" si="10"/>
        <v>Baa2</v>
      </c>
      <c r="N85" s="41" t="str">
        <f t="shared" si="10"/>
        <v>BBB</v>
      </c>
      <c r="O85" s="41">
        <f t="shared" si="11"/>
        <v>11</v>
      </c>
      <c r="P85" s="41">
        <f t="shared" si="12"/>
        <v>11</v>
      </c>
      <c r="Q85" s="41">
        <f t="shared" si="13"/>
        <v>0</v>
      </c>
    </row>
    <row r="86" spans="2:17" x14ac:dyDescent="0.25">
      <c r="B86" s="41" t="s">
        <v>615</v>
      </c>
      <c r="C86" s="41">
        <v>0.8</v>
      </c>
      <c r="D86" s="41" t="s">
        <v>36</v>
      </c>
      <c r="E86" s="41" t="s">
        <v>37</v>
      </c>
      <c r="F86" s="41" t="s">
        <v>616</v>
      </c>
      <c r="G86" s="41" t="str">
        <f>IF(F86&lt;&gt;"",IF(LEFT(_xll.BDP($F86&amp;" Curncy","SW_PRIMARY_REF_OBLIGATION_ISIN")&amp;" Corp",1)="#","N/A",_xll.BDP($F86&amp;" Curncy","SW_PRIMARY_REF_OBLIGATION_ISIN")&amp;" Corp"),"")</f>
        <v>US571903AJ23 Corp</v>
      </c>
      <c r="H86" s="43">
        <f>IF(G86&lt;&gt;"",IF(LEFT(_xll.BDP($F86&amp;" Curncy",H$18),1)="#","N/A",_xll.BDP($F86&amp;" Curncy",H$18)),"")</f>
        <v>67</v>
      </c>
      <c r="I86" s="41" t="str">
        <f>IF(AND($G86&lt;&gt;"",$G86&lt;&gt;"N/A"),IF(LEFT(_xll.BDP($G86,"RTG_MOODY"),1)&lt;&gt;"#",_xll.BDP($G86,"RTG_MOODY"),""),"")</f>
        <v>Baa2</v>
      </c>
      <c r="J86" s="41" t="str">
        <f>IF(AND($G86&lt;&gt;"",$G86&lt;&gt;"N/A"),IF(LEFT(_xll.BDP($G86,"RTG_SP"),1)&lt;&gt;"#",_xll.BDP($G86,"RTG_SP"),""),"")</f>
        <v>BBB</v>
      </c>
      <c r="K86" s="41" t="str">
        <f t="shared" si="9"/>
        <v/>
      </c>
      <c r="L86" s="41" t="str">
        <f t="shared" si="9"/>
        <v/>
      </c>
      <c r="M86" s="41" t="str">
        <f t="shared" si="10"/>
        <v>Baa2</v>
      </c>
      <c r="N86" s="41" t="str">
        <f t="shared" si="10"/>
        <v>BBB</v>
      </c>
      <c r="O86" s="41">
        <f t="shared" si="11"/>
        <v>11</v>
      </c>
      <c r="P86" s="41">
        <f t="shared" si="12"/>
        <v>11</v>
      </c>
      <c r="Q86" s="41">
        <f t="shared" si="13"/>
        <v>0</v>
      </c>
    </row>
    <row r="87" spans="2:17" x14ac:dyDescent="0.25">
      <c r="B87" s="41" t="s">
        <v>617</v>
      </c>
      <c r="C87" s="41">
        <v>0.8</v>
      </c>
      <c r="D87" s="41" t="s">
        <v>36</v>
      </c>
      <c r="E87" s="41" t="s">
        <v>37</v>
      </c>
      <c r="F87" s="41" t="s">
        <v>618</v>
      </c>
      <c r="G87" s="41" t="str">
        <f>IF(F87&lt;&gt;"",IF(LEFT(_xll.BDP($F87&amp;" Curncy","SW_PRIMARY_REF_OBLIGATION_ISIN")&amp;" Corp",1)="#","N/A",_xll.BDP($F87&amp;" Curncy","SW_PRIMARY_REF_OBLIGATION_ISIN")&amp;" Corp"),"")</f>
        <v>US571748AK86 Corp</v>
      </c>
      <c r="H87" s="43">
        <f>IF(G87&lt;&gt;"",IF(LEFT(_xll.BDP($F87&amp;" Curncy",H$18),1)="#","N/A",_xll.BDP($F87&amp;" Curncy",H$18)),"")</f>
        <v>33</v>
      </c>
      <c r="I87" s="41" t="str">
        <f>IF(AND($G87&lt;&gt;"",$G87&lt;&gt;"N/A"),IF(LEFT(_xll.BDP($G87,"RTG_MOODY"),1)&lt;&gt;"#",_xll.BDP($G87,"RTG_MOODY"),""),"")</f>
        <v>Baa1</v>
      </c>
      <c r="J87" s="41" t="str">
        <f>IF(AND($G87&lt;&gt;"",$G87&lt;&gt;"N/A"),IF(LEFT(_xll.BDP($G87,"RTG_SP"),1)&lt;&gt;"#",_xll.BDP($G87,"RTG_SP"),""),"")</f>
        <v>A-</v>
      </c>
      <c r="K87" s="41" t="str">
        <f t="shared" si="9"/>
        <v/>
      </c>
      <c r="L87" s="41" t="str">
        <f t="shared" si="9"/>
        <v/>
      </c>
      <c r="M87" s="41" t="str">
        <f t="shared" si="10"/>
        <v>Baa1</v>
      </c>
      <c r="N87" s="41" t="str">
        <f t="shared" si="10"/>
        <v>A-</v>
      </c>
      <c r="O87" s="41">
        <f t="shared" si="11"/>
        <v>10</v>
      </c>
      <c r="P87" s="41">
        <f t="shared" si="12"/>
        <v>9</v>
      </c>
      <c r="Q87" s="41">
        <f t="shared" si="13"/>
        <v>0</v>
      </c>
    </row>
    <row r="88" spans="2:17" x14ac:dyDescent="0.25">
      <c r="B88" s="41" t="s">
        <v>619</v>
      </c>
      <c r="C88" s="41">
        <v>0.8</v>
      </c>
      <c r="D88" s="41" t="s">
        <v>36</v>
      </c>
      <c r="E88" s="41" t="s">
        <v>37</v>
      </c>
      <c r="F88" s="41" t="s">
        <v>620</v>
      </c>
      <c r="G88" s="41" t="str">
        <f>IF(F88&lt;&gt;"",IF(LEFT(_xll.BDP($F88&amp;" Curncy","SW_PRIMARY_REF_OBLIGATION_ISIN")&amp;" Corp",1)="#","N/A",_xll.BDP($F88&amp;" Curncy","SW_PRIMARY_REF_OBLIGATION_ISIN")&amp;" Corp"),"")</f>
        <v>US58013MEB63 Corp</v>
      </c>
      <c r="H88" s="43">
        <f>IF(G88&lt;&gt;"",IF(LEFT(_xll.BDP($F88&amp;" Curncy",H$18),1)="#","N/A",_xll.BDP($F88&amp;" Curncy",H$18)),"")</f>
        <v>36</v>
      </c>
      <c r="I88" s="41" t="str">
        <f>IF(AND($G88&lt;&gt;"",$G88&lt;&gt;"N/A"),IF(LEFT(_xll.BDP($G88,"RTG_MOODY"),1)&lt;&gt;"#",_xll.BDP($G88,"RTG_MOODY"),""),"")</f>
        <v>Baa1</v>
      </c>
      <c r="J88" s="41" t="str">
        <f>IF(AND($G88&lt;&gt;"",$G88&lt;&gt;"N/A"),IF(LEFT(_xll.BDP($G88,"RTG_SP"),1)&lt;&gt;"#",_xll.BDP($G88,"RTG_SP"),""),"")</f>
        <v>BBB+</v>
      </c>
      <c r="K88" s="41" t="str">
        <f t="shared" si="9"/>
        <v/>
      </c>
      <c r="L88" s="41" t="str">
        <f t="shared" si="9"/>
        <v/>
      </c>
      <c r="M88" s="41" t="str">
        <f t="shared" si="10"/>
        <v>Baa1</v>
      </c>
      <c r="N88" s="41" t="str">
        <f t="shared" si="10"/>
        <v>BBB+</v>
      </c>
      <c r="O88" s="41">
        <f t="shared" si="11"/>
        <v>10</v>
      </c>
      <c r="P88" s="41">
        <f t="shared" si="12"/>
        <v>10</v>
      </c>
      <c r="Q88" s="41">
        <f t="shared" si="13"/>
        <v>0</v>
      </c>
    </row>
    <row r="89" spans="2:17" x14ac:dyDescent="0.25">
      <c r="B89" s="41" t="s">
        <v>621</v>
      </c>
      <c r="C89" s="41">
        <v>0.8</v>
      </c>
      <c r="D89" s="41" t="s">
        <v>36</v>
      </c>
      <c r="E89" s="41" t="s">
        <v>37</v>
      </c>
      <c r="F89" s="41" t="s">
        <v>622</v>
      </c>
      <c r="G89" s="41" t="str">
        <f>IF(F89&lt;&gt;"",IF(LEFT(_xll.BDP($F89&amp;" Curncy","SW_PRIMARY_REF_OBLIGATION_ISIN")&amp;" Corp",1)="#","N/A",_xll.BDP($F89&amp;" Curncy","SW_PRIMARY_REF_OBLIGATION_ISIN")&amp;" Corp"),"")</f>
        <v>US581557AM75 Corp</v>
      </c>
      <c r="H89" s="43">
        <f>IF(G89&lt;&gt;"",IF(LEFT(_xll.BDP($F89&amp;" Curncy",H$18),1)="#","N/A",_xll.BDP($F89&amp;" Curncy",H$18)),"")</f>
        <v>33</v>
      </c>
      <c r="I89" s="41" t="str">
        <f>IF(AND($G89&lt;&gt;"",$G89&lt;&gt;"N/A"),IF(LEFT(_xll.BDP($G89,"RTG_MOODY"),1)&lt;&gt;"#",_xll.BDP($G89,"RTG_MOODY"),""),"")</f>
        <v>Baa2</v>
      </c>
      <c r="J89" s="41" t="str">
        <f>IF(AND($G89&lt;&gt;"",$G89&lt;&gt;"N/A"),IF(LEFT(_xll.BDP($G89,"RTG_SP"),1)&lt;&gt;"#",_xll.BDP($G89,"RTG_SP"),""),"")</f>
        <v>BBB+</v>
      </c>
      <c r="K89" s="41" t="str">
        <f t="shared" si="9"/>
        <v/>
      </c>
      <c r="L89" s="41" t="str">
        <f t="shared" si="9"/>
        <v/>
      </c>
      <c r="M89" s="41" t="str">
        <f t="shared" si="10"/>
        <v>Baa2</v>
      </c>
      <c r="N89" s="41" t="str">
        <f t="shared" si="10"/>
        <v>BBB+</v>
      </c>
      <c r="O89" s="41">
        <f t="shared" si="11"/>
        <v>11</v>
      </c>
      <c r="P89" s="41">
        <f t="shared" si="12"/>
        <v>10</v>
      </c>
      <c r="Q89" s="41">
        <f t="shared" si="13"/>
        <v>0</v>
      </c>
    </row>
    <row r="90" spans="2:17" x14ac:dyDescent="0.25">
      <c r="B90" s="41" t="s">
        <v>792</v>
      </c>
      <c r="C90" s="41">
        <v>0.8</v>
      </c>
      <c r="D90" s="41" t="s">
        <v>36</v>
      </c>
      <c r="E90" s="41" t="s">
        <v>37</v>
      </c>
      <c r="F90" s="41" t="s">
        <v>793</v>
      </c>
      <c r="G90" s="41" t="str">
        <f>IF(F90&lt;&gt;"",IF(LEFT(_xll.BDP($F90&amp;" Curncy","SW_PRIMARY_REF_OBLIGATION_ISIN")&amp;" Corp",1)="#","N/A",_xll.BDP($F90&amp;" Curncy","SW_PRIMARY_REF_OBLIGATION_ISIN")&amp;" Corp"),"")</f>
        <v>N/A</v>
      </c>
      <c r="H90" s="43">
        <f>IF(G90&lt;&gt;"",IF(LEFT(_xll.BDP($F90&amp;" Curncy",H$18),1)="#","N/A",_xll.BDP($F90&amp;" Curncy",H$18)),"")</f>
        <v>148.74</v>
      </c>
      <c r="I90" s="41" t="str">
        <f>IF(AND($G90&lt;&gt;"",$G90&lt;&gt;"N/A"),IF(LEFT(_xll.BDP($G90,"RTG_MOODY"),1)&lt;&gt;"#",_xll.BDP($G90,"RTG_MOODY"),""),"")</f>
        <v/>
      </c>
      <c r="J90" s="41" t="str">
        <f>IF(AND($G90&lt;&gt;"",$G90&lt;&gt;"N/A"),IF(LEFT(_xll.BDP($G90,"RTG_SP"),1)&lt;&gt;"#",_xll.BDP($G90,"RTG_SP"),""),"")</f>
        <v/>
      </c>
      <c r="K90" s="41" t="str">
        <f t="shared" si="9"/>
        <v/>
      </c>
      <c r="L90" s="41" t="str">
        <f t="shared" si="9"/>
        <v/>
      </c>
      <c r="M90" s="41" t="str">
        <f t="shared" si="10"/>
        <v/>
      </c>
      <c r="N90" s="41" t="str">
        <f t="shared" si="10"/>
        <v/>
      </c>
      <c r="O90" s="41" t="str">
        <f t="shared" si="11"/>
        <v/>
      </c>
      <c r="P90" s="41" t="str">
        <f t="shared" si="12"/>
        <v/>
      </c>
      <c r="Q90" s="41">
        <f t="shared" si="13"/>
        <v>1</v>
      </c>
    </row>
    <row r="91" spans="2:17" x14ac:dyDescent="0.25">
      <c r="B91" s="41" t="s">
        <v>624</v>
      </c>
      <c r="C91" s="41">
        <v>0.8</v>
      </c>
      <c r="D91" s="41" t="s">
        <v>36</v>
      </c>
      <c r="E91" s="41" t="s">
        <v>37</v>
      </c>
      <c r="F91" s="41" t="s">
        <v>625</v>
      </c>
      <c r="G91" s="41" t="str">
        <f>IF(F91&lt;&gt;"",IF(LEFT(_xll.BDP($F91&amp;" Curncy","SW_PRIMARY_REF_OBLIGATION_ISIN")&amp;" Corp",1)="#","N/A",_xll.BDP($F91&amp;" Curncy","SW_PRIMARY_REF_OBLIGATION_ISIN")&amp;" Corp"),"")</f>
        <v>US59156RAX61 Corp</v>
      </c>
      <c r="H91" s="43">
        <f>IF(G91&lt;&gt;"",IF(LEFT(_xll.BDP($F91&amp;" Curncy",H$18),1)="#","N/A",_xll.BDP($F91&amp;" Curncy",H$18)),"")</f>
        <v>140</v>
      </c>
      <c r="I91" s="41" t="str">
        <f>IF(AND($G91&lt;&gt;"",$G91&lt;&gt;"N/A"),IF(LEFT(_xll.BDP($G91,"RTG_MOODY"),1)&lt;&gt;"#",_xll.BDP($G91,"RTG_MOODY"),""),"")</f>
        <v>A3 /*-</v>
      </c>
      <c r="J91" s="41" t="str">
        <f>IF(AND($G91&lt;&gt;"",$G91&lt;&gt;"N/A"),IF(LEFT(_xll.BDP($G91,"RTG_SP"),1)&lt;&gt;"#",_xll.BDP($G91,"RTG_SP"),""),"")</f>
        <v>A-</v>
      </c>
      <c r="K91" s="41">
        <f t="shared" si="9"/>
        <v>4</v>
      </c>
      <c r="L91" s="41" t="str">
        <f t="shared" si="9"/>
        <v/>
      </c>
      <c r="M91" s="41" t="str">
        <f t="shared" si="10"/>
        <v>A3</v>
      </c>
      <c r="N91" s="41" t="str">
        <f t="shared" si="10"/>
        <v>A-</v>
      </c>
      <c r="O91" s="41">
        <f t="shared" si="11"/>
        <v>9</v>
      </c>
      <c r="P91" s="41">
        <f t="shared" si="12"/>
        <v>9</v>
      </c>
      <c r="Q91" s="41">
        <f t="shared" si="13"/>
        <v>0</v>
      </c>
    </row>
    <row r="92" spans="2:17" x14ac:dyDescent="0.25">
      <c r="B92" s="41" t="s">
        <v>626</v>
      </c>
      <c r="C92" s="41">
        <v>0.8</v>
      </c>
      <c r="D92" s="41" t="s">
        <v>36</v>
      </c>
      <c r="E92" s="41" t="s">
        <v>37</v>
      </c>
      <c r="F92" s="41" t="s">
        <v>627</v>
      </c>
      <c r="G92" s="41" t="str">
        <f>IF(F92&lt;&gt;"",IF(LEFT(_xll.BDP($F92&amp;" Curncy","SW_PRIMARY_REF_OBLIGATION_ISIN")&amp;" Corp",1)="#","N/A",_xll.BDP($F92&amp;" Curncy","SW_PRIMARY_REF_OBLIGATION_ISIN")&amp;" Corp"),"")</f>
        <v>US50075NAS36 Corp</v>
      </c>
      <c r="H92" s="43">
        <f>IF(G92&lt;&gt;"",IF(LEFT(_xll.BDP($F92&amp;" Curncy",H$18),1)="#","N/A",_xll.BDP($F92&amp;" Curncy",H$18)),"")</f>
        <v>47</v>
      </c>
      <c r="I92" s="41" t="str">
        <f>IF(AND($G92&lt;&gt;"",$G92&lt;&gt;"N/A"),IF(LEFT(_xll.BDP($G92,"RTG_MOODY"),1)&lt;&gt;"#",_xll.BDP($G92,"RTG_MOODY"),""),"")</f>
        <v>Baa1</v>
      </c>
      <c r="J92" s="41" t="str">
        <f>IF(AND($G92&lt;&gt;"",$G92&lt;&gt;"N/A"),IF(LEFT(_xll.BDP($G92,"RTG_SP"),1)&lt;&gt;"#",_xll.BDP($G92,"RTG_SP"),""),"")</f>
        <v>BBB</v>
      </c>
      <c r="K92" s="41" t="str">
        <f t="shared" si="9"/>
        <v/>
      </c>
      <c r="L92" s="41" t="str">
        <f t="shared" si="9"/>
        <v/>
      </c>
      <c r="M92" s="41" t="str">
        <f t="shared" si="10"/>
        <v>Baa1</v>
      </c>
      <c r="N92" s="41" t="str">
        <f t="shared" si="10"/>
        <v>BBB</v>
      </c>
      <c r="O92" s="41">
        <f t="shared" si="11"/>
        <v>10</v>
      </c>
      <c r="P92" s="41">
        <f t="shared" si="12"/>
        <v>11</v>
      </c>
      <c r="Q92" s="41">
        <f t="shared" si="13"/>
        <v>0</v>
      </c>
    </row>
    <row r="93" spans="2:17" x14ac:dyDescent="0.25">
      <c r="B93" s="41" t="s">
        <v>628</v>
      </c>
      <c r="C93" s="41">
        <v>0.8</v>
      </c>
      <c r="D93" s="41" t="s">
        <v>36</v>
      </c>
      <c r="E93" s="41" t="s">
        <v>37</v>
      </c>
      <c r="F93" s="41" t="s">
        <v>629</v>
      </c>
      <c r="G93" s="41" t="str">
        <f>IF(F93&lt;&gt;"",IF(LEFT(_xll.BDP($F93&amp;" Curncy","SW_PRIMARY_REF_OBLIGATION_ISIN")&amp;" Corp",1)="#","N/A",_xll.BDP($F93&amp;" Curncy","SW_PRIMARY_REF_OBLIGATION_ISIN")&amp;" Corp"),"")</f>
        <v>US620076AH21 Corp</v>
      </c>
      <c r="H93" s="43">
        <f>IF(G93&lt;&gt;"",IF(LEFT(_xll.BDP($F93&amp;" Curncy",H$18),1)="#","N/A",_xll.BDP($F93&amp;" Curncy",H$18)),"")</f>
        <v>138</v>
      </c>
      <c r="I93" s="41" t="str">
        <f>IF(AND($G93&lt;&gt;"",$G93&lt;&gt;"N/A"),IF(LEFT(_xll.BDP($G93,"RTG_MOODY"),1)&lt;&gt;"#",_xll.BDP($G93,"RTG_MOODY"),""),"")</f>
        <v>Baa3</v>
      </c>
      <c r="J93" s="41" t="str">
        <f>IF(AND($G93&lt;&gt;"",$G93&lt;&gt;"N/A"),IF(LEFT(_xll.BDP($G93,"RTG_SP"),1)&lt;&gt;"#",_xll.BDP($G93,"RTG_SP"),""),"")</f>
        <v>BBB-</v>
      </c>
      <c r="K93" s="41" t="str">
        <f t="shared" si="9"/>
        <v/>
      </c>
      <c r="L93" s="41" t="str">
        <f t="shared" si="9"/>
        <v/>
      </c>
      <c r="M93" s="41" t="str">
        <f t="shared" si="10"/>
        <v>Baa3</v>
      </c>
      <c r="N93" s="41" t="str">
        <f t="shared" si="10"/>
        <v>BBB-</v>
      </c>
      <c r="O93" s="41">
        <f t="shared" si="11"/>
        <v>12</v>
      </c>
      <c r="P93" s="41">
        <f t="shared" si="12"/>
        <v>12</v>
      </c>
      <c r="Q93" s="41">
        <f t="shared" si="13"/>
        <v>0</v>
      </c>
    </row>
    <row r="94" spans="2:17" x14ac:dyDescent="0.25">
      <c r="B94" s="41" t="s">
        <v>630</v>
      </c>
      <c r="C94" s="41">
        <v>0.8</v>
      </c>
      <c r="D94" s="41" t="s">
        <v>36</v>
      </c>
      <c r="E94" s="41" t="s">
        <v>37</v>
      </c>
      <c r="F94" s="41" t="s">
        <v>631</v>
      </c>
      <c r="G94" s="41" t="str">
        <f>IF(F94&lt;&gt;"",IF(LEFT(_xll.BDP($F94&amp;" Curncy","SW_PRIMARY_REF_OBLIGATION_ISIN")&amp;" Corp",1)="#","N/A",_xll.BDP($F94&amp;" Curncy","SW_PRIMARY_REF_OBLIGATION_ISIN")&amp;" Corp"),"")</f>
        <v>US629568AQ91 Corp</v>
      </c>
      <c r="H94" s="43">
        <f>IF(G94&lt;&gt;"",IF(LEFT(_xll.BDP($F94&amp;" Curncy",H$18),1)="#","N/A",_xll.BDP($F94&amp;" Curncy",H$18)),"")</f>
        <v>620</v>
      </c>
      <c r="I94" s="41" t="str">
        <f>IF(AND($G94&lt;&gt;"",$G94&lt;&gt;"N/A"),IF(LEFT(_xll.BDP($G94,"RTG_MOODY"),1)&lt;&gt;"#",_xll.BDP($G94,"RTG_MOODY"),""),"")</f>
        <v>Ba2</v>
      </c>
      <c r="J94" s="41" t="str">
        <f>IF(AND($G94&lt;&gt;"",$G94&lt;&gt;"N/A"),IF(LEFT(_xll.BDP($G94,"RTG_SP"),1)&lt;&gt;"#",_xll.BDP($G94,"RTG_SP"),""),"")</f>
        <v>BBB-</v>
      </c>
      <c r="K94" s="41" t="str">
        <f t="shared" si="9"/>
        <v/>
      </c>
      <c r="L94" s="41" t="str">
        <f t="shared" si="9"/>
        <v/>
      </c>
      <c r="M94" s="41" t="str">
        <f t="shared" si="10"/>
        <v>Ba2</v>
      </c>
      <c r="N94" s="41" t="str">
        <f t="shared" si="10"/>
        <v>BBB-</v>
      </c>
      <c r="O94" s="41">
        <f t="shared" si="11"/>
        <v>14</v>
      </c>
      <c r="P94" s="41">
        <f t="shared" si="12"/>
        <v>12</v>
      </c>
      <c r="Q94" s="41">
        <f t="shared" si="13"/>
        <v>0</v>
      </c>
    </row>
    <row r="95" spans="2:17" x14ac:dyDescent="0.25">
      <c r="B95" s="41" t="s">
        <v>632</v>
      </c>
      <c r="C95" s="41">
        <v>0.8</v>
      </c>
      <c r="D95" s="41" t="s">
        <v>36</v>
      </c>
      <c r="E95" s="41" t="s">
        <v>37</v>
      </c>
      <c r="F95" s="41" t="s">
        <v>633</v>
      </c>
      <c r="G95" s="41" t="str">
        <f>IF(F95&lt;&gt;"",IF(LEFT(_xll.BDP($F95&amp;" Curncy","SW_PRIMARY_REF_OBLIGATION_ISIN")&amp;" Corp",1)="#","N/A",_xll.BDP($F95&amp;" Curncy","SW_PRIMARY_REF_OBLIGATION_ISIN")&amp;" Corp"),"")</f>
        <v>US637432CT02 Corp</v>
      </c>
      <c r="H95" s="43">
        <f>IF(G95&lt;&gt;"",IF(LEFT(_xll.BDP($F95&amp;" Curncy",H$18),1)="#","N/A",_xll.BDP($F95&amp;" Curncy",H$18)),"")</f>
        <v>37</v>
      </c>
      <c r="I95" s="41" t="str">
        <f>IF(AND($G95&lt;&gt;"",$G95&lt;&gt;"N/A"),IF(LEFT(_xll.BDP($G95,"RTG_MOODY"),1)&lt;&gt;"#",_xll.BDP($G95,"RTG_MOODY"),""),"")</f>
        <v>A2</v>
      </c>
      <c r="J95" s="41" t="str">
        <f>IF(AND($G95&lt;&gt;"",$G95&lt;&gt;"N/A"),IF(LEFT(_xll.BDP($G95,"RTG_SP"),1)&lt;&gt;"#",_xll.BDP($G95,"RTG_SP"),""),"")</f>
        <v>A</v>
      </c>
      <c r="K95" s="41" t="str">
        <f t="shared" si="9"/>
        <v/>
      </c>
      <c r="L95" s="41" t="str">
        <f t="shared" si="9"/>
        <v/>
      </c>
      <c r="M95" s="41" t="str">
        <f t="shared" si="10"/>
        <v>A2</v>
      </c>
      <c r="N95" s="41" t="str">
        <f t="shared" si="10"/>
        <v>A</v>
      </c>
      <c r="O95" s="41">
        <f t="shared" si="11"/>
        <v>8</v>
      </c>
      <c r="P95" s="41">
        <f t="shared" si="12"/>
        <v>8</v>
      </c>
      <c r="Q95" s="41">
        <f t="shared" si="13"/>
        <v>0</v>
      </c>
    </row>
    <row r="96" spans="2:17" x14ac:dyDescent="0.25">
      <c r="B96" s="41" t="s">
        <v>634</v>
      </c>
      <c r="C96" s="41">
        <v>0.8</v>
      </c>
      <c r="D96" s="41" t="s">
        <v>36</v>
      </c>
      <c r="E96" s="41" t="s">
        <v>37</v>
      </c>
      <c r="F96" s="41" t="s">
        <v>635</v>
      </c>
      <c r="G96" s="41" t="str">
        <f>IF(F96&lt;&gt;"",IF(LEFT(_xll.BDP($F96&amp;" Curncy","SW_PRIMARY_REF_OBLIGATION_ISIN")&amp;" Corp",1)="#","N/A",_xll.BDP($F96&amp;" Curncy","SW_PRIMARY_REF_OBLIGATION_ISIN")&amp;" Corp"),"")</f>
        <v>US651229AG15 Corp</v>
      </c>
      <c r="H96" s="43">
        <f>IF(G96&lt;&gt;"",IF(LEFT(_xll.BDP($F96&amp;" Curncy",H$18),1)="#","N/A",_xll.BDP($F96&amp;" Curncy",H$18)),"")</f>
        <v>95</v>
      </c>
      <c r="I96" s="41" t="str">
        <f>IF(AND($G96&lt;&gt;"",$G96&lt;&gt;"N/A"),IF(LEFT(_xll.BDP($G96,"RTG_MOODY"),1)&lt;&gt;"#",_xll.BDP($G96,"RTG_MOODY"),""),"")</f>
        <v>Baa3</v>
      </c>
      <c r="J96" s="41" t="str">
        <f>IF(AND($G96&lt;&gt;"",$G96&lt;&gt;"N/A"),IF(LEFT(_xll.BDP($G96,"RTG_SP"),1)&lt;&gt;"#",_xll.BDP($G96,"RTG_SP"),""),"")</f>
        <v>BBB-</v>
      </c>
      <c r="K96" s="41" t="str">
        <f t="shared" si="9"/>
        <v/>
      </c>
      <c r="L96" s="41" t="str">
        <f t="shared" si="9"/>
        <v/>
      </c>
      <c r="M96" s="41" t="str">
        <f t="shared" si="10"/>
        <v>Baa3</v>
      </c>
      <c r="N96" s="41" t="str">
        <f t="shared" si="10"/>
        <v>BBB-</v>
      </c>
      <c r="O96" s="41">
        <f t="shared" si="11"/>
        <v>12</v>
      </c>
      <c r="P96" s="41">
        <f t="shared" si="12"/>
        <v>12</v>
      </c>
      <c r="Q96" s="41">
        <f t="shared" si="13"/>
        <v>0</v>
      </c>
    </row>
    <row r="97" spans="2:17" x14ac:dyDescent="0.25">
      <c r="B97" s="41" t="s">
        <v>636</v>
      </c>
      <c r="C97" s="41">
        <v>0.8</v>
      </c>
      <c r="D97" s="41" t="s">
        <v>36</v>
      </c>
      <c r="E97" s="41" t="s">
        <v>37</v>
      </c>
      <c r="F97" s="41" t="s">
        <v>637</v>
      </c>
      <c r="G97" s="41" t="str">
        <f>IF(F97&lt;&gt;"",IF(LEFT(_xll.BDP($F97&amp;" Curncy","SW_PRIMARY_REF_OBLIGATION_ISIN")&amp;" Corp",1)="#","N/A",_xll.BDP($F97&amp;" Curncy","SW_PRIMARY_REF_OBLIGATION_ISIN")&amp;" Corp"),"")</f>
        <v>US651639AE60 Corp</v>
      </c>
      <c r="H97" s="43">
        <f>IF(G97&lt;&gt;"",IF(LEFT(_xll.BDP($F97&amp;" Curncy",H$18),1)="#","N/A",_xll.BDP($F97&amp;" Curncy",H$18)),"")</f>
        <v>140</v>
      </c>
      <c r="I97" s="41" t="str">
        <f>IF(AND($G97&lt;&gt;"",$G97&lt;&gt;"N/A"),IF(LEFT(_xll.BDP($G97,"RTG_MOODY"),1)&lt;&gt;"#",_xll.BDP($G97,"RTG_MOODY"),""),"")</f>
        <v>Baa2</v>
      </c>
      <c r="J97" s="41" t="str">
        <f>IF(AND($G97&lt;&gt;"",$G97&lt;&gt;"N/A"),IF(LEFT(_xll.BDP($G97,"RTG_SP"),1)&lt;&gt;"#",_xll.BDP($G97,"RTG_SP"),""),"")</f>
        <v>BBB</v>
      </c>
      <c r="K97" s="41" t="str">
        <f t="shared" si="9"/>
        <v/>
      </c>
      <c r="L97" s="41" t="str">
        <f t="shared" si="9"/>
        <v/>
      </c>
      <c r="M97" s="41" t="str">
        <f t="shared" si="10"/>
        <v>Baa2</v>
      </c>
      <c r="N97" s="41" t="str">
        <f t="shared" si="10"/>
        <v>BBB</v>
      </c>
      <c r="O97" s="41">
        <f t="shared" si="11"/>
        <v>11</v>
      </c>
      <c r="P97" s="41">
        <f t="shared" si="12"/>
        <v>11</v>
      </c>
      <c r="Q97" s="41">
        <f t="shared" si="13"/>
        <v>0</v>
      </c>
    </row>
    <row r="98" spans="2:17" x14ac:dyDescent="0.25">
      <c r="B98" s="41" t="s">
        <v>638</v>
      </c>
      <c r="C98" s="41">
        <v>0.8</v>
      </c>
      <c r="D98" s="41" t="s">
        <v>36</v>
      </c>
      <c r="E98" s="41" t="s">
        <v>37</v>
      </c>
      <c r="F98" s="41" t="s">
        <v>639</v>
      </c>
      <c r="G98" s="41" t="str">
        <f>IF(F98&lt;&gt;"",IF(LEFT(_xll.BDP($F98&amp;" Curncy","SW_PRIMARY_REF_OBLIGATION_ISIN")&amp;" Corp",1)="#","N/A",_xll.BDP($F98&amp;" Curncy","SW_PRIMARY_REF_OBLIGATION_ISIN")&amp;" Corp"),"")</f>
        <v>US655664AH33 Corp</v>
      </c>
      <c r="H98" s="43">
        <f>IF(G98&lt;&gt;"",IF(LEFT(_xll.BDP($F98&amp;" Curncy",H$18),1)="#","N/A",_xll.BDP($F98&amp;" Curncy",H$18)),"")</f>
        <v>140</v>
      </c>
      <c r="I98" s="41" t="str">
        <f>IF(AND($G98&lt;&gt;"",$G98&lt;&gt;"N/A"),IF(LEFT(_xll.BDP($G98,"RTG_MOODY"),1)&lt;&gt;"#",_xll.BDP($G98,"RTG_MOODY"),""),"")</f>
        <v>Baa1</v>
      </c>
      <c r="J98" s="41" t="str">
        <f>IF(AND($G98&lt;&gt;"",$G98&lt;&gt;"N/A"),IF(LEFT(_xll.BDP($G98,"RTG_SP"),1)&lt;&gt;"#",_xll.BDP($G98,"RTG_SP"),""),"")</f>
        <v>BBB+</v>
      </c>
      <c r="K98" s="41" t="str">
        <f t="shared" si="9"/>
        <v/>
      </c>
      <c r="L98" s="41" t="str">
        <f t="shared" si="9"/>
        <v/>
      </c>
      <c r="M98" s="41" t="str">
        <f t="shared" si="10"/>
        <v>Baa1</v>
      </c>
      <c r="N98" s="41" t="str">
        <f t="shared" si="10"/>
        <v>BBB+</v>
      </c>
      <c r="O98" s="41">
        <f t="shared" si="11"/>
        <v>10</v>
      </c>
      <c r="P98" s="41">
        <f t="shared" si="12"/>
        <v>10</v>
      </c>
      <c r="Q98" s="41">
        <f t="shared" si="13"/>
        <v>0</v>
      </c>
    </row>
    <row r="99" spans="2:17" x14ac:dyDescent="0.25">
      <c r="B99" s="41" t="s">
        <v>640</v>
      </c>
      <c r="C99" s="41">
        <v>0.8</v>
      </c>
      <c r="D99" s="41" t="s">
        <v>36</v>
      </c>
      <c r="E99" s="41" t="s">
        <v>37</v>
      </c>
      <c r="F99" s="41" t="s">
        <v>641</v>
      </c>
      <c r="G99" s="41" t="str">
        <f>IF(F99&lt;&gt;"",IF(LEFT(_xll.BDP($F99&amp;" Curncy","SW_PRIMARY_REF_OBLIGATION_ISIN")&amp;" Corp",1)="#","N/A",_xll.BDP($F99&amp;" Curncy","SW_PRIMARY_REF_OBLIGATION_ISIN")&amp;" Corp"),"")</f>
        <v>US655844AE88 Corp</v>
      </c>
      <c r="H99" s="43">
        <f>IF(G99&lt;&gt;"",IF(LEFT(_xll.BDP($F99&amp;" Curncy",H$18),1)="#","N/A",_xll.BDP($F99&amp;" Curncy",H$18)),"")</f>
        <v>46</v>
      </c>
      <c r="I99" s="41" t="str">
        <f>IF(AND($G99&lt;&gt;"",$G99&lt;&gt;"N/A"),IF(LEFT(_xll.BDP($G99,"RTG_MOODY"),1)&lt;&gt;"#",_xll.BDP($G99,"RTG_MOODY"),""),"")</f>
        <v>Baa1</v>
      </c>
      <c r="J99" s="41" t="str">
        <f>IF(AND($G99&lt;&gt;"",$G99&lt;&gt;"N/A"),IF(LEFT(_xll.BDP($G99,"RTG_SP"),1)&lt;&gt;"#",_xll.BDP($G99,"RTG_SP"),""),"")</f>
        <v>BBB+</v>
      </c>
      <c r="K99" s="41" t="str">
        <f t="shared" si="9"/>
        <v/>
      </c>
      <c r="L99" s="41" t="str">
        <f t="shared" si="9"/>
        <v/>
      </c>
      <c r="M99" s="41" t="str">
        <f t="shared" si="10"/>
        <v>Baa1</v>
      </c>
      <c r="N99" s="41" t="str">
        <f t="shared" si="10"/>
        <v>BBB+</v>
      </c>
      <c r="O99" s="41">
        <f t="shared" si="11"/>
        <v>10</v>
      </c>
      <c r="P99" s="41">
        <f t="shared" si="12"/>
        <v>10</v>
      </c>
      <c r="Q99" s="41">
        <f t="shared" si="13"/>
        <v>0</v>
      </c>
    </row>
    <row r="100" spans="2:17" x14ac:dyDescent="0.25">
      <c r="B100" s="41" t="s">
        <v>642</v>
      </c>
      <c r="C100" s="41">
        <v>0.8</v>
      </c>
      <c r="D100" s="41" t="s">
        <v>36</v>
      </c>
      <c r="E100" s="41" t="s">
        <v>37</v>
      </c>
      <c r="F100" s="41" t="s">
        <v>643</v>
      </c>
      <c r="G100" s="41" t="str">
        <f>IF(F100&lt;&gt;"",IF(LEFT(_xll.BDP($F100&amp;" Curncy","SW_PRIMARY_REF_OBLIGATION_ISIN")&amp;" Corp",1)="#","N/A",_xll.BDP($F100&amp;" Curncy","SW_PRIMARY_REF_OBLIGATION_ISIN")&amp;" Corp"),"")</f>
        <v>US666807AW21 Corp</v>
      </c>
      <c r="H100" s="43">
        <f>IF(G100&lt;&gt;"",IF(LEFT(_xll.BDP($F100&amp;" Curncy",H$18),1)="#","N/A",_xll.BDP($F100&amp;" Curncy",H$18)),"")</f>
        <v>23.999999999999996</v>
      </c>
      <c r="I100" s="41" t="str">
        <f>IF(AND($G100&lt;&gt;"",$G100&lt;&gt;"N/A"),IF(LEFT(_xll.BDP($G100,"RTG_MOODY"),1)&lt;&gt;"#",_xll.BDP($G100,"RTG_MOODY"),""),"")</f>
        <v>Baa1</v>
      </c>
      <c r="J100" s="41" t="str">
        <f>IF(AND($G100&lt;&gt;"",$G100&lt;&gt;"N/A"),IF(LEFT(_xll.BDP($G100,"RTG_SP"),1)&lt;&gt;"#",_xll.BDP($G100,"RTG_SP"),""),"")</f>
        <v>BBB+</v>
      </c>
      <c r="K100" s="41" t="str">
        <f t="shared" si="9"/>
        <v/>
      </c>
      <c r="L100" s="41" t="str">
        <f t="shared" si="9"/>
        <v/>
      </c>
      <c r="M100" s="41" t="str">
        <f t="shared" si="10"/>
        <v>Baa1</v>
      </c>
      <c r="N100" s="41" t="str">
        <f t="shared" si="10"/>
        <v>BBB+</v>
      </c>
      <c r="O100" s="41">
        <f t="shared" si="11"/>
        <v>10</v>
      </c>
      <c r="P100" s="41">
        <f t="shared" si="12"/>
        <v>10</v>
      </c>
      <c r="Q100" s="41">
        <f t="shared" si="13"/>
        <v>0</v>
      </c>
    </row>
    <row r="101" spans="2:17" x14ac:dyDescent="0.25">
      <c r="B101" s="41" t="s">
        <v>644</v>
      </c>
      <c r="C101" s="41">
        <v>0.8</v>
      </c>
      <c r="D101" s="41" t="s">
        <v>36</v>
      </c>
      <c r="E101" s="41" t="s">
        <v>37</v>
      </c>
      <c r="F101" s="41" t="s">
        <v>645</v>
      </c>
      <c r="G101" s="41" t="str">
        <f>IF(F101&lt;&gt;"",IF(LEFT(_xll.BDP($F101&amp;" Curncy","SW_PRIMARY_REF_OBLIGATION_ISIN")&amp;" Corp",1)="#","N/A",_xll.BDP($F101&amp;" Curncy","SW_PRIMARY_REF_OBLIGATION_ISIN")&amp;" Corp"),"")</f>
        <v>US682134AC59 Corp</v>
      </c>
      <c r="H101" s="43">
        <f>IF(G101&lt;&gt;"",IF(LEFT(_xll.BDP($F101&amp;" Curncy",H$18),1)="#","N/A",_xll.BDP($F101&amp;" Curncy",H$18)),"")</f>
        <v>40</v>
      </c>
      <c r="I101" s="41" t="str">
        <f>IF(AND($G101&lt;&gt;"",$G101&lt;&gt;"N/A"),IF(LEFT(_xll.BDP($G101,"RTG_MOODY"),1)&lt;&gt;"#",_xll.BDP($G101,"RTG_MOODY"),""),"")</f>
        <v>Baa1</v>
      </c>
      <c r="J101" s="41" t="str">
        <f>IF(AND($G101&lt;&gt;"",$G101&lt;&gt;"N/A"),IF(LEFT(_xll.BDP($G101,"RTG_SP"),1)&lt;&gt;"#",_xll.BDP($G101,"RTG_SP"),""),"")</f>
        <v>BBB+</v>
      </c>
      <c r="K101" s="41" t="str">
        <f t="shared" si="9"/>
        <v/>
      </c>
      <c r="L101" s="41" t="str">
        <f t="shared" si="9"/>
        <v/>
      </c>
      <c r="M101" s="41" t="str">
        <f t="shared" si="10"/>
        <v>Baa1</v>
      </c>
      <c r="N101" s="41" t="str">
        <f t="shared" si="10"/>
        <v>BBB+</v>
      </c>
      <c r="O101" s="41">
        <f t="shared" si="11"/>
        <v>10</v>
      </c>
      <c r="P101" s="41">
        <f t="shared" si="12"/>
        <v>10</v>
      </c>
      <c r="Q101" s="41">
        <f t="shared" si="13"/>
        <v>0</v>
      </c>
    </row>
    <row r="102" spans="2:17" x14ac:dyDescent="0.25">
      <c r="B102" s="41" t="s">
        <v>646</v>
      </c>
      <c r="C102" s="41">
        <v>0.8</v>
      </c>
      <c r="D102" s="41" t="s">
        <v>36</v>
      </c>
      <c r="E102" s="41" t="s">
        <v>37</v>
      </c>
      <c r="F102" s="41" t="s">
        <v>647</v>
      </c>
      <c r="G102" s="41" t="str">
        <f>IF(F102&lt;&gt;"",IF(LEFT(_xll.BDP($F102&amp;" Curncy","SW_PRIMARY_REF_OBLIGATION_ISIN")&amp;" Corp",1)="#","N/A",_xll.BDP($F102&amp;" Curncy","SW_PRIMARY_REF_OBLIGATION_ISIN")&amp;" Corp"),"")</f>
        <v>US717081AQ68 Corp</v>
      </c>
      <c r="H102" s="43">
        <f>IF(G102&lt;&gt;"",IF(LEFT(_xll.BDP($F102&amp;" Curncy",H$18),1)="#","N/A",_xll.BDP($F102&amp;" Curncy",H$18)),"")</f>
        <v>26</v>
      </c>
      <c r="I102" s="41" t="str">
        <f>IF(AND($G102&lt;&gt;"",$G102&lt;&gt;"N/A"),IF(LEFT(_xll.BDP($G102,"RTG_MOODY"),1)&lt;&gt;"#",_xll.BDP($G102,"RTG_MOODY"),""),"")</f>
        <v>A1</v>
      </c>
      <c r="J102" s="41" t="str">
        <f>IF(AND($G102&lt;&gt;"",$G102&lt;&gt;"N/A"),IF(LEFT(_xll.BDP($G102,"RTG_SP"),1)&lt;&gt;"#",_xll.BDP($G102,"RTG_SP"),""),"")</f>
        <v>AA /*-</v>
      </c>
      <c r="K102" s="41" t="str">
        <f t="shared" si="9"/>
        <v/>
      </c>
      <c r="L102" s="41">
        <f t="shared" si="9"/>
        <v>4</v>
      </c>
      <c r="M102" s="41" t="str">
        <f t="shared" si="10"/>
        <v>A1</v>
      </c>
      <c r="N102" s="41" t="str">
        <f t="shared" si="10"/>
        <v>AA</v>
      </c>
      <c r="O102" s="41">
        <f t="shared" si="11"/>
        <v>7</v>
      </c>
      <c r="P102" s="41">
        <f t="shared" si="12"/>
        <v>5</v>
      </c>
      <c r="Q102" s="41">
        <f t="shared" si="13"/>
        <v>0</v>
      </c>
    </row>
    <row r="103" spans="2:17" x14ac:dyDescent="0.25">
      <c r="B103" s="41" t="s">
        <v>648</v>
      </c>
      <c r="C103" s="41">
        <v>0.8</v>
      </c>
      <c r="D103" s="41" t="s">
        <v>36</v>
      </c>
      <c r="E103" s="41" t="s">
        <v>37</v>
      </c>
      <c r="F103" s="41" t="s">
        <v>649</v>
      </c>
      <c r="G103" s="41" t="str">
        <f>IF(F103&lt;&gt;"",IF(LEFT(_xll.BDP($F103&amp;" Curncy","SW_PRIMARY_REF_OBLIGATION_ISIN")&amp;" Corp",1)="#","N/A",_xll.BDP($F103&amp;" Curncy","SW_PRIMARY_REF_OBLIGATION_ISIN")&amp;" Corp"),"")</f>
        <v>US724479AH32 Corp</v>
      </c>
      <c r="H103" s="43">
        <f>IF(G103&lt;&gt;"",IF(LEFT(_xll.BDP($F103&amp;" Curncy",H$18),1)="#","N/A",_xll.BDP($F103&amp;" Curncy",H$18)),"")</f>
        <v>135</v>
      </c>
      <c r="I103" s="41" t="str">
        <f>IF(AND($G103&lt;&gt;"",$G103&lt;&gt;"N/A"),IF(LEFT(_xll.BDP($G103,"RTG_MOODY"),1)&lt;&gt;"#",_xll.BDP($G103,"RTG_MOODY"),""),"")</f>
        <v>Baa2</v>
      </c>
      <c r="J103" s="41" t="str">
        <f>IF(AND($G103&lt;&gt;"",$G103&lt;&gt;"N/A"),IF(LEFT(_xll.BDP($G103,"RTG_SP"),1)&lt;&gt;"#",_xll.BDP($G103,"RTG_SP"),""),"")</f>
        <v>BBB</v>
      </c>
      <c r="K103" s="41" t="str">
        <f t="shared" si="9"/>
        <v/>
      </c>
      <c r="L103" s="41" t="str">
        <f t="shared" si="9"/>
        <v/>
      </c>
      <c r="M103" s="41" t="str">
        <f t="shared" si="10"/>
        <v>Baa2</v>
      </c>
      <c r="N103" s="41" t="str">
        <f t="shared" si="10"/>
        <v>BBB</v>
      </c>
      <c r="O103" s="41">
        <f t="shared" si="11"/>
        <v>11</v>
      </c>
      <c r="P103" s="41">
        <f t="shared" si="12"/>
        <v>11</v>
      </c>
      <c r="Q103" s="41">
        <f t="shared" si="13"/>
        <v>0</v>
      </c>
    </row>
    <row r="104" spans="2:17" x14ac:dyDescent="0.25">
      <c r="B104" s="41" t="s">
        <v>650</v>
      </c>
      <c r="C104" s="41">
        <v>0.8</v>
      </c>
      <c r="D104" s="41" t="s">
        <v>36</v>
      </c>
      <c r="E104" s="41" t="s">
        <v>37</v>
      </c>
      <c r="F104" s="41" t="s">
        <v>651</v>
      </c>
      <c r="G104" s="41" t="str">
        <f>IF(F104&lt;&gt;"",IF(LEFT(_xll.BDP($F104&amp;" Curncy","SW_PRIMARY_REF_OBLIGATION_ISIN")&amp;" Corp",1)="#","N/A",_xll.BDP($F104&amp;" Curncy","SW_PRIMARY_REF_OBLIGATION_ISIN")&amp;" Corp"),"")</f>
        <v>US74432QAY17 Corp</v>
      </c>
      <c r="H104" s="43">
        <f>IF(G104&lt;&gt;"",IF(LEFT(_xll.BDP($F104&amp;" Curncy",H$18),1)="#","N/A",_xll.BDP($F104&amp;" Curncy",H$18)),"")</f>
        <v>132</v>
      </c>
      <c r="I104" s="41" t="str">
        <f>IF(AND($G104&lt;&gt;"",$G104&lt;&gt;"N/A"),IF(LEFT(_xll.BDP($G104,"RTG_MOODY"),1)&lt;&gt;"#",_xll.BDP($G104,"RTG_MOODY"),""),"")</f>
        <v>Baa1</v>
      </c>
      <c r="J104" s="41" t="str">
        <f>IF(AND($G104&lt;&gt;"",$G104&lt;&gt;"N/A"),IF(LEFT(_xll.BDP($G104,"RTG_SP"),1)&lt;&gt;"#",_xll.BDP($G104,"RTG_SP"),""),"")</f>
        <v>A</v>
      </c>
      <c r="K104" s="41" t="str">
        <f t="shared" si="9"/>
        <v/>
      </c>
      <c r="L104" s="41" t="str">
        <f t="shared" si="9"/>
        <v/>
      </c>
      <c r="M104" s="41" t="str">
        <f t="shared" si="10"/>
        <v>Baa1</v>
      </c>
      <c r="N104" s="41" t="str">
        <f t="shared" si="10"/>
        <v>A</v>
      </c>
      <c r="O104" s="41">
        <f t="shared" si="11"/>
        <v>10</v>
      </c>
      <c r="P104" s="41">
        <f t="shared" si="12"/>
        <v>8</v>
      </c>
      <c r="Q104" s="41">
        <f t="shared" si="13"/>
        <v>0</v>
      </c>
    </row>
    <row r="105" spans="2:17" x14ac:dyDescent="0.25">
      <c r="B105" s="41" t="s">
        <v>652</v>
      </c>
      <c r="C105" s="41">
        <v>0.8</v>
      </c>
      <c r="D105" s="41" t="s">
        <v>36</v>
      </c>
      <c r="E105" s="41" t="s">
        <v>37</v>
      </c>
      <c r="F105" s="41" t="s">
        <v>653</v>
      </c>
      <c r="G105" s="41" t="str">
        <f>IF(F105&lt;&gt;"",IF(LEFT(_xll.BDP($F105&amp;" Curncy","SW_PRIMARY_REF_OBLIGATION_ISIN")&amp;" Corp",1)="#","N/A",_xll.BDP($F105&amp;" Curncy","SW_PRIMARY_REF_OBLIGATION_ISIN")&amp;" Corp"),"")</f>
        <v>US74834LAN01 Corp</v>
      </c>
      <c r="H105" s="43">
        <f>IF(G105&lt;&gt;"",IF(LEFT(_xll.BDP($F105&amp;" Curncy",H$18),1)="#","N/A",_xll.BDP($F105&amp;" Curncy",H$18)),"")</f>
        <v>62</v>
      </c>
      <c r="I105" s="41" t="str">
        <f>IF(AND($G105&lt;&gt;"",$G105&lt;&gt;"N/A"),IF(LEFT(_xll.BDP($G105,"RTG_MOODY"),1)&lt;&gt;"#",_xll.BDP($G105,"RTG_MOODY"),""),"")</f>
        <v>Baa2</v>
      </c>
      <c r="J105" s="41" t="str">
        <f>IF(AND($G105&lt;&gt;"",$G105&lt;&gt;"N/A"),IF(LEFT(_xll.BDP($G105,"RTG_SP"),1)&lt;&gt;"#",_xll.BDP($G105,"RTG_SP"),""),"")</f>
        <v>BBB+</v>
      </c>
      <c r="K105" s="41" t="str">
        <f t="shared" si="9"/>
        <v/>
      </c>
      <c r="L105" s="41" t="str">
        <f t="shared" si="9"/>
        <v/>
      </c>
      <c r="M105" s="41" t="str">
        <f t="shared" si="10"/>
        <v>Baa2</v>
      </c>
      <c r="N105" s="41" t="str">
        <f t="shared" si="10"/>
        <v>BBB+</v>
      </c>
      <c r="O105" s="41">
        <f t="shared" si="11"/>
        <v>11</v>
      </c>
      <c r="P105" s="41">
        <f t="shared" si="12"/>
        <v>10</v>
      </c>
      <c r="Q105" s="41">
        <f t="shared" si="13"/>
        <v>0</v>
      </c>
    </row>
    <row r="106" spans="2:17" x14ac:dyDescent="0.25">
      <c r="B106" s="41" t="s">
        <v>654</v>
      </c>
      <c r="C106" s="41">
        <v>0.8</v>
      </c>
      <c r="D106" s="41" t="s">
        <v>36</v>
      </c>
      <c r="E106" s="41" t="s">
        <v>37</v>
      </c>
      <c r="F106" s="41" t="s">
        <v>655</v>
      </c>
      <c r="G106" s="41" t="str">
        <f>IF(F106&lt;&gt;"",IF(LEFT(_xll.BDP($F106&amp;" Curncy","SW_PRIMARY_REF_OBLIGATION_ISIN")&amp;" Corp",1)="#","N/A",_xll.BDP($F106&amp;" Curncy","SW_PRIMARY_REF_OBLIGATION_ISIN")&amp;" Corp"),"")</f>
        <v>US755111AF81 Corp</v>
      </c>
      <c r="H106" s="43">
        <f>IF(G106&lt;&gt;"",IF(LEFT(_xll.BDP($F106&amp;" Curncy",H$18),1)="#","N/A",_xll.BDP($F106&amp;" Curncy",H$18)),"")</f>
        <v>23.999999999999996</v>
      </c>
      <c r="I106" s="41" t="str">
        <f>IF(AND($G106&lt;&gt;"",$G106&lt;&gt;"N/A"),IF(LEFT(_xll.BDP($G106,"RTG_MOODY"),1)&lt;&gt;"#",_xll.BDP($G106,"RTG_MOODY"),""),"")</f>
        <v>A3</v>
      </c>
      <c r="J106" s="41" t="str">
        <f>IF(AND($G106&lt;&gt;"",$G106&lt;&gt;"N/A"),IF(LEFT(_xll.BDP($G106,"RTG_SP"),1)&lt;&gt;"#",_xll.BDP($G106,"RTG_SP"),""),"")</f>
        <v>A</v>
      </c>
      <c r="K106" s="41" t="str">
        <f t="shared" si="9"/>
        <v/>
      </c>
      <c r="L106" s="41" t="str">
        <f t="shared" si="9"/>
        <v/>
      </c>
      <c r="M106" s="41" t="str">
        <f t="shared" si="10"/>
        <v>A3</v>
      </c>
      <c r="N106" s="41" t="str">
        <f t="shared" si="10"/>
        <v>A</v>
      </c>
      <c r="O106" s="41">
        <f t="shared" si="11"/>
        <v>9</v>
      </c>
      <c r="P106" s="41">
        <f t="shared" si="12"/>
        <v>8</v>
      </c>
      <c r="Q106" s="41">
        <f t="shared" si="13"/>
        <v>0</v>
      </c>
    </row>
    <row r="107" spans="2:17" x14ac:dyDescent="0.25">
      <c r="B107" s="41" t="s">
        <v>656</v>
      </c>
      <c r="C107" s="41">
        <v>0.8</v>
      </c>
      <c r="D107" s="41" t="s">
        <v>36</v>
      </c>
      <c r="E107" s="41" t="s">
        <v>37</v>
      </c>
      <c r="F107" s="41" t="s">
        <v>657</v>
      </c>
      <c r="G107" s="41" t="str">
        <f>IF(F107&lt;&gt;"",IF(LEFT(_xll.BDP($F107&amp;" Curncy","SW_PRIMARY_REF_OBLIGATION_ISIN")&amp;" Corp",1)="#","N/A",_xll.BDP($F107&amp;" Curncy","SW_PRIMARY_REF_OBLIGATION_ISIN")&amp;" Corp"),"")</f>
        <v>US761713AX48 Corp</v>
      </c>
      <c r="H107" s="43">
        <f>IF(G107&lt;&gt;"",IF(LEFT(_xll.BDP($F107&amp;" Curncy",H$18),1)="#","N/A",_xll.BDP($F107&amp;" Curncy",H$18)),"")</f>
        <v>43</v>
      </c>
      <c r="I107" s="41" t="str">
        <f>IF(AND($G107&lt;&gt;"",$G107&lt;&gt;"N/A"),IF(LEFT(_xll.BDP($G107,"RTG_MOODY"),1)&lt;&gt;"#",_xll.BDP($G107,"RTG_MOODY"),""),"")</f>
        <v>Baa3</v>
      </c>
      <c r="J107" s="41" t="str">
        <f>IF(AND($G107&lt;&gt;"",$G107&lt;&gt;"N/A"),IF(LEFT(_xll.BDP($G107,"RTG_SP"),1)&lt;&gt;"#",_xll.BDP($G107,"RTG_SP"),""),"")</f>
        <v>BBB-</v>
      </c>
      <c r="K107" s="41" t="str">
        <f t="shared" si="9"/>
        <v/>
      </c>
      <c r="L107" s="41" t="str">
        <f t="shared" si="9"/>
        <v/>
      </c>
      <c r="M107" s="41" t="str">
        <f t="shared" si="10"/>
        <v>Baa3</v>
      </c>
      <c r="N107" s="41" t="str">
        <f t="shared" si="10"/>
        <v>BBB-</v>
      </c>
      <c r="O107" s="41">
        <f t="shared" si="11"/>
        <v>12</v>
      </c>
      <c r="P107" s="41">
        <f t="shared" si="12"/>
        <v>12</v>
      </c>
      <c r="Q107" s="41">
        <f t="shared" si="13"/>
        <v>0</v>
      </c>
    </row>
    <row r="108" spans="2:17" x14ac:dyDescent="0.25">
      <c r="B108" s="41" t="s">
        <v>658</v>
      </c>
      <c r="C108" s="41">
        <v>0.8</v>
      </c>
      <c r="D108" s="41" t="s">
        <v>36</v>
      </c>
      <c r="E108" s="41" t="s">
        <v>37</v>
      </c>
      <c r="F108" s="41" t="s">
        <v>659</v>
      </c>
      <c r="G108" s="41" t="str">
        <f>IF(F108&lt;&gt;"",IF(LEFT(_xll.BDP($F108&amp;" Curncy","SW_PRIMARY_REF_OBLIGATION_ISIN")&amp;" Corp",1)="#","N/A",_xll.BDP($F108&amp;" Curncy","SW_PRIMARY_REF_OBLIGATION_ISIN")&amp;" Corp"),"")</f>
        <v>US78355HJW07 Corp</v>
      </c>
      <c r="H108" s="43">
        <f>IF(G108&lt;&gt;"",IF(LEFT(_xll.BDP($F108&amp;" Curncy",H$18),1)="#","N/A",_xll.BDP($F108&amp;" Curncy",H$18)),"")</f>
        <v>120</v>
      </c>
      <c r="I108" s="41" t="str">
        <f>IF(AND($G108&lt;&gt;"",$G108&lt;&gt;"N/A"),IF(LEFT(_xll.BDP($G108,"RTG_MOODY"),1)&lt;&gt;"#",_xll.BDP($G108,"RTG_MOODY"),""),"")</f>
        <v>Baa1</v>
      </c>
      <c r="J108" s="41" t="str">
        <f>IF(AND($G108&lt;&gt;"",$G108&lt;&gt;"N/A"),IF(LEFT(_xll.BDP($G108,"RTG_SP"),1)&lt;&gt;"#",_xll.BDP($G108,"RTG_SP"),""),"")</f>
        <v>BBB</v>
      </c>
      <c r="K108" s="41" t="str">
        <f t="shared" si="9"/>
        <v/>
      </c>
      <c r="L108" s="41" t="str">
        <f t="shared" si="9"/>
        <v/>
      </c>
      <c r="M108" s="41" t="str">
        <f t="shared" si="10"/>
        <v>Baa1</v>
      </c>
      <c r="N108" s="41" t="str">
        <f t="shared" si="10"/>
        <v>BBB</v>
      </c>
      <c r="O108" s="41">
        <f t="shared" si="11"/>
        <v>10</v>
      </c>
      <c r="P108" s="41">
        <f t="shared" si="12"/>
        <v>11</v>
      </c>
      <c r="Q108" s="41">
        <f t="shared" si="13"/>
        <v>0</v>
      </c>
    </row>
    <row r="109" spans="2:17" x14ac:dyDescent="0.25">
      <c r="B109" s="41" t="s">
        <v>660</v>
      </c>
      <c r="C109" s="41">
        <v>0.8</v>
      </c>
      <c r="D109" s="41" t="s">
        <v>36</v>
      </c>
      <c r="E109" s="41" t="s">
        <v>37</v>
      </c>
      <c r="F109" s="41" t="s">
        <v>661</v>
      </c>
      <c r="G109" s="41" t="str">
        <f>IF(F109&lt;&gt;"",IF(LEFT(_xll.BDP($F109&amp;" Curncy","SW_PRIMARY_REF_OBLIGATION_ISIN")&amp;" Corp",1)="#","N/A",_xll.BDP($F109&amp;" Curncy","SW_PRIMARY_REF_OBLIGATION_ISIN")&amp;" Corp"),"")</f>
        <v>US816851AJ81 Corp</v>
      </c>
      <c r="H109" s="43">
        <f>IF(G109&lt;&gt;"",IF(LEFT(_xll.BDP($F109&amp;" Curncy",H$18),1)="#","N/A",_xll.BDP($F109&amp;" Curncy",H$18)),"")</f>
        <v>43</v>
      </c>
      <c r="I109" s="41" t="str">
        <f>IF(AND($G109&lt;&gt;"",$G109&lt;&gt;"N/A"),IF(LEFT(_xll.BDP($G109,"RTG_MOODY"),1)&lt;&gt;"#",_xll.BDP($G109,"RTG_MOODY"),""),"")</f>
        <v>Baa1</v>
      </c>
      <c r="J109" s="41" t="str">
        <f>IF(AND($G109&lt;&gt;"",$G109&lt;&gt;"N/A"),IF(LEFT(_xll.BDP($G109,"RTG_SP"),1)&lt;&gt;"#",_xll.BDP($G109,"RTG_SP"),""),"")</f>
        <v>BBB+</v>
      </c>
      <c r="K109" s="41" t="str">
        <f t="shared" si="9"/>
        <v/>
      </c>
      <c r="L109" s="41" t="str">
        <f t="shared" si="9"/>
        <v/>
      </c>
      <c r="M109" s="41" t="str">
        <f t="shared" si="10"/>
        <v>Baa1</v>
      </c>
      <c r="N109" s="41" t="str">
        <f t="shared" si="10"/>
        <v>BBB+</v>
      </c>
      <c r="O109" s="41">
        <f t="shared" si="11"/>
        <v>10</v>
      </c>
      <c r="P109" s="41">
        <f t="shared" si="12"/>
        <v>10</v>
      </c>
      <c r="Q109" s="41">
        <f t="shared" si="13"/>
        <v>0</v>
      </c>
    </row>
    <row r="110" spans="2:17" x14ac:dyDescent="0.25">
      <c r="B110" s="41" t="s">
        <v>662</v>
      </c>
      <c r="C110" s="41">
        <v>0.8</v>
      </c>
      <c r="D110" s="41" t="s">
        <v>36</v>
      </c>
      <c r="E110" s="41" t="s">
        <v>37</v>
      </c>
      <c r="F110" s="41" t="s">
        <v>663</v>
      </c>
      <c r="G110" s="41" t="str">
        <f>IF(F110&lt;&gt;"",IF(LEFT(_xll.BDP($F110&amp;" Curncy","SW_PRIMARY_REF_OBLIGATION_ISIN")&amp;" Corp",1)="#","N/A",_xll.BDP($F110&amp;" Curncy","SW_PRIMARY_REF_OBLIGATION_ISIN")&amp;" Corp"),"")</f>
        <v>US828807CF26 Corp</v>
      </c>
      <c r="H110" s="43">
        <f>IF(G110&lt;&gt;"",IF(LEFT(_xll.BDP($F110&amp;" Curncy",H$18),1)="#","N/A",_xll.BDP($F110&amp;" Curncy",H$18)),"")</f>
        <v>77</v>
      </c>
      <c r="I110" s="41" t="str">
        <f>IF(AND($G110&lt;&gt;"",$G110&lt;&gt;"N/A"),IF(LEFT(_xll.BDP($G110,"RTG_MOODY"),1)&lt;&gt;"#",_xll.BDP($G110,"RTG_MOODY"),""),"")</f>
        <v>A2</v>
      </c>
      <c r="J110" s="41" t="str">
        <f>IF(AND($G110&lt;&gt;"",$G110&lt;&gt;"N/A"),IF(LEFT(_xll.BDP($G110,"RTG_SP"),1)&lt;&gt;"#",_xll.BDP($G110,"RTG_SP"),""),"")</f>
        <v>A</v>
      </c>
      <c r="K110" s="41" t="str">
        <f t="shared" si="9"/>
        <v/>
      </c>
      <c r="L110" s="41" t="str">
        <f t="shared" si="9"/>
        <v/>
      </c>
      <c r="M110" s="41" t="str">
        <f t="shared" si="10"/>
        <v>A2</v>
      </c>
      <c r="N110" s="41" t="str">
        <f t="shared" si="10"/>
        <v>A</v>
      </c>
      <c r="O110" s="41">
        <f t="shared" si="11"/>
        <v>8</v>
      </c>
      <c r="P110" s="41">
        <f t="shared" si="12"/>
        <v>8</v>
      </c>
      <c r="Q110" s="41">
        <f t="shared" si="13"/>
        <v>0</v>
      </c>
    </row>
    <row r="111" spans="2:17" x14ac:dyDescent="0.25">
      <c r="B111" s="41" t="s">
        <v>664</v>
      </c>
      <c r="C111" s="41">
        <v>0.8</v>
      </c>
      <c r="D111" s="41" t="s">
        <v>36</v>
      </c>
      <c r="E111" s="41" t="s">
        <v>37</v>
      </c>
      <c r="F111" s="41" t="s">
        <v>665</v>
      </c>
      <c r="G111" s="41" t="str">
        <f>IF(F111&lt;&gt;"",IF(LEFT(_xll.BDP($F111&amp;" Curncy","SW_PRIMARY_REF_OBLIGATION_ISIN")&amp;" Corp",1)="#","N/A",_xll.BDP($F111&amp;" Curncy","SW_PRIMARY_REF_OBLIGATION_ISIN")&amp;" Corp"),"")</f>
        <v>US844741BB35 Corp</v>
      </c>
      <c r="H111" s="43">
        <f>IF(G111&lt;&gt;"",IF(LEFT(_xll.BDP($F111&amp;" Curncy",H$18),1)="#","N/A",_xll.BDP($F111&amp;" Curncy",H$18)),"")</f>
        <v>61.000000000000007</v>
      </c>
      <c r="I111" s="41" t="str">
        <f>IF(AND($G111&lt;&gt;"",$G111&lt;&gt;"N/A"),IF(LEFT(_xll.BDP($G111,"RTG_MOODY"),1)&lt;&gt;"#",_xll.BDP($G111,"RTG_MOODY"),""),"")</f>
        <v>Baa1</v>
      </c>
      <c r="J111" s="41" t="str">
        <f>IF(AND($G111&lt;&gt;"",$G111&lt;&gt;"N/A"),IF(LEFT(_xll.BDP($G111,"RTG_SP"),1)&lt;&gt;"#",_xll.BDP($G111,"RTG_SP"),""),"")</f>
        <v>BBB</v>
      </c>
      <c r="K111" s="41" t="str">
        <f t="shared" si="9"/>
        <v/>
      </c>
      <c r="L111" s="41" t="str">
        <f t="shared" si="9"/>
        <v/>
      </c>
      <c r="M111" s="41" t="str">
        <f t="shared" si="10"/>
        <v>Baa1</v>
      </c>
      <c r="N111" s="41" t="str">
        <f t="shared" si="10"/>
        <v>BBB</v>
      </c>
      <c r="O111" s="41">
        <f t="shared" si="11"/>
        <v>10</v>
      </c>
      <c r="P111" s="41">
        <f t="shared" si="12"/>
        <v>11</v>
      </c>
      <c r="Q111" s="41">
        <f t="shared" si="13"/>
        <v>0</v>
      </c>
    </row>
    <row r="112" spans="2:17" x14ac:dyDescent="0.25">
      <c r="B112" s="41" t="s">
        <v>666</v>
      </c>
      <c r="C112" s="41">
        <v>0.8</v>
      </c>
      <c r="D112" s="41" t="s">
        <v>36</v>
      </c>
      <c r="E112" s="41" t="s">
        <v>37</v>
      </c>
      <c r="F112" s="41" t="s">
        <v>667</v>
      </c>
      <c r="G112" s="41" t="str">
        <f>IF(F112&lt;&gt;"",IF(LEFT(_xll.BDP($F112&amp;" Curncy","SW_PRIMARY_REF_OBLIGATION_ISIN")&amp;" Corp",1)="#","N/A",_xll.BDP($F112&amp;" Curncy","SW_PRIMARY_REF_OBLIGATION_ISIN")&amp;" Corp"),"")</f>
        <v>US855030AL63 Corp</v>
      </c>
      <c r="H112" s="43">
        <f>IF(G112&lt;&gt;"",IF(LEFT(_xll.BDP($F112&amp;" Curncy",H$18),1)="#","N/A",_xll.BDP($F112&amp;" Curncy",H$18)),"")</f>
        <v>254.99999999999997</v>
      </c>
      <c r="I112" s="41" t="str">
        <f>IF(AND($G112&lt;&gt;"",$G112&lt;&gt;"N/A"),IF(LEFT(_xll.BDP($G112,"RTG_MOODY"),1)&lt;&gt;"#",_xll.BDP($G112,"RTG_MOODY"),""),"")</f>
        <v>Baa2 /*-</v>
      </c>
      <c r="J112" s="41" t="str">
        <f>IF(AND($G112&lt;&gt;"",$G112&lt;&gt;"N/A"),IF(LEFT(_xll.BDP($G112,"RTG_SP"),1)&lt;&gt;"#",_xll.BDP($G112,"RTG_SP"),""),"")</f>
        <v>BBB- /*-</v>
      </c>
      <c r="K112" s="41">
        <f t="shared" si="9"/>
        <v>6</v>
      </c>
      <c r="L112" s="41">
        <f t="shared" si="9"/>
        <v>6</v>
      </c>
      <c r="M112" s="41" t="str">
        <f t="shared" si="10"/>
        <v>Baa2</v>
      </c>
      <c r="N112" s="41" t="str">
        <f t="shared" si="10"/>
        <v>BBB-</v>
      </c>
      <c r="O112" s="41">
        <f t="shared" si="11"/>
        <v>11</v>
      </c>
      <c r="P112" s="41">
        <f t="shared" si="12"/>
        <v>12</v>
      </c>
      <c r="Q112" s="41">
        <f t="shared" si="13"/>
        <v>0</v>
      </c>
    </row>
    <row r="113" spans="2:17" x14ac:dyDescent="0.25">
      <c r="B113" s="41" t="s">
        <v>668</v>
      </c>
      <c r="C113" s="41">
        <v>0.8</v>
      </c>
      <c r="D113" s="41" t="s">
        <v>36</v>
      </c>
      <c r="E113" s="41" t="s">
        <v>37</v>
      </c>
      <c r="F113" s="41" t="s">
        <v>669</v>
      </c>
      <c r="G113" s="41" t="str">
        <f>IF(F113&lt;&gt;"",IF(LEFT(_xll.BDP($F113&amp;" Curncy","SW_PRIMARY_REF_OBLIGATION_ISIN")&amp;" Corp",1)="#","N/A",_xll.BDP($F113&amp;" Curncy","SW_PRIMARY_REF_OBLIGATION_ISIN")&amp;" Corp"),"")</f>
        <v>US85590AAL89 Corp</v>
      </c>
      <c r="H113" s="43">
        <f>IF(G113&lt;&gt;"",IF(LEFT(_xll.BDP($F113&amp;" Curncy",H$18),1)="#","N/A",_xll.BDP($F113&amp;" Curncy",H$18)),"")</f>
        <v>38</v>
      </c>
      <c r="I113" s="41" t="str">
        <f>IF(AND($G113&lt;&gt;"",$G113&lt;&gt;"N/A"),IF(LEFT(_xll.BDP($G113,"RTG_MOODY"),1)&lt;&gt;"#",_xll.BDP($G113,"RTG_MOODY"),""),"")</f>
        <v>Baa2</v>
      </c>
      <c r="J113" s="41" t="str">
        <f>IF(AND($G113&lt;&gt;"",$G113&lt;&gt;"N/A"),IF(LEFT(_xll.BDP($G113,"RTG_SP"),1)&lt;&gt;"#",_xll.BDP($G113,"RTG_SP"),""),"")</f>
        <v>BBB</v>
      </c>
      <c r="K113" s="41" t="str">
        <f t="shared" si="9"/>
        <v/>
      </c>
      <c r="L113" s="41" t="str">
        <f t="shared" si="9"/>
        <v/>
      </c>
      <c r="M113" s="41" t="str">
        <f t="shared" si="10"/>
        <v>Baa2</v>
      </c>
      <c r="N113" s="41" t="str">
        <f t="shared" si="10"/>
        <v>BBB</v>
      </c>
      <c r="O113" s="41">
        <f t="shared" si="11"/>
        <v>11</v>
      </c>
      <c r="P113" s="41">
        <f t="shared" si="12"/>
        <v>11</v>
      </c>
      <c r="Q113" s="41">
        <f t="shared" si="13"/>
        <v>0</v>
      </c>
    </row>
    <row r="114" spans="2:17" x14ac:dyDescent="0.25">
      <c r="B114" s="41" t="s">
        <v>670</v>
      </c>
      <c r="C114" s="41">
        <v>0.8</v>
      </c>
      <c r="D114" s="41" t="s">
        <v>36</v>
      </c>
      <c r="E114" s="41" t="s">
        <v>37</v>
      </c>
      <c r="F114" s="41" t="s">
        <v>671</v>
      </c>
      <c r="G114" s="41" t="str">
        <f>IF(F114&lt;&gt;"",IF(LEFT(_xll.BDP($F114&amp;" Curncy","SW_PRIMARY_REF_OBLIGATION_ISIN")&amp;" Corp",1)="#","N/A",_xll.BDP($F114&amp;" Curncy","SW_PRIMARY_REF_OBLIGATION_ISIN")&amp;" Corp"),"")</f>
        <v>US87612EAP16 Corp</v>
      </c>
      <c r="H114" s="43">
        <f>IF(G114&lt;&gt;"",IF(LEFT(_xll.BDP($F114&amp;" Curncy",H$18),1)="#","N/A",_xll.BDP($F114&amp;" Curncy",H$18)),"")</f>
        <v>28</v>
      </c>
      <c r="I114" s="41" t="str">
        <f>IF(AND($G114&lt;&gt;"",$G114&lt;&gt;"N/A"),IF(LEFT(_xll.BDP($G114,"RTG_MOODY"),1)&lt;&gt;"#",_xll.BDP($G114,"RTG_MOODY"),""),"")</f>
        <v>A2</v>
      </c>
      <c r="J114" s="41" t="str">
        <f>IF(AND($G114&lt;&gt;"",$G114&lt;&gt;"N/A"),IF(LEFT(_xll.BDP($G114,"RTG_SP"),1)&lt;&gt;"#",_xll.BDP($G114,"RTG_SP"),""),"")</f>
        <v>A</v>
      </c>
      <c r="K114" s="41" t="str">
        <f t="shared" si="9"/>
        <v/>
      </c>
      <c r="L114" s="41" t="str">
        <f t="shared" si="9"/>
        <v/>
      </c>
      <c r="M114" s="41" t="str">
        <f t="shared" si="10"/>
        <v>A2</v>
      </c>
      <c r="N114" s="41" t="str">
        <f t="shared" si="10"/>
        <v>A</v>
      </c>
      <c r="O114" s="41">
        <f t="shared" si="11"/>
        <v>8</v>
      </c>
      <c r="P114" s="41">
        <f t="shared" si="12"/>
        <v>8</v>
      </c>
      <c r="Q114" s="41">
        <f t="shared" si="13"/>
        <v>0</v>
      </c>
    </row>
    <row r="115" spans="2:17" x14ac:dyDescent="0.25">
      <c r="B115" s="41" t="s">
        <v>672</v>
      </c>
      <c r="C115" s="41">
        <v>0.8</v>
      </c>
      <c r="D115" s="41" t="s">
        <v>36</v>
      </c>
      <c r="E115" s="41" t="s">
        <v>37</v>
      </c>
      <c r="F115" s="41" t="s">
        <v>673</v>
      </c>
      <c r="G115" s="41" t="str">
        <f>IF(F115&lt;&gt;"",IF(LEFT(_xll.BDP($F115&amp;" Curncy","SW_PRIMARY_REF_OBLIGATION_ISIN")&amp;" Corp",1)="#","N/A",_xll.BDP($F115&amp;" Curncy","SW_PRIMARY_REF_OBLIGATION_ISIN")&amp;" Corp"),"")</f>
        <v>US878742AY10 Corp</v>
      </c>
      <c r="H115" s="43">
        <f>IF(G115&lt;&gt;"",IF(LEFT(_xll.BDP($F115&amp;" Curncy",H$18),1)="#","N/A",_xll.BDP($F115&amp;" Curncy",H$18)),"")</f>
        <v>1437.3238821895559</v>
      </c>
      <c r="I115" s="41" t="str">
        <f>IF(AND($G115&lt;&gt;"",$G115&lt;&gt;"N/A"),IF(LEFT(_xll.BDP($G115,"RTG_MOODY"),1)&lt;&gt;"#",_xll.BDP($G115,"RTG_MOODY"),""),"")</f>
        <v>B3</v>
      </c>
      <c r="J115" s="41" t="str">
        <f>IF(AND($G115&lt;&gt;"",$G115&lt;&gt;"N/A"),IF(LEFT(_xll.BDP($G115,"RTG_SP"),1)&lt;&gt;"#",_xll.BDP($G115,"RTG_SP"),""),"")</f>
        <v>B+</v>
      </c>
      <c r="K115" s="41" t="str">
        <f t="shared" si="9"/>
        <v/>
      </c>
      <c r="L115" s="41" t="str">
        <f t="shared" si="9"/>
        <v/>
      </c>
      <c r="M115" s="41" t="str">
        <f t="shared" si="10"/>
        <v>B3</v>
      </c>
      <c r="N115" s="41" t="str">
        <f t="shared" si="10"/>
        <v>B+</v>
      </c>
      <c r="O115" s="41">
        <f t="shared" si="11"/>
        <v>18</v>
      </c>
      <c r="P115" s="41">
        <f t="shared" si="12"/>
        <v>16</v>
      </c>
      <c r="Q115" s="41">
        <f t="shared" si="13"/>
        <v>0</v>
      </c>
    </row>
    <row r="116" spans="2:17" x14ac:dyDescent="0.25">
      <c r="B116" s="41" t="s">
        <v>674</v>
      </c>
      <c r="C116" s="41">
        <v>0.8</v>
      </c>
      <c r="D116" s="41" t="s">
        <v>36</v>
      </c>
      <c r="E116" s="41" t="s">
        <v>37</v>
      </c>
      <c r="F116" s="41" t="s">
        <v>675</v>
      </c>
      <c r="G116" s="41" t="str">
        <f>IF(F116&lt;&gt;"",IF(LEFT(_xll.BDP($F116&amp;" Curncy","SW_PRIMARY_REF_OBLIGATION_ISIN")&amp;" Corp",1)="#","N/A",_xll.BDP($F116&amp;" Curncy","SW_PRIMARY_REF_OBLIGATION_ISIN")&amp;" Corp"),"")</f>
        <v>US020002AH49 Corp</v>
      </c>
      <c r="H116" s="43">
        <f>IF(G116&lt;&gt;"",IF(LEFT(_xll.BDP($F116&amp;" Curncy",H$18),1)="#","N/A",_xll.BDP($F116&amp;" Curncy",H$18)),"")</f>
        <v>32</v>
      </c>
      <c r="I116" s="41" t="str">
        <f>IF(AND($G116&lt;&gt;"",$G116&lt;&gt;"N/A"),IF(LEFT(_xll.BDP($G116,"RTG_MOODY"),1)&lt;&gt;"#",_xll.BDP($G116,"RTG_MOODY"),""),"")</f>
        <v>A3</v>
      </c>
      <c r="J116" s="41" t="str">
        <f>IF(AND($G116&lt;&gt;"",$G116&lt;&gt;"N/A"),IF(LEFT(_xll.BDP($G116,"RTG_SP"),1)&lt;&gt;"#",_xll.BDP($G116,"RTG_SP"),""),"")</f>
        <v>A-</v>
      </c>
      <c r="K116" s="41" t="str">
        <f t="shared" si="9"/>
        <v/>
      </c>
      <c r="L116" s="41" t="str">
        <f t="shared" si="9"/>
        <v/>
      </c>
      <c r="M116" s="41" t="str">
        <f t="shared" si="10"/>
        <v>A3</v>
      </c>
      <c r="N116" s="41" t="str">
        <f t="shared" si="10"/>
        <v>A-</v>
      </c>
      <c r="O116" s="41">
        <f t="shared" si="11"/>
        <v>9</v>
      </c>
      <c r="P116" s="41">
        <f t="shared" si="12"/>
        <v>9</v>
      </c>
      <c r="Q116" s="41">
        <f t="shared" si="13"/>
        <v>0</v>
      </c>
    </row>
    <row r="117" spans="2:17" x14ac:dyDescent="0.25">
      <c r="B117" s="41" t="s">
        <v>676</v>
      </c>
      <c r="C117" s="41">
        <v>0.8</v>
      </c>
      <c r="D117" s="41" t="s">
        <v>36</v>
      </c>
      <c r="E117" s="41" t="s">
        <v>37</v>
      </c>
      <c r="F117" s="41" t="s">
        <v>677</v>
      </c>
      <c r="G117" s="41" t="str">
        <f>IF(F117&lt;&gt;"",IF(LEFT(_xll.BDP($F117&amp;" Curncy","SW_PRIMARY_REF_OBLIGATION_ISIN")&amp;" Corp",1)="#","N/A",_xll.BDP($F117&amp;" Curncy","SW_PRIMARY_REF_OBLIGATION_ISIN")&amp;" Corp"),"")</f>
        <v>US097023AD79 Corp</v>
      </c>
      <c r="H117" s="43">
        <f>IF(G117&lt;&gt;"",IF(LEFT(_xll.BDP($F117&amp;" Curncy",H$18),1)="#","N/A",_xll.BDP($F117&amp;" Curncy",H$18)),"")</f>
        <v>41</v>
      </c>
      <c r="I117" s="41" t="str">
        <f>IF(AND($G117&lt;&gt;"",$G117&lt;&gt;"N/A"),IF(LEFT(_xll.BDP($G117,"RTG_MOODY"),1)&lt;&gt;"#",_xll.BDP($G117,"RTG_MOODY"),""),"")</f>
        <v>A2</v>
      </c>
      <c r="J117" s="41" t="str">
        <f>IF(AND($G117&lt;&gt;"",$G117&lt;&gt;"N/A"),IF(LEFT(_xll.BDP($G117,"RTG_SP"),1)&lt;&gt;"#",_xll.BDP($G117,"RTG_SP"),""),"")</f>
        <v>A</v>
      </c>
      <c r="K117" s="41" t="str">
        <f t="shared" si="9"/>
        <v/>
      </c>
      <c r="L117" s="41" t="str">
        <f t="shared" si="9"/>
        <v/>
      </c>
      <c r="M117" s="41" t="str">
        <f t="shared" si="10"/>
        <v>A2</v>
      </c>
      <c r="N117" s="41" t="str">
        <f t="shared" si="10"/>
        <v>A</v>
      </c>
      <c r="O117" s="41">
        <f t="shared" si="11"/>
        <v>8</v>
      </c>
      <c r="P117" s="41">
        <f t="shared" si="12"/>
        <v>8</v>
      </c>
      <c r="Q117" s="41">
        <f t="shared" si="13"/>
        <v>0</v>
      </c>
    </row>
    <row r="118" spans="2:17" x14ac:dyDescent="0.25">
      <c r="B118" s="41" t="s">
        <v>678</v>
      </c>
      <c r="C118" s="41">
        <v>0.8</v>
      </c>
      <c r="D118" s="41" t="s">
        <v>36</v>
      </c>
      <c r="E118" s="41" t="s">
        <v>37</v>
      </c>
      <c r="F118" s="41" t="s">
        <v>679</v>
      </c>
      <c r="G118" s="41" t="str">
        <f>IF(F118&lt;&gt;"",IF(LEFT(_xll.BDP($F118&amp;" Curncy","SW_PRIMARY_REF_OBLIGATION_ISIN")&amp;" Corp",1)="#","N/A",_xll.BDP($F118&amp;" Curncy","SW_PRIMARY_REF_OBLIGATION_ISIN")&amp;" Corp"),"")</f>
        <v>N/A</v>
      </c>
      <c r="H118" s="43">
        <f>IF(G118&lt;&gt;"",IF(LEFT(_xll.BDP($F118&amp;" Curncy",H$18),1)="#","N/A",_xll.BDP($F118&amp;" Curncy",H$18)),"")</f>
        <v>25</v>
      </c>
      <c r="I118" s="41" t="str">
        <f>IF(AND($G118&lt;&gt;"",$G118&lt;&gt;"N/A"),IF(LEFT(_xll.BDP($G118,"RTG_MOODY"),1)&lt;&gt;"#",_xll.BDP($G118,"RTG_MOODY"),""),"")</f>
        <v/>
      </c>
      <c r="J118" s="41" t="str">
        <f>IF(AND($G118&lt;&gt;"",$G118&lt;&gt;"N/A"),IF(LEFT(_xll.BDP($G118,"RTG_SP"),1)&lt;&gt;"#",_xll.BDP($G118,"RTG_SP"),""),"")</f>
        <v/>
      </c>
      <c r="K118" s="41" t="str">
        <f t="shared" si="9"/>
        <v/>
      </c>
      <c r="L118" s="41" t="str">
        <f t="shared" si="9"/>
        <v/>
      </c>
      <c r="M118" s="41" t="str">
        <f t="shared" si="10"/>
        <v/>
      </c>
      <c r="N118" s="41" t="str">
        <f t="shared" si="10"/>
        <v/>
      </c>
      <c r="O118" s="41" t="str">
        <f t="shared" si="11"/>
        <v/>
      </c>
      <c r="P118" s="41" t="str">
        <f t="shared" si="12"/>
        <v/>
      </c>
      <c r="Q118" s="41">
        <f t="shared" si="13"/>
        <v>1</v>
      </c>
    </row>
    <row r="119" spans="2:17" x14ac:dyDescent="0.25">
      <c r="B119" s="41" t="s">
        <v>680</v>
      </c>
      <c r="C119" s="41">
        <v>0.8</v>
      </c>
      <c r="D119" s="41" t="s">
        <v>36</v>
      </c>
      <c r="E119" s="41" t="s">
        <v>37</v>
      </c>
      <c r="F119" s="41" t="s">
        <v>681</v>
      </c>
      <c r="G119" s="41" t="str">
        <f>IF(F119&lt;&gt;"",IF(LEFT(_xll.BDP($F119&amp;" Curncy","SW_PRIMARY_REF_OBLIGATION_ISIN")&amp;" Corp",1)="#","N/A",_xll.BDP($F119&amp;" Curncy","SW_PRIMARY_REF_OBLIGATION_ISIN")&amp;" Corp"),"")</f>
        <v>US260543BJ10 Corp</v>
      </c>
      <c r="H119" s="43">
        <f>IF(G119&lt;&gt;"",IF(LEFT(_xll.BDP($F119&amp;" Curncy",H$18),1)="#","N/A",_xll.BDP($F119&amp;" Curncy",H$18)),"")</f>
        <v>69</v>
      </c>
      <c r="I119" s="41" t="str">
        <f>IF(AND($G119&lt;&gt;"",$G119&lt;&gt;"N/A"),IF(LEFT(_xll.BDP($G119,"RTG_MOODY"),1)&lt;&gt;"#",_xll.BDP($G119,"RTG_MOODY"),""),"")</f>
        <v>Baa2</v>
      </c>
      <c r="J119" s="41" t="str">
        <f>IF(AND($G119&lt;&gt;"",$G119&lt;&gt;"N/A"),IF(LEFT(_xll.BDP($G119,"RTG_SP"),1)&lt;&gt;"#",_xll.BDP($G119,"RTG_SP"),""),"")</f>
        <v>BBB /*</v>
      </c>
      <c r="K119" s="41" t="str">
        <f t="shared" si="9"/>
        <v/>
      </c>
      <c r="L119" s="41">
        <f t="shared" si="9"/>
        <v>5</v>
      </c>
      <c r="M119" s="41" t="str">
        <f t="shared" si="10"/>
        <v>Baa2</v>
      </c>
      <c r="N119" s="41" t="str">
        <f t="shared" si="10"/>
        <v>BBB</v>
      </c>
      <c r="O119" s="41">
        <f t="shared" si="11"/>
        <v>11</v>
      </c>
      <c r="P119" s="41">
        <f t="shared" si="12"/>
        <v>11</v>
      </c>
      <c r="Q119" s="41">
        <f t="shared" si="13"/>
        <v>0</v>
      </c>
    </row>
    <row r="120" spans="2:17" x14ac:dyDescent="0.25">
      <c r="B120" s="41" t="s">
        <v>682</v>
      </c>
      <c r="C120" s="41">
        <v>0.8</v>
      </c>
      <c r="D120" s="41" t="s">
        <v>36</v>
      </c>
      <c r="E120" s="41" t="s">
        <v>37</v>
      </c>
      <c r="F120" s="41" t="s">
        <v>683</v>
      </c>
      <c r="G120" s="41" t="str">
        <f>IF(F120&lt;&gt;"",IF(LEFT(_xll.BDP($F120&amp;" Curncy","SW_PRIMARY_REF_OBLIGATION_ISIN")&amp;" Corp",1)="#","N/A",_xll.BDP($F120&amp;" Curncy","SW_PRIMARY_REF_OBLIGATION_ISIN")&amp;" Corp"),"")</f>
        <v>US364760AK48 Corp</v>
      </c>
      <c r="H120" s="43">
        <f>IF(G120&lt;&gt;"",IF(LEFT(_xll.BDP($F120&amp;" Curncy",H$18),1)="#","N/A",_xll.BDP($F120&amp;" Curncy",H$18)),"")</f>
        <v>250</v>
      </c>
      <c r="I120" s="41" t="str">
        <f>IF(AND($G120&lt;&gt;"",$G120&lt;&gt;"N/A"),IF(LEFT(_xll.BDP($G120,"RTG_MOODY"),1)&lt;&gt;"#",_xll.BDP($G120,"RTG_MOODY"),""),"")</f>
        <v>Baa2</v>
      </c>
      <c r="J120" s="41" t="str">
        <f>IF(AND($G120&lt;&gt;"",$G120&lt;&gt;"N/A"),IF(LEFT(_xll.BDP($G120,"RTG_SP"),1)&lt;&gt;"#",_xll.BDP($G120,"RTG_SP"),""),"")</f>
        <v>BBB-</v>
      </c>
      <c r="K120" s="41" t="str">
        <f t="shared" si="9"/>
        <v/>
      </c>
      <c r="L120" s="41" t="str">
        <f t="shared" si="9"/>
        <v/>
      </c>
      <c r="M120" s="41" t="str">
        <f t="shared" si="10"/>
        <v>Baa2</v>
      </c>
      <c r="N120" s="41" t="str">
        <f t="shared" si="10"/>
        <v>BBB-</v>
      </c>
      <c r="O120" s="41">
        <f t="shared" si="11"/>
        <v>11</v>
      </c>
      <c r="P120" s="41">
        <f t="shared" si="12"/>
        <v>12</v>
      </c>
      <c r="Q120" s="41">
        <f t="shared" si="13"/>
        <v>0</v>
      </c>
    </row>
    <row r="121" spans="2:17" x14ac:dyDescent="0.25">
      <c r="B121" s="41" t="s">
        <v>684</v>
      </c>
      <c r="C121" s="41">
        <v>0.8</v>
      </c>
      <c r="D121" s="41" t="s">
        <v>36</v>
      </c>
      <c r="E121" s="41" t="s">
        <v>37</v>
      </c>
      <c r="F121" s="41" t="s">
        <v>685</v>
      </c>
      <c r="G121" s="41" t="str">
        <f>IF(F121&lt;&gt;"",IF(LEFT(_xll.BDP($F121&amp;" Curncy","SW_PRIMARY_REF_OBLIGATION_ISIN")&amp;" Corp",1)="#","N/A",_xll.BDP($F121&amp;" Curncy","SW_PRIMARY_REF_OBLIGATION_ISIN")&amp;" Corp"),"")</f>
        <v>US416515AV66 Corp</v>
      </c>
      <c r="H121" s="43">
        <f>IF(G121&lt;&gt;"",IF(LEFT(_xll.BDP($F121&amp;" Curncy",H$18),1)="#","N/A",_xll.BDP($F121&amp;" Curncy",H$18)),"")</f>
        <v>52</v>
      </c>
      <c r="I121" s="41" t="str">
        <f>IF(AND($G121&lt;&gt;"",$G121&lt;&gt;"N/A"),IF(LEFT(_xll.BDP($G121,"RTG_MOODY"),1)&lt;&gt;"#",_xll.BDP($G121,"RTG_MOODY"),""),"")</f>
        <v>Baa2</v>
      </c>
      <c r="J121" s="41" t="str">
        <f>IF(AND($G121&lt;&gt;"",$G121&lt;&gt;"N/A"),IF(LEFT(_xll.BDP($G121,"RTG_SP"),1)&lt;&gt;"#",_xll.BDP($G121,"RTG_SP"),""),"")</f>
        <v>BBB+</v>
      </c>
      <c r="K121" s="41" t="str">
        <f t="shared" si="9"/>
        <v/>
      </c>
      <c r="L121" s="41" t="str">
        <f t="shared" si="9"/>
        <v/>
      </c>
      <c r="M121" s="41" t="str">
        <f t="shared" si="10"/>
        <v>Baa2</v>
      </c>
      <c r="N121" s="41" t="str">
        <f t="shared" si="10"/>
        <v>BBB+</v>
      </c>
      <c r="O121" s="41">
        <f t="shared" si="11"/>
        <v>11</v>
      </c>
      <c r="P121" s="41">
        <f t="shared" si="12"/>
        <v>10</v>
      </c>
      <c r="Q121" s="41">
        <f t="shared" si="13"/>
        <v>0</v>
      </c>
    </row>
    <row r="122" spans="2:17" x14ac:dyDescent="0.25">
      <c r="B122" s="41" t="s">
        <v>686</v>
      </c>
      <c r="C122" s="41">
        <v>0.8</v>
      </c>
      <c r="D122" s="41" t="s">
        <v>36</v>
      </c>
      <c r="E122" s="41" t="s">
        <v>37</v>
      </c>
      <c r="F122" s="41" t="s">
        <v>687</v>
      </c>
      <c r="G122" s="41" t="str">
        <f>IF(F122&lt;&gt;"",IF(LEFT(_xll.BDP($F122&amp;" Curncy","SW_PRIMARY_REF_OBLIGATION_ISIN")&amp;" Corp",1)="#","N/A",_xll.BDP($F122&amp;" Curncy","SW_PRIMARY_REF_OBLIGATION_ISIN")&amp;" Corp"),"")</f>
        <v>US437076AS19 Corp</v>
      </c>
      <c r="H122" s="43">
        <f>IF(G122&lt;&gt;"",IF(LEFT(_xll.BDP($F122&amp;" Curncy",H$18),1)="#","N/A",_xll.BDP($F122&amp;" Curncy",H$18)),"")</f>
        <v>28</v>
      </c>
      <c r="I122" s="41" t="str">
        <f>IF(AND($G122&lt;&gt;"",$G122&lt;&gt;"N/A"),IF(LEFT(_xll.BDP($G122,"RTG_MOODY"),1)&lt;&gt;"#",_xll.BDP($G122,"RTG_MOODY"),""),"")</f>
        <v>A2</v>
      </c>
      <c r="J122" s="41" t="str">
        <f>IF(AND($G122&lt;&gt;"",$G122&lt;&gt;"N/A"),IF(LEFT(_xll.BDP($G122,"RTG_SP"),1)&lt;&gt;"#",_xll.BDP($G122,"RTG_SP"),""),"")</f>
        <v>A</v>
      </c>
      <c r="K122" s="41" t="str">
        <f t="shared" si="9"/>
        <v/>
      </c>
      <c r="L122" s="41" t="str">
        <f t="shared" si="9"/>
        <v/>
      </c>
      <c r="M122" s="41" t="str">
        <f t="shared" si="10"/>
        <v>A2</v>
      </c>
      <c r="N122" s="41" t="str">
        <f t="shared" si="10"/>
        <v>A</v>
      </c>
      <c r="O122" s="41">
        <f t="shared" si="11"/>
        <v>8</v>
      </c>
      <c r="P122" s="41">
        <f t="shared" si="12"/>
        <v>8</v>
      </c>
      <c r="Q122" s="41">
        <f t="shared" si="13"/>
        <v>0</v>
      </c>
    </row>
    <row r="123" spans="2:17" x14ac:dyDescent="0.25">
      <c r="B123" s="41" t="s">
        <v>688</v>
      </c>
      <c r="C123" s="41">
        <v>0.8</v>
      </c>
      <c r="D123" s="41" t="s">
        <v>36</v>
      </c>
      <c r="E123" s="41" t="s">
        <v>37</v>
      </c>
      <c r="F123" s="41" t="s">
        <v>689</v>
      </c>
      <c r="G123" s="41" t="str">
        <f>IF(F123&lt;&gt;"",IF(LEFT(_xll.BDP($F123&amp;" Curncy","SW_PRIMARY_REF_OBLIGATION_ISIN")&amp;" Corp",1)="#","N/A",_xll.BDP($F123&amp;" Curncy","SW_PRIMARY_REF_OBLIGATION_ISIN")&amp;" Corp"),"")</f>
        <v>US501044CH20 Corp</v>
      </c>
      <c r="H123" s="43">
        <f>IF(G123&lt;&gt;"",IF(LEFT(_xll.BDP($F123&amp;" Curncy",H$18),1)="#","N/A",_xll.BDP($F123&amp;" Curncy",H$18)),"")</f>
        <v>64</v>
      </c>
      <c r="I123" s="41" t="str">
        <f>IF(AND($G123&lt;&gt;"",$G123&lt;&gt;"N/A"),IF(LEFT(_xll.BDP($G123,"RTG_MOODY"),1)&lt;&gt;"#",_xll.BDP($G123,"RTG_MOODY"),""),"")</f>
        <v>Baa2</v>
      </c>
      <c r="J123" s="41" t="str">
        <f>IF(AND($G123&lt;&gt;"",$G123&lt;&gt;"N/A"),IF(LEFT(_xll.BDP($G123,"RTG_SP"),1)&lt;&gt;"#",_xll.BDP($G123,"RTG_SP"),""),"")</f>
        <v>BBB</v>
      </c>
      <c r="K123" s="41" t="str">
        <f t="shared" si="9"/>
        <v/>
      </c>
      <c r="L123" s="41" t="str">
        <f t="shared" si="9"/>
        <v/>
      </c>
      <c r="M123" s="41" t="str">
        <f t="shared" si="10"/>
        <v>Baa2</v>
      </c>
      <c r="N123" s="41" t="str">
        <f t="shared" si="10"/>
        <v>BBB</v>
      </c>
      <c r="O123" s="41">
        <f t="shared" si="11"/>
        <v>11</v>
      </c>
      <c r="P123" s="41">
        <f t="shared" si="12"/>
        <v>11</v>
      </c>
      <c r="Q123" s="41">
        <f t="shared" si="13"/>
        <v>0</v>
      </c>
    </row>
    <row r="124" spans="2:17" x14ac:dyDescent="0.25">
      <c r="B124" s="41" t="s">
        <v>690</v>
      </c>
      <c r="C124" s="41">
        <v>0.8</v>
      </c>
      <c r="D124" s="41" t="s">
        <v>36</v>
      </c>
      <c r="E124" s="41" t="s">
        <v>37</v>
      </c>
      <c r="F124" s="41" t="s">
        <v>691</v>
      </c>
      <c r="G124" s="41" t="str">
        <f>IF(F124&lt;&gt;"",IF(LEFT(_xll.BDP($F124&amp;" Curncy","SW_PRIMARY_REF_OBLIGATION_ISIN")&amp;" Corp",1)="#","N/A",_xll.BDP($F124&amp;" Curncy","SW_PRIMARY_REF_OBLIGATION_ISIN")&amp;" Corp"),"")</f>
        <v>US742718EE59 Corp</v>
      </c>
      <c r="H124" s="43">
        <f>IF(G124&lt;&gt;"",IF(LEFT(_xll.BDP($F124&amp;" Curncy",H$18),1)="#","N/A",_xll.BDP($F124&amp;" Curncy",H$18)),"")</f>
        <v>19</v>
      </c>
      <c r="I124" s="41" t="str">
        <f>IF(AND($G124&lt;&gt;"",$G124&lt;&gt;"N/A"),IF(LEFT(_xll.BDP($G124,"RTG_MOODY"),1)&lt;&gt;"#",_xll.BDP($G124,"RTG_MOODY"),""),"")</f>
        <v>Aa3</v>
      </c>
      <c r="J124" s="41" t="str">
        <f>IF(AND($G124&lt;&gt;"",$G124&lt;&gt;"N/A"),IF(LEFT(_xll.BDP($G124,"RTG_SP"),1)&lt;&gt;"#",_xll.BDP($G124,"RTG_SP"),""),"")</f>
        <v>AA-</v>
      </c>
      <c r="K124" s="41" t="str">
        <f t="shared" si="9"/>
        <v/>
      </c>
      <c r="L124" s="41" t="str">
        <f t="shared" si="9"/>
        <v/>
      </c>
      <c r="M124" s="41" t="str">
        <f t="shared" si="10"/>
        <v>Aa3</v>
      </c>
      <c r="N124" s="41" t="str">
        <f t="shared" si="10"/>
        <v>AA-</v>
      </c>
      <c r="O124" s="41">
        <f t="shared" si="11"/>
        <v>6</v>
      </c>
      <c r="P124" s="41">
        <f t="shared" si="12"/>
        <v>6</v>
      </c>
      <c r="Q124" s="41">
        <f t="shared" si="13"/>
        <v>0</v>
      </c>
    </row>
    <row r="125" spans="2:17" x14ac:dyDescent="0.25">
      <c r="B125" s="41" t="s">
        <v>692</v>
      </c>
      <c r="C125" s="41">
        <v>0.8</v>
      </c>
      <c r="D125" s="41" t="s">
        <v>36</v>
      </c>
      <c r="E125" s="41" t="s">
        <v>37</v>
      </c>
      <c r="F125" s="41" t="s">
        <v>693</v>
      </c>
      <c r="G125" s="41" t="str">
        <f>IF(F125&lt;&gt;"",IF(LEFT(_xll.BDP($F125&amp;" Curncy","SW_PRIMARY_REF_OBLIGATION_ISIN")&amp;" Corp",1)="#","N/A",_xll.BDP($F125&amp;" Curncy","SW_PRIMARY_REF_OBLIGATION_ISIN")&amp;" Corp"),"")</f>
        <v>US824348AL09 Corp</v>
      </c>
      <c r="H125" s="43">
        <f>IF(G125&lt;&gt;"",IF(LEFT(_xll.BDP($F125&amp;" Curncy",H$18),1)="#","N/A",_xll.BDP($F125&amp;" Curncy",H$18)),"")</f>
        <v>56</v>
      </c>
      <c r="I125" s="41" t="str">
        <f>IF(AND($G125&lt;&gt;"",$G125&lt;&gt;"N/A"),IF(LEFT(_xll.BDP($G125,"RTG_MOODY"),1)&lt;&gt;"#",_xll.BDP($G125,"RTG_MOODY"),""),"")</f>
        <v>A3 /*-</v>
      </c>
      <c r="J125" s="41" t="str">
        <f>IF(AND($G125&lt;&gt;"",$G125&lt;&gt;"N/A"),IF(LEFT(_xll.BDP($G125,"RTG_SP"),1)&lt;&gt;"#",_xll.BDP($G125,"RTG_SP"),""),"")</f>
        <v>A /*-</v>
      </c>
      <c r="K125" s="41">
        <f t="shared" si="9"/>
        <v>4</v>
      </c>
      <c r="L125" s="41">
        <f t="shared" si="9"/>
        <v>3</v>
      </c>
      <c r="M125" s="41" t="str">
        <f t="shared" si="10"/>
        <v>A3</v>
      </c>
      <c r="N125" s="41" t="str">
        <f t="shared" si="10"/>
        <v>A</v>
      </c>
      <c r="O125" s="41">
        <f t="shared" si="11"/>
        <v>9</v>
      </c>
      <c r="P125" s="41">
        <f t="shared" si="12"/>
        <v>8</v>
      </c>
      <c r="Q125" s="41">
        <f t="shared" si="13"/>
        <v>0</v>
      </c>
    </row>
    <row r="126" spans="2:17" x14ac:dyDescent="0.25">
      <c r="B126" s="41" t="s">
        <v>694</v>
      </c>
      <c r="C126" s="41">
        <v>0.8</v>
      </c>
      <c r="D126" s="41" t="s">
        <v>36</v>
      </c>
      <c r="E126" s="41" t="s">
        <v>37</v>
      </c>
      <c r="F126" s="41" t="s">
        <v>695</v>
      </c>
      <c r="G126" s="41" t="str">
        <f>IF(F126&lt;&gt;"",IF(LEFT(_xll.BDP($F126&amp;" Curncy","SW_PRIMARY_REF_OBLIGATION_ISIN")&amp;" Corp",1)="#","N/A",_xll.BDP($F126&amp;" Curncy","SW_PRIMARY_REF_OBLIGATION_ISIN")&amp;" Corp"),"")</f>
        <v>US25468PCT12 Corp</v>
      </c>
      <c r="H126" s="43">
        <f>IF(G126&lt;&gt;"",IF(LEFT(_xll.BDP($F126&amp;" Curncy",H$18),1)="#","N/A",_xll.BDP($F126&amp;" Curncy",H$18)),"")</f>
        <v>27</v>
      </c>
      <c r="I126" s="41" t="str">
        <f>IF(AND($G126&lt;&gt;"",$G126&lt;&gt;"N/A"),IF(LEFT(_xll.BDP($G126,"RTG_MOODY"),1)&lt;&gt;"#",_xll.BDP($G126,"RTG_MOODY"),""),"")</f>
        <v>A2</v>
      </c>
      <c r="J126" s="41" t="str">
        <f>IF(AND($G126&lt;&gt;"",$G126&lt;&gt;"N/A"),IF(LEFT(_xll.BDP($G126,"RTG_SP"),1)&lt;&gt;"#",_xll.BDP($G126,"RTG_SP"),""),"")</f>
        <v>A</v>
      </c>
      <c r="K126" s="41" t="str">
        <f t="shared" si="9"/>
        <v/>
      </c>
      <c r="L126" s="41" t="str">
        <f t="shared" si="9"/>
        <v/>
      </c>
      <c r="M126" s="41" t="str">
        <f t="shared" si="10"/>
        <v>A2</v>
      </c>
      <c r="N126" s="41" t="str">
        <f t="shared" si="10"/>
        <v>A</v>
      </c>
      <c r="O126" s="41">
        <f t="shared" si="11"/>
        <v>8</v>
      </c>
      <c r="P126" s="41">
        <f t="shared" si="12"/>
        <v>8</v>
      </c>
      <c r="Q126" s="41">
        <f t="shared" si="13"/>
        <v>0</v>
      </c>
    </row>
    <row r="127" spans="2:17" x14ac:dyDescent="0.25">
      <c r="B127" s="41" t="s">
        <v>696</v>
      </c>
      <c r="C127" s="41">
        <v>0.8</v>
      </c>
      <c r="D127" s="41" t="s">
        <v>36</v>
      </c>
      <c r="E127" s="41" t="s">
        <v>37</v>
      </c>
      <c r="F127" s="41" t="s">
        <v>697</v>
      </c>
      <c r="G127" s="41" t="str">
        <f>IF(F127&lt;&gt;"",IF(LEFT(_xll.BDP($F127&amp;" Curncy","SW_PRIMARY_REF_OBLIGATION_ISIN")&amp;" Corp",1)="#","N/A",_xll.BDP($F127&amp;" Curncy","SW_PRIMARY_REF_OBLIGATION_ISIN")&amp;" Corp"),"")</f>
        <v>US88732JAH14 Corp</v>
      </c>
      <c r="H127" s="43">
        <f>IF(G127&lt;&gt;"",IF(LEFT(_xll.BDP($F127&amp;" Curncy",H$18),1)="#","N/A",_xll.BDP($F127&amp;" Curncy",H$18)),"")</f>
        <v>85</v>
      </c>
      <c r="I127" s="41" t="str">
        <f>IF(AND($G127&lt;&gt;"",$G127&lt;&gt;"N/A"),IF(LEFT(_xll.BDP($G127,"RTG_MOODY"),1)&lt;&gt;"#",_xll.BDP($G127,"RTG_MOODY"),""),"")</f>
        <v>Baa2 /*-</v>
      </c>
      <c r="J127" s="41" t="str">
        <f>IF(AND($G127&lt;&gt;"",$G127&lt;&gt;"N/A"),IF(LEFT(_xll.BDP($G127,"RTG_SP"),1)&lt;&gt;"#",_xll.BDP($G127,"RTG_SP"),""),"")</f>
        <v>BBB /*-</v>
      </c>
      <c r="K127" s="41">
        <f t="shared" si="9"/>
        <v>6</v>
      </c>
      <c r="L127" s="41">
        <f t="shared" si="9"/>
        <v>5</v>
      </c>
      <c r="M127" s="41" t="str">
        <f t="shared" si="10"/>
        <v>Baa2</v>
      </c>
      <c r="N127" s="41" t="str">
        <f t="shared" si="10"/>
        <v>BBB</v>
      </c>
      <c r="O127" s="41">
        <f t="shared" si="11"/>
        <v>11</v>
      </c>
      <c r="P127" s="41">
        <f t="shared" si="12"/>
        <v>11</v>
      </c>
      <c r="Q127" s="41">
        <f t="shared" si="13"/>
        <v>0</v>
      </c>
    </row>
    <row r="128" spans="2:17" x14ac:dyDescent="0.25">
      <c r="B128" s="41" t="s">
        <v>698</v>
      </c>
      <c r="C128" s="41">
        <v>0.8</v>
      </c>
      <c r="D128" s="41" t="s">
        <v>36</v>
      </c>
      <c r="E128" s="41" t="s">
        <v>37</v>
      </c>
      <c r="F128" s="41" t="s">
        <v>699</v>
      </c>
      <c r="G128" s="41" t="str">
        <f>IF(F128&lt;&gt;"",IF(LEFT(_xll.BDP($F128&amp;" Curncy","SW_PRIMARY_REF_OBLIGATION_ISIN")&amp;" Corp",1)="#","N/A",_xll.BDP($F128&amp;" Curncy","SW_PRIMARY_REF_OBLIGATION_ISIN")&amp;" Corp"),"")</f>
        <v>US887317AT21 Corp</v>
      </c>
      <c r="H128" s="43">
        <f>IF(G128&lt;&gt;"",IF(LEFT(_xll.BDP($F128&amp;" Curncy",H$18),1)="#","N/A",_xll.BDP($F128&amp;" Curncy",H$18)),"")</f>
        <v>69</v>
      </c>
      <c r="I128" s="41" t="str">
        <f>IF(AND($G128&lt;&gt;"",$G128&lt;&gt;"N/A"),IF(LEFT(_xll.BDP($G128,"RTG_MOODY"),1)&lt;&gt;"#",_xll.BDP($G128,"RTG_MOODY"),""),"")</f>
        <v>Baa2</v>
      </c>
      <c r="J128" s="41" t="str">
        <f>IF(AND($G128&lt;&gt;"",$G128&lt;&gt;"N/A"),IF(LEFT(_xll.BDP($G128,"RTG_SP"),1)&lt;&gt;"#",_xll.BDP($G128,"RTG_SP"),""),"")</f>
        <v>BBB</v>
      </c>
      <c r="K128" s="41" t="str">
        <f t="shared" si="9"/>
        <v/>
      </c>
      <c r="L128" s="41" t="str">
        <f t="shared" si="9"/>
        <v/>
      </c>
      <c r="M128" s="41" t="str">
        <f t="shared" si="10"/>
        <v>Baa2</v>
      </c>
      <c r="N128" s="41" t="str">
        <f t="shared" si="10"/>
        <v>BBB</v>
      </c>
      <c r="O128" s="41">
        <f t="shared" si="11"/>
        <v>11</v>
      </c>
      <c r="P128" s="41">
        <f t="shared" si="12"/>
        <v>11</v>
      </c>
      <c r="Q128" s="41">
        <f t="shared" si="13"/>
        <v>0</v>
      </c>
    </row>
    <row r="129" spans="2:17" x14ac:dyDescent="0.25">
      <c r="B129" s="41" t="s">
        <v>700</v>
      </c>
      <c r="C129" s="41">
        <v>0.8</v>
      </c>
      <c r="D129" s="41" t="s">
        <v>36</v>
      </c>
      <c r="E129" s="41" t="s">
        <v>37</v>
      </c>
      <c r="F129" s="41" t="s">
        <v>701</v>
      </c>
      <c r="G129" s="41" t="str">
        <f>IF(F129&lt;&gt;"",IF(LEFT(_xll.BDP($F129&amp;" Curncy","SW_PRIMARY_REF_OBLIGATION_ISIN")&amp;" Corp",1)="#","N/A",_xll.BDP($F129&amp;" Curncy","SW_PRIMARY_REF_OBLIGATION_ISIN")&amp;" Corp"),"")</f>
        <v>US893830AK59 Corp</v>
      </c>
      <c r="H129" s="43">
        <f>IF(G129&lt;&gt;"",IF(LEFT(_xll.BDP($F129&amp;" Curncy",H$18),1)="#","N/A",_xll.BDP($F129&amp;" Curncy",H$18)),"")</f>
        <v>2244.1104050844601</v>
      </c>
      <c r="I129" s="41" t="str">
        <f>IF(AND($G129&lt;&gt;"",$G129&lt;&gt;"N/A"),IF(LEFT(_xll.BDP($G129,"RTG_MOODY"),1)&lt;&gt;"#",_xll.BDP($G129,"RTG_MOODY"),""),"")</f>
        <v>B2</v>
      </c>
      <c r="J129" s="41" t="str">
        <f>IF(AND($G129&lt;&gt;"",$G129&lt;&gt;"N/A"),IF(LEFT(_xll.BDP($G129,"RTG_SP"),1)&lt;&gt;"#",_xll.BDP($G129,"RTG_SP"),""),"")</f>
        <v>BB+</v>
      </c>
      <c r="K129" s="41" t="str">
        <f t="shared" si="9"/>
        <v/>
      </c>
      <c r="L129" s="41" t="str">
        <f t="shared" si="9"/>
        <v/>
      </c>
      <c r="M129" s="41" t="str">
        <f t="shared" si="10"/>
        <v>B2</v>
      </c>
      <c r="N129" s="41" t="str">
        <f t="shared" si="10"/>
        <v>BB+</v>
      </c>
      <c r="O129" s="41">
        <f t="shared" si="11"/>
        <v>17</v>
      </c>
      <c r="P129" s="41">
        <f t="shared" si="12"/>
        <v>13</v>
      </c>
      <c r="Q129" s="41">
        <f t="shared" si="13"/>
        <v>0</v>
      </c>
    </row>
    <row r="130" spans="2:17" x14ac:dyDescent="0.25">
      <c r="B130" s="41" t="s">
        <v>702</v>
      </c>
      <c r="C130" s="41">
        <v>0.8</v>
      </c>
      <c r="D130" s="41" t="s">
        <v>36</v>
      </c>
      <c r="E130" s="41" t="s">
        <v>37</v>
      </c>
      <c r="F130" s="41" t="s">
        <v>703</v>
      </c>
      <c r="G130" s="41" t="str">
        <f>IF(F130&lt;&gt;"",IF(LEFT(_xll.BDP($F130&amp;" Curncy","SW_PRIMARY_REF_OBLIGATION_ISIN")&amp;" Corp",1)="#","N/A",_xll.BDP($F130&amp;" Curncy","SW_PRIMARY_REF_OBLIGATION_ISIN")&amp;" Corp"),"")</f>
        <v>US902494AT07 Corp</v>
      </c>
      <c r="H130" s="43">
        <f>IF(G130&lt;&gt;"",IF(LEFT(_xll.BDP($F130&amp;" Curncy",H$18),1)="#","N/A",_xll.BDP($F130&amp;" Curncy",H$18)),"")</f>
        <v>57</v>
      </c>
      <c r="I130" s="41" t="str">
        <f>IF(AND($G130&lt;&gt;"",$G130&lt;&gt;"N/A"),IF(LEFT(_xll.BDP($G130,"RTG_MOODY"),1)&lt;&gt;"#",_xll.BDP($G130,"RTG_MOODY"),""),"")</f>
        <v>Baa3</v>
      </c>
      <c r="J130" s="41" t="str">
        <f>IF(AND($G130&lt;&gt;"",$G130&lt;&gt;"N/A"),IF(LEFT(_xll.BDP($G130,"RTG_SP"),1)&lt;&gt;"#",_xll.BDP($G130,"RTG_SP"),""),"")</f>
        <v>BBB</v>
      </c>
      <c r="K130" s="41" t="str">
        <f t="shared" si="9"/>
        <v/>
      </c>
      <c r="L130" s="41" t="str">
        <f t="shared" si="9"/>
        <v/>
      </c>
      <c r="M130" s="41" t="str">
        <f t="shared" si="10"/>
        <v>Baa3</v>
      </c>
      <c r="N130" s="41" t="str">
        <f t="shared" si="10"/>
        <v>BBB</v>
      </c>
      <c r="O130" s="41">
        <f t="shared" si="11"/>
        <v>12</v>
      </c>
      <c r="P130" s="41">
        <f t="shared" si="12"/>
        <v>11</v>
      </c>
      <c r="Q130" s="41">
        <f t="shared" si="13"/>
        <v>0</v>
      </c>
    </row>
    <row r="131" spans="2:17" x14ac:dyDescent="0.25">
      <c r="B131" s="41" t="s">
        <v>704</v>
      </c>
      <c r="C131" s="41">
        <v>0.8</v>
      </c>
      <c r="D131" s="41" t="s">
        <v>36</v>
      </c>
      <c r="E131" s="41" t="s">
        <v>37</v>
      </c>
      <c r="F131" s="41" t="s">
        <v>705</v>
      </c>
      <c r="G131" s="41" t="str">
        <f>IF(F131&lt;&gt;"",IF(LEFT(_xll.BDP($F131&amp;" Curncy","SW_PRIMARY_REF_OBLIGATION_ISIN")&amp;" Corp",1)="#","N/A",_xll.BDP($F131&amp;" Curncy","SW_PRIMARY_REF_OBLIGATION_ISIN")&amp;" Corp"),"")</f>
        <v>US907818CF33 Corp</v>
      </c>
      <c r="H131" s="43">
        <f>IF(G131&lt;&gt;"",IF(LEFT(_xll.BDP($F131&amp;" Curncy",H$18),1)="#","N/A",_xll.BDP($F131&amp;" Curncy",H$18)),"")</f>
        <v>28.999999999999996</v>
      </c>
      <c r="I131" s="41" t="str">
        <f>IF(AND($G131&lt;&gt;"",$G131&lt;&gt;"N/A"),IF(LEFT(_xll.BDP($G131,"RTG_MOODY"),1)&lt;&gt;"#",_xll.BDP($G131,"RTG_MOODY"),""),"")</f>
        <v>A3</v>
      </c>
      <c r="J131" s="41" t="str">
        <f>IF(AND($G131&lt;&gt;"",$G131&lt;&gt;"N/A"),IF(LEFT(_xll.BDP($G131,"RTG_SP"),1)&lt;&gt;"#",_xll.BDP($G131,"RTG_SP"),""),"")</f>
        <v>A</v>
      </c>
      <c r="K131" s="41" t="str">
        <f t="shared" si="9"/>
        <v/>
      </c>
      <c r="L131" s="41" t="str">
        <f t="shared" si="9"/>
        <v/>
      </c>
      <c r="M131" s="41" t="str">
        <f t="shared" si="10"/>
        <v>A3</v>
      </c>
      <c r="N131" s="41" t="str">
        <f t="shared" si="10"/>
        <v>A</v>
      </c>
      <c r="O131" s="41">
        <f t="shared" si="11"/>
        <v>9</v>
      </c>
      <c r="P131" s="41">
        <f t="shared" si="12"/>
        <v>8</v>
      </c>
      <c r="Q131" s="41">
        <f t="shared" si="13"/>
        <v>0</v>
      </c>
    </row>
    <row r="132" spans="2:17" x14ac:dyDescent="0.25">
      <c r="B132" s="41" t="s">
        <v>706</v>
      </c>
      <c r="C132" s="41">
        <v>0.8</v>
      </c>
      <c r="D132" s="41" t="s">
        <v>36</v>
      </c>
      <c r="E132" s="41" t="s">
        <v>37</v>
      </c>
      <c r="F132" s="41" t="s">
        <v>707</v>
      </c>
      <c r="G132" s="41" t="str">
        <f>IF(F132&lt;&gt;"",IF(LEFT(_xll.BDP($F132&amp;" Curncy","SW_PRIMARY_REF_OBLIGATION_ISIN")&amp;" Corp",1)="#","N/A",_xll.BDP($F132&amp;" Curncy","SW_PRIMARY_REF_OBLIGATION_ISIN")&amp;" Corp"),"")</f>
        <v>US911308AB04 Corp</v>
      </c>
      <c r="H132" s="43">
        <f>IF(G132&lt;&gt;"",IF(LEFT(_xll.BDP($F132&amp;" Curncy",H$18),1)="#","N/A",_xll.BDP($F132&amp;" Curncy",H$18)),"")</f>
        <v>21</v>
      </c>
      <c r="I132" s="41" t="str">
        <f>IF(AND($G132&lt;&gt;"",$G132&lt;&gt;"N/A"),IF(LEFT(_xll.BDP($G132,"RTG_MOODY"),1)&lt;&gt;"#",_xll.BDP($G132,"RTG_MOODY"),""),"")</f>
        <v>Aa3</v>
      </c>
      <c r="J132" s="41" t="str">
        <f>IF(AND($G132&lt;&gt;"",$G132&lt;&gt;"N/A"),IF(LEFT(_xll.BDP($G132,"RTG_SP"),1)&lt;&gt;"#",_xll.BDP($G132,"RTG_SP"),""),"")</f>
        <v>A+</v>
      </c>
      <c r="K132" s="41" t="str">
        <f t="shared" si="9"/>
        <v/>
      </c>
      <c r="L132" s="41" t="str">
        <f t="shared" si="9"/>
        <v/>
      </c>
      <c r="M132" s="41" t="str">
        <f t="shared" si="10"/>
        <v>Aa3</v>
      </c>
      <c r="N132" s="41" t="str">
        <f t="shared" si="10"/>
        <v>A+</v>
      </c>
      <c r="O132" s="41">
        <f t="shared" si="11"/>
        <v>6</v>
      </c>
      <c r="P132" s="41">
        <f t="shared" si="12"/>
        <v>7</v>
      </c>
      <c r="Q132" s="41">
        <f t="shared" si="13"/>
        <v>0</v>
      </c>
    </row>
    <row r="133" spans="2:17" x14ac:dyDescent="0.25">
      <c r="B133" s="41" t="s">
        <v>708</v>
      </c>
      <c r="C133" s="41">
        <v>0.8</v>
      </c>
      <c r="D133" s="41" t="s">
        <v>36</v>
      </c>
      <c r="E133" s="41" t="s">
        <v>37</v>
      </c>
      <c r="F133" s="41" t="s">
        <v>709</v>
      </c>
      <c r="G133" s="41" t="str">
        <f>IF(F133&lt;&gt;"",IF(LEFT(_xll.BDP($F133&amp;" Curncy","SW_PRIMARY_REF_OBLIGATION_ISIN")&amp;" Corp",1)="#","N/A",_xll.BDP($F133&amp;" Curncy","SW_PRIMARY_REF_OBLIGATION_ISIN")&amp;" Corp"),"")</f>
        <v>US91324PBJ03 Corp</v>
      </c>
      <c r="H133" s="43">
        <f>IF(G133&lt;&gt;"",IF(LEFT(_xll.BDP($F133&amp;" Curncy",H$18),1)="#","N/A",_xll.BDP($F133&amp;" Curncy",H$18)),"")</f>
        <v>35</v>
      </c>
      <c r="I133" s="41" t="str">
        <f>IF(AND($G133&lt;&gt;"",$G133&lt;&gt;"N/A"),IF(LEFT(_xll.BDP($G133,"RTG_MOODY"),1)&lt;&gt;"#",_xll.BDP($G133,"RTG_MOODY"),""),"")</f>
        <v>A3</v>
      </c>
      <c r="J133" s="41" t="str">
        <f>IF(AND($G133&lt;&gt;"",$G133&lt;&gt;"N/A"),IF(LEFT(_xll.BDP($G133,"RTG_SP"),1)&lt;&gt;"#",_xll.BDP($G133,"RTG_SP"),""),"")</f>
        <v>A+</v>
      </c>
      <c r="K133" s="41" t="str">
        <f t="shared" si="9"/>
        <v/>
      </c>
      <c r="L133" s="41" t="str">
        <f t="shared" si="9"/>
        <v/>
      </c>
      <c r="M133" s="41" t="str">
        <f t="shared" si="10"/>
        <v>A3</v>
      </c>
      <c r="N133" s="41" t="str">
        <f t="shared" si="10"/>
        <v>A+</v>
      </c>
      <c r="O133" s="41">
        <f t="shared" si="11"/>
        <v>9</v>
      </c>
      <c r="P133" s="41">
        <f t="shared" si="12"/>
        <v>7</v>
      </c>
      <c r="Q133" s="41">
        <f t="shared" si="13"/>
        <v>0</v>
      </c>
    </row>
    <row r="134" spans="2:17" x14ac:dyDescent="0.25">
      <c r="B134" s="41" t="s">
        <v>710</v>
      </c>
      <c r="C134" s="41">
        <v>0.8</v>
      </c>
      <c r="D134" s="41" t="s">
        <v>36</v>
      </c>
      <c r="E134" s="41" t="s">
        <v>37</v>
      </c>
      <c r="F134" s="41" t="s">
        <v>711</v>
      </c>
      <c r="G134" s="41" t="str">
        <f>IF(F134&lt;&gt;"",IF(LEFT(_xll.BDP($F134&amp;" Curncy","SW_PRIMARY_REF_OBLIGATION_ISIN")&amp;" Corp",1)="#","N/A",_xll.BDP($F134&amp;" Curncy","SW_PRIMARY_REF_OBLIGATION_ISIN")&amp;" Corp"),"")</f>
        <v>US91913YAB65 Corp</v>
      </c>
      <c r="H134" s="43">
        <f>IF(G134&lt;&gt;"",IF(LEFT(_xll.BDP($F134&amp;" Curncy",H$18),1)="#","N/A",_xll.BDP($F134&amp;" Curncy",H$18)),"")</f>
        <v>168</v>
      </c>
      <c r="I134" s="41" t="str">
        <f>IF(AND($G134&lt;&gt;"",$G134&lt;&gt;"N/A"),IF(LEFT(_xll.BDP($G134,"RTG_MOODY"),1)&lt;&gt;"#",_xll.BDP($G134,"RTG_MOODY"),""),"")</f>
        <v>Baa2</v>
      </c>
      <c r="J134" s="41" t="str">
        <f>IF(AND($G134&lt;&gt;"",$G134&lt;&gt;"N/A"),IF(LEFT(_xll.BDP($G134,"RTG_SP"),1)&lt;&gt;"#",_xll.BDP($G134,"RTG_SP"),""),"")</f>
        <v>BBB</v>
      </c>
      <c r="K134" s="41" t="str">
        <f t="shared" si="9"/>
        <v/>
      </c>
      <c r="L134" s="41" t="str">
        <f t="shared" si="9"/>
        <v/>
      </c>
      <c r="M134" s="41" t="str">
        <f t="shared" si="10"/>
        <v>Baa2</v>
      </c>
      <c r="N134" s="41" t="str">
        <f t="shared" si="10"/>
        <v>BBB</v>
      </c>
      <c r="O134" s="41">
        <f t="shared" si="11"/>
        <v>11</v>
      </c>
      <c r="P134" s="41">
        <f t="shared" si="12"/>
        <v>11</v>
      </c>
      <c r="Q134" s="41">
        <f t="shared" si="13"/>
        <v>0</v>
      </c>
    </row>
    <row r="135" spans="2:17" x14ac:dyDescent="0.25">
      <c r="B135" s="41" t="s">
        <v>712</v>
      </c>
      <c r="C135" s="41">
        <v>0.8</v>
      </c>
      <c r="D135" s="41" t="s">
        <v>36</v>
      </c>
      <c r="E135" s="41" t="s">
        <v>37</v>
      </c>
      <c r="F135" s="41" t="s">
        <v>713</v>
      </c>
      <c r="G135" s="41" t="str">
        <f>IF(F135&lt;&gt;"",IF(LEFT(_xll.BDP($F135&amp;" Curncy","SW_PRIMARY_REF_OBLIGATION_ISIN")&amp;" Corp",1)="#","N/A",_xll.BDP($F135&amp;" Curncy","SW_PRIMARY_REF_OBLIGATION_ISIN")&amp;" Corp"),"")</f>
        <v>US92343VCB80 Corp</v>
      </c>
      <c r="H135" s="43">
        <f>IF(G135&lt;&gt;"",IF(LEFT(_xll.BDP($F135&amp;" Curncy",H$18),1)="#","N/A",_xll.BDP($F135&amp;" Curncy",H$18)),"")</f>
        <v>57.999999999999993</v>
      </c>
      <c r="I135" s="41" t="str">
        <f>IF(AND($G135&lt;&gt;"",$G135&lt;&gt;"N/A"),IF(LEFT(_xll.BDP($G135,"RTG_MOODY"),1)&lt;&gt;"#",_xll.BDP($G135,"RTG_MOODY"),""),"")</f>
        <v>Baa1</v>
      </c>
      <c r="J135" s="41" t="str">
        <f>IF(AND($G135&lt;&gt;"",$G135&lt;&gt;"N/A"),IF(LEFT(_xll.BDP($G135,"RTG_SP"),1)&lt;&gt;"#",_xll.BDP($G135,"RTG_SP"),""),"")</f>
        <v>BBB+</v>
      </c>
      <c r="K135" s="41" t="str">
        <f t="shared" si="9"/>
        <v/>
      </c>
      <c r="L135" s="41" t="str">
        <f t="shared" si="9"/>
        <v/>
      </c>
      <c r="M135" s="41" t="str">
        <f t="shared" si="10"/>
        <v>Baa1</v>
      </c>
      <c r="N135" s="41" t="str">
        <f t="shared" si="10"/>
        <v>BBB+</v>
      </c>
      <c r="O135" s="41">
        <f t="shared" si="11"/>
        <v>10</v>
      </c>
      <c r="P135" s="41">
        <f t="shared" si="12"/>
        <v>10</v>
      </c>
      <c r="Q135" s="41">
        <f t="shared" si="13"/>
        <v>0</v>
      </c>
    </row>
    <row r="136" spans="2:17" x14ac:dyDescent="0.25">
      <c r="B136" s="41" t="s">
        <v>714</v>
      </c>
      <c r="C136" s="41">
        <v>0.8</v>
      </c>
      <c r="D136" s="41" t="s">
        <v>36</v>
      </c>
      <c r="E136" s="41" t="s">
        <v>37</v>
      </c>
      <c r="F136" s="41" t="s">
        <v>715</v>
      </c>
      <c r="G136" s="41" t="str">
        <f>IF(F136&lt;&gt;"",IF(LEFT(_xll.BDP($F136&amp;" Curncy","SW_PRIMARY_REF_OBLIGATION_ISIN")&amp;" Corp",1)="#","N/A",_xll.BDP($F136&amp;" Curncy","SW_PRIMARY_REF_OBLIGATION_ISIN")&amp;" Corp"),"")</f>
        <v>US925524AX89 Corp</v>
      </c>
      <c r="H136" s="43">
        <f>IF(G136&lt;&gt;"",IF(LEFT(_xll.BDP($F136&amp;" Curncy",H$18),1)="#","N/A",_xll.BDP($F136&amp;" Curncy",H$18)),"")</f>
        <v>183</v>
      </c>
      <c r="I136" s="41" t="str">
        <f>IF(AND($G136&lt;&gt;"",$G136&lt;&gt;"N/A"),IF(LEFT(_xll.BDP($G136,"RTG_MOODY"),1)&lt;&gt;"#",_xll.BDP($G136,"RTG_MOODY"),""),"")</f>
        <v>Baa2</v>
      </c>
      <c r="J136" s="41" t="str">
        <f>IF(AND($G136&lt;&gt;"",$G136&lt;&gt;"N/A"),IF(LEFT(_xll.BDP($G136,"RTG_SP"),1)&lt;&gt;"#",_xll.BDP($G136,"RTG_SP"),""),"")</f>
        <v>BBB-</v>
      </c>
      <c r="K136" s="41" t="str">
        <f t="shared" si="9"/>
        <v/>
      </c>
      <c r="L136" s="41" t="str">
        <f t="shared" si="9"/>
        <v/>
      </c>
      <c r="M136" s="41" t="str">
        <f t="shared" si="10"/>
        <v>Baa2</v>
      </c>
      <c r="N136" s="41" t="str">
        <f t="shared" si="10"/>
        <v>BBB-</v>
      </c>
      <c r="O136" s="41">
        <f t="shared" si="11"/>
        <v>11</v>
      </c>
      <c r="P136" s="41">
        <f t="shared" si="12"/>
        <v>12</v>
      </c>
      <c r="Q136" s="41">
        <f t="shared" si="13"/>
        <v>0</v>
      </c>
    </row>
    <row r="137" spans="2:17" x14ac:dyDescent="0.25">
      <c r="B137" s="41" t="s">
        <v>716</v>
      </c>
      <c r="C137" s="41">
        <v>0.8</v>
      </c>
      <c r="D137" s="41" t="s">
        <v>36</v>
      </c>
      <c r="E137" s="41" t="s">
        <v>37</v>
      </c>
      <c r="F137" s="41" t="s">
        <v>717</v>
      </c>
      <c r="G137" s="41" t="str">
        <f>IF(F137&lt;&gt;"",IF(LEFT(_xll.BDP($F137&amp;" Curncy","SW_PRIMARY_REF_OBLIGATION_ISIN")&amp;" Corp",1)="#","N/A",_xll.BDP($F137&amp;" Curncy","SW_PRIMARY_REF_OBLIGATION_ISIN")&amp;" Corp"),"")</f>
        <v>US931142CH46 Corp</v>
      </c>
      <c r="H137" s="43">
        <f>IF(G137&lt;&gt;"",IF(LEFT(_xll.BDP($F137&amp;" Curncy",H$18),1)="#","N/A",_xll.BDP($F137&amp;" Curncy",H$18)),"")</f>
        <v>43</v>
      </c>
      <c r="I137" s="41" t="str">
        <f>IF(AND($G137&lt;&gt;"",$G137&lt;&gt;"N/A"),IF(LEFT(_xll.BDP($G137,"RTG_MOODY"),1)&lt;&gt;"#",_xll.BDP($G137,"RTG_MOODY"),""),"")</f>
        <v>Aa2</v>
      </c>
      <c r="J137" s="41" t="str">
        <f>IF(AND($G137&lt;&gt;"",$G137&lt;&gt;"N/A"),IF(LEFT(_xll.BDP($G137,"RTG_SP"),1)&lt;&gt;"#",_xll.BDP($G137,"RTG_SP"),""),"")</f>
        <v>AA</v>
      </c>
      <c r="K137" s="41" t="str">
        <f t="shared" si="9"/>
        <v/>
      </c>
      <c r="L137" s="41" t="str">
        <f t="shared" si="9"/>
        <v/>
      </c>
      <c r="M137" s="41" t="str">
        <f t="shared" si="10"/>
        <v>Aa2</v>
      </c>
      <c r="N137" s="41" t="str">
        <f t="shared" si="10"/>
        <v>AA</v>
      </c>
      <c r="O137" s="41">
        <f t="shared" si="11"/>
        <v>5</v>
      </c>
      <c r="P137" s="41">
        <f t="shared" si="12"/>
        <v>5</v>
      </c>
      <c r="Q137" s="41">
        <f t="shared" si="13"/>
        <v>0</v>
      </c>
    </row>
    <row r="138" spans="2:17" x14ac:dyDescent="0.25">
      <c r="B138" s="41" t="s">
        <v>718</v>
      </c>
      <c r="C138" s="41">
        <v>0.8</v>
      </c>
      <c r="D138" s="41" t="s">
        <v>36</v>
      </c>
      <c r="E138" s="41" t="s">
        <v>37</v>
      </c>
      <c r="F138" s="41" t="s">
        <v>719</v>
      </c>
      <c r="G138" s="41" t="str">
        <f>IF(F138&lt;&gt;"",IF(LEFT(_xll.BDP($F138&amp;" Curncy","SW_PRIMARY_REF_OBLIGATION_ISIN")&amp;" Corp",1)="#","N/A",_xll.BDP($F138&amp;" Curncy","SW_PRIMARY_REF_OBLIGATION_ISIN")&amp;" Corp"),"")</f>
        <v>US94707VAC46 Corp</v>
      </c>
      <c r="H138" s="43">
        <f>IF(G138&lt;&gt;"",IF(LEFT(_xll.BDP($F138&amp;" Curncy",H$18),1)="#","N/A",_xll.BDP($F138&amp;" Curncy",H$18)),"")</f>
        <v>860.37541892901731</v>
      </c>
      <c r="I138" s="41" t="str">
        <f>IF(AND($G138&lt;&gt;"",$G138&lt;&gt;"N/A"),IF(LEFT(_xll.BDP($G138,"RTG_MOODY"),1)&lt;&gt;"#",_xll.BDP($G138,"RTG_MOODY"),""),"")</f>
        <v>Ba3</v>
      </c>
      <c r="J138" s="41" t="str">
        <f>IF(AND($G138&lt;&gt;"",$G138&lt;&gt;"N/A"),IF(LEFT(_xll.BDP($G138,"RTG_SP"),1)&lt;&gt;"#",_xll.BDP($G138,"RTG_SP"),""),"")</f>
        <v>BB+</v>
      </c>
      <c r="K138" s="41" t="str">
        <f t="shared" si="9"/>
        <v/>
      </c>
      <c r="L138" s="41" t="str">
        <f t="shared" si="9"/>
        <v/>
      </c>
      <c r="M138" s="41" t="str">
        <f t="shared" si="10"/>
        <v>Ba3</v>
      </c>
      <c r="N138" s="41" t="str">
        <f t="shared" si="10"/>
        <v>BB+</v>
      </c>
      <c r="O138" s="41">
        <f t="shared" si="11"/>
        <v>15</v>
      </c>
      <c r="P138" s="41">
        <f t="shared" si="12"/>
        <v>13</v>
      </c>
      <c r="Q138" s="41">
        <f t="shared" si="13"/>
        <v>0</v>
      </c>
    </row>
    <row r="139" spans="2:17" x14ac:dyDescent="0.25">
      <c r="B139" s="41" t="s">
        <v>720</v>
      </c>
      <c r="C139" s="41">
        <v>0.8</v>
      </c>
      <c r="D139" s="41" t="s">
        <v>36</v>
      </c>
      <c r="E139" s="41" t="s">
        <v>37</v>
      </c>
      <c r="F139" s="41" t="s">
        <v>721</v>
      </c>
      <c r="G139" s="41" t="str">
        <f>IF(F139&lt;&gt;"",IF(LEFT(_xll.BDP($F139&amp;" Curncy","SW_PRIMARY_REF_OBLIGATION_ISIN")&amp;" Corp",1)="#","N/A",_xll.BDP($F139&amp;" Curncy","SW_PRIMARY_REF_OBLIGATION_ISIN")&amp;" Corp"),"")</f>
        <v>US962166AS33 Corp</v>
      </c>
      <c r="H139" s="43">
        <f>IF(G139&lt;&gt;"",IF(LEFT(_xll.BDP($F139&amp;" Curncy",H$18),1)="#","N/A",_xll.BDP($F139&amp;" Curncy",H$18)),"")</f>
        <v>112.99999999999999</v>
      </c>
      <c r="I139" s="41" t="str">
        <f>IF(AND($G139&lt;&gt;"",$G139&lt;&gt;"N/A"),IF(LEFT(_xll.BDP($G139,"RTG_MOODY"),1)&lt;&gt;"#",_xll.BDP($G139,"RTG_MOODY"),""),"")</f>
        <v>Baa2</v>
      </c>
      <c r="J139" s="41" t="str">
        <f>IF(AND($G139&lt;&gt;"",$G139&lt;&gt;"N/A"),IF(LEFT(_xll.BDP($G139,"RTG_SP"),1)&lt;&gt;"#",_xll.BDP($G139,"RTG_SP"),""),"")</f>
        <v>BBB-</v>
      </c>
      <c r="K139" s="41" t="str">
        <f t="shared" si="9"/>
        <v/>
      </c>
      <c r="L139" s="41" t="str">
        <f t="shared" si="9"/>
        <v/>
      </c>
      <c r="M139" s="41" t="str">
        <f t="shared" si="10"/>
        <v>Baa2</v>
      </c>
      <c r="N139" s="41" t="str">
        <f t="shared" si="10"/>
        <v>BBB-</v>
      </c>
      <c r="O139" s="41">
        <f t="shared" si="11"/>
        <v>11</v>
      </c>
      <c r="P139" s="41">
        <f t="shared" si="12"/>
        <v>12</v>
      </c>
      <c r="Q139" s="41">
        <f t="shared" si="13"/>
        <v>0</v>
      </c>
    </row>
    <row r="140" spans="2:17" x14ac:dyDescent="0.25">
      <c r="B140" s="41" t="s">
        <v>722</v>
      </c>
      <c r="C140" s="41">
        <v>0.8</v>
      </c>
      <c r="D140" s="41" t="s">
        <v>36</v>
      </c>
      <c r="E140" s="41" t="s">
        <v>37</v>
      </c>
      <c r="F140" s="41" t="s">
        <v>723</v>
      </c>
      <c r="G140" s="41" t="str">
        <f>IF(F140&lt;&gt;"",IF(LEFT(_xll.BDP($F140&amp;" Curncy","SW_PRIMARY_REF_OBLIGATION_ISIN")&amp;" Corp",1)="#","N/A",_xll.BDP($F140&amp;" Curncy","SW_PRIMARY_REF_OBLIGATION_ISIN")&amp;" Corp"),"")</f>
        <v>US96332HCD98 Corp</v>
      </c>
      <c r="H140" s="43">
        <f>IF(G140&lt;&gt;"",IF(LEFT(_xll.BDP($F140&amp;" Curncy",H$18),1)="#","N/A",_xll.BDP($F140&amp;" Curncy",H$18)),"")</f>
        <v>82</v>
      </c>
      <c r="I140" s="41" t="str">
        <f>IF(AND($G140&lt;&gt;"",$G140&lt;&gt;"N/A"),IF(LEFT(_xll.BDP($G140,"RTG_MOODY"),1)&lt;&gt;"#",_xll.BDP($G140,"RTG_MOODY"),""),"")</f>
        <v>Baa1</v>
      </c>
      <c r="J140" s="41" t="str">
        <f>IF(AND($G140&lt;&gt;"",$G140&lt;&gt;"N/A"),IF(LEFT(_xll.BDP($G140,"RTG_SP"),1)&lt;&gt;"#",_xll.BDP($G140,"RTG_SP"),""),"")</f>
        <v>BBB</v>
      </c>
      <c r="K140" s="41" t="str">
        <f t="shared" si="9"/>
        <v/>
      </c>
      <c r="L140" s="41" t="str">
        <f t="shared" si="9"/>
        <v/>
      </c>
      <c r="M140" s="41" t="str">
        <f t="shared" si="10"/>
        <v>Baa1</v>
      </c>
      <c r="N140" s="41" t="str">
        <f t="shared" si="10"/>
        <v>BBB</v>
      </c>
      <c r="O140" s="41">
        <f t="shared" si="11"/>
        <v>10</v>
      </c>
      <c r="P140" s="41">
        <f t="shared" si="12"/>
        <v>11</v>
      </c>
      <c r="Q140" s="41">
        <f t="shared" si="13"/>
        <v>0</v>
      </c>
    </row>
    <row r="141" spans="2:17" x14ac:dyDescent="0.25">
      <c r="B141" s="41" t="s">
        <v>724</v>
      </c>
      <c r="C141" s="41">
        <v>0.8</v>
      </c>
      <c r="D141" s="41" t="s">
        <v>36</v>
      </c>
      <c r="E141" s="41" t="s">
        <v>37</v>
      </c>
      <c r="F141" s="41" t="s">
        <v>725</v>
      </c>
      <c r="G141" s="41" t="str">
        <f>IF(F141&lt;&gt;"",IF(LEFT(_xll.BDP($F141&amp;" Curncy","SW_PRIMARY_REF_OBLIGATION_ISIN")&amp;" Corp",1)="#","N/A",_xll.BDP($F141&amp;" Curncy","SW_PRIMARY_REF_OBLIGATION_ISIN")&amp;" Corp"),"")</f>
        <v>US984121BW26 Corp</v>
      </c>
      <c r="H141" s="43">
        <f>IF(G141&lt;&gt;"",IF(LEFT(_xll.BDP($F141&amp;" Curncy",H$18),1)="#","N/A",_xll.BDP($F141&amp;" Curncy",H$18)),"")</f>
        <v>250</v>
      </c>
      <c r="I141" s="41" t="str">
        <f>IF(AND($G141&lt;&gt;"",$G141&lt;&gt;"N/A"),IF(LEFT(_xll.BDP($G141,"RTG_MOODY"),1)&lt;&gt;"#",_xll.BDP($G141,"RTG_MOODY"),""),"")</f>
        <v>Baa2 /*-</v>
      </c>
      <c r="J141" s="41" t="str">
        <f>IF(AND($G141&lt;&gt;"",$G141&lt;&gt;"N/A"),IF(LEFT(_xll.BDP($G141,"RTG_SP"),1)&lt;&gt;"#",_xll.BDP($G141,"RTG_SP"),""),"")</f>
        <v>BBB- /*-</v>
      </c>
      <c r="K141" s="41">
        <f t="shared" si="9"/>
        <v>6</v>
      </c>
      <c r="L141" s="41">
        <f t="shared" si="9"/>
        <v>6</v>
      </c>
      <c r="M141" s="41" t="str">
        <f t="shared" si="10"/>
        <v>Baa2</v>
      </c>
      <c r="N141" s="41" t="str">
        <f t="shared" si="10"/>
        <v>BBB-</v>
      </c>
      <c r="O141" s="41">
        <f t="shared" si="11"/>
        <v>11</v>
      </c>
      <c r="P141" s="41">
        <f t="shared" si="12"/>
        <v>12</v>
      </c>
      <c r="Q141" s="41">
        <f t="shared" si="13"/>
        <v>0</v>
      </c>
    </row>
    <row r="142" spans="2:17" x14ac:dyDescent="0.25">
      <c r="B142" s="41" t="s">
        <v>726</v>
      </c>
      <c r="C142" s="41">
        <v>0.8</v>
      </c>
      <c r="D142" s="41" t="s">
        <v>36</v>
      </c>
      <c r="E142" s="41" t="s">
        <v>37</v>
      </c>
      <c r="F142" s="41" t="s">
        <v>727</v>
      </c>
      <c r="G142" s="41" t="str">
        <f>IF(F142&lt;&gt;"",IF(LEFT(_xll.BDP($F142&amp;" Curncy","SW_PRIMARY_REF_OBLIGATION_ISIN")&amp;" Corp",1)="#","N/A",_xll.BDP($F142&amp;" Curncy","SW_PRIMARY_REF_OBLIGATION_ISIN")&amp;" Corp"),"")</f>
        <v>US98372PAK49 Corp</v>
      </c>
      <c r="H142" s="43">
        <f>IF(G142&lt;&gt;"",IF(LEFT(_xll.BDP($F142&amp;" Curncy",H$18),1)="#","N/A",_xll.BDP($F142&amp;" Curncy",H$18)),"")</f>
        <v>42</v>
      </c>
      <c r="I142" s="41" t="str">
        <f>IF(AND($G142&lt;&gt;"",$G142&lt;&gt;"N/A"),IF(LEFT(_xll.BDP($G142,"RTG_MOODY"),1)&lt;&gt;"#",_xll.BDP($G142,"RTG_MOODY"),""),"")</f>
        <v>Baa2</v>
      </c>
      <c r="J142" s="41" t="str">
        <f>IF(AND($G142&lt;&gt;"",$G142&lt;&gt;"N/A"),IF(LEFT(_xll.BDP($G142,"RTG_SP"),1)&lt;&gt;"#",_xll.BDP($G142,"RTG_SP"),""),"")</f>
        <v>A-</v>
      </c>
      <c r="K142" s="41" t="str">
        <f t="shared" si="9"/>
        <v/>
      </c>
      <c r="L142" s="41" t="str">
        <f t="shared" si="9"/>
        <v/>
      </c>
      <c r="M142" s="41" t="str">
        <f t="shared" si="10"/>
        <v>Baa2</v>
      </c>
      <c r="N142" s="41" t="str">
        <f t="shared" si="10"/>
        <v>A-</v>
      </c>
      <c r="O142" s="41">
        <f t="shared" si="11"/>
        <v>11</v>
      </c>
      <c r="P142" s="41">
        <f t="shared" si="12"/>
        <v>9</v>
      </c>
      <c r="Q142" s="41">
        <f t="shared" si="13"/>
        <v>0</v>
      </c>
    </row>
    <row r="143" spans="2:17" x14ac:dyDescent="0.25">
      <c r="B143" s="41" t="s">
        <v>728</v>
      </c>
      <c r="C143" s="41">
        <v>0.8</v>
      </c>
      <c r="D143" s="41" t="s">
        <v>36</v>
      </c>
      <c r="E143" s="41" t="s">
        <v>37</v>
      </c>
      <c r="F143" s="41" t="s">
        <v>729</v>
      </c>
      <c r="G143" s="41" t="str">
        <f>IF(F143&lt;&gt;"",IF(LEFT(_xll.BDP($F143&amp;" Curncy","SW_PRIMARY_REF_OBLIGATION_ISIN")&amp;" Corp",1)="#","N/A",_xll.BDP($F143&amp;" Curncy","SW_PRIMARY_REF_OBLIGATION_ISIN")&amp;" Corp"),"")</f>
        <v>US988498AC50 Corp</v>
      </c>
      <c r="H143" s="43">
        <f>IF(G143&lt;&gt;"",IF(LEFT(_xll.BDP($F143&amp;" Curncy",H$18),1)="#","N/A",_xll.BDP($F143&amp;" Curncy",H$18)),"")</f>
        <v>280</v>
      </c>
      <c r="I143" s="41" t="str">
        <f>IF(AND($G143&lt;&gt;"",$G143&lt;&gt;"N/A"),IF(LEFT(_xll.BDP($G143,"RTG_MOODY"),1)&lt;&gt;"#",_xll.BDP($G143,"RTG_MOODY"),""),"")</f>
        <v>B1</v>
      </c>
      <c r="J143" s="41" t="str">
        <f>IF(AND($G143&lt;&gt;"",$G143&lt;&gt;"N/A"),IF(LEFT(_xll.BDP($G143,"RTG_SP"),1)&lt;&gt;"#",_xll.BDP($G143,"RTG_SP"),""),"")</f>
        <v>BB</v>
      </c>
      <c r="K143" s="41" t="str">
        <f t="shared" si="9"/>
        <v/>
      </c>
      <c r="L143" s="41" t="str">
        <f t="shared" si="9"/>
        <v/>
      </c>
      <c r="M143" s="41" t="str">
        <f t="shared" si="10"/>
        <v>B1</v>
      </c>
      <c r="N143" s="41" t="str">
        <f t="shared" si="10"/>
        <v>BB</v>
      </c>
      <c r="O143" s="41">
        <f t="shared" si="11"/>
        <v>16</v>
      </c>
      <c r="P143" s="41">
        <f t="shared" si="12"/>
        <v>14</v>
      </c>
      <c r="Q143" s="41">
        <f t="shared" si="13"/>
        <v>0</v>
      </c>
    </row>
    <row r="144" spans="2:17" x14ac:dyDescent="0.25">
      <c r="G144" s="41" t="str">
        <f>IF(F144&lt;&gt;"",IF(LEFT(_xll.BDP($F144&amp;" Curncy","SW_PRIMARY_REF_OBLIGATION_ISIN")&amp;" Corp",1)="#","N/A",_xll.BDP($F144&amp;" Curncy","SW_PRIMARY_REF_OBLIGATION_ISIN")&amp;" Corp"),"")</f>
        <v/>
      </c>
      <c r="H144" s="43">
        <f>SUMPRODUCT(C19:C143,H19:H143)/100</f>
        <v>141.83432747487791</v>
      </c>
      <c r="I144" s="41" t="str">
        <f>IF(AND($G144&lt;&gt;"",$G144&lt;&gt;"N/A"),IF(LEFT(_xll.BDP($G144,"RTG_MOODY"),1)&lt;&gt;"#",_xll.BDP($G144,"RTG_MOODY"),""),"")</f>
        <v/>
      </c>
      <c r="J144" s="41" t="str">
        <f>IF(AND($G144&lt;&gt;"",$G144&lt;&gt;"N/A"),IF(LEFT(_xll.BDP($G144,"RTG_SP"),1)&lt;&gt;"#",_xll.BDP($G144,"RTG_SP"),""),"")</f>
        <v/>
      </c>
      <c r="K144" s="41" t="str">
        <f t="shared" si="9"/>
        <v/>
      </c>
      <c r="L144" s="41" t="str">
        <f t="shared" si="9"/>
        <v/>
      </c>
      <c r="M144" s="41" t="str">
        <f t="shared" si="10"/>
        <v/>
      </c>
      <c r="N144" s="41" t="str">
        <f t="shared" si="10"/>
        <v/>
      </c>
      <c r="O144" s="41" t="str">
        <f t="shared" si="11"/>
        <v/>
      </c>
      <c r="P144" s="41" t="str">
        <f t="shared" si="12"/>
        <v/>
      </c>
    </row>
    <row r="145" spans="7:16" x14ac:dyDescent="0.25">
      <c r="G145" s="41" t="str">
        <f>IF(F145&lt;&gt;"",IF(LEFT(_xll.BDP($F145&amp;" Curncy","SW_PRIMARY_REF_OBLIGATION_ISIN")&amp;" Corp",1)="#","N/A",_xll.BDP($F145&amp;" Curncy","SW_PRIMARY_REF_OBLIGATION_ISIN")&amp;" Corp"),"")</f>
        <v/>
      </c>
      <c r="H145" s="43" t="str">
        <f>IF(G145&lt;&gt;"",IF(LEFT(_xll.BDP($F145&amp;" Curncy",H$18),1)="#","N/A",_xll.BDP($F145&amp;" Curncy",H$18)),"")</f>
        <v/>
      </c>
      <c r="I145" s="41" t="str">
        <f>IF(AND($G145&lt;&gt;"",$G145&lt;&gt;"N/A"),IF(LEFT(_xll.BDP($G145,"RTG_MOODY"),1)&lt;&gt;"#",_xll.BDP($G145,"RTG_MOODY"),""),"")</f>
        <v/>
      </c>
      <c r="J145" s="41" t="str">
        <f>IF(AND($G145&lt;&gt;"",$G145&lt;&gt;"N/A"),IF(LEFT(_xll.BDP($G145,"RTG_SP"),1)&lt;&gt;"#",_xll.BDP($G145,"RTG_SP"),""),"")</f>
        <v/>
      </c>
      <c r="K145" s="41" t="str">
        <f t="shared" si="9"/>
        <v/>
      </c>
      <c r="L145" s="41" t="str">
        <f t="shared" si="9"/>
        <v/>
      </c>
      <c r="M145" s="41" t="str">
        <f t="shared" si="10"/>
        <v/>
      </c>
      <c r="N145" s="41" t="str">
        <f t="shared" si="10"/>
        <v/>
      </c>
      <c r="O145" s="41" t="str">
        <f t="shared" si="11"/>
        <v/>
      </c>
      <c r="P145" s="41" t="str">
        <f t="shared" si="12"/>
        <v/>
      </c>
    </row>
    <row r="146" spans="7:16" x14ac:dyDescent="0.25">
      <c r="G146" s="41" t="str">
        <f>IF(F146&lt;&gt;"",IF(LEFT(_xll.BDP($F146&amp;" Curncy","SW_PRIMARY_REF_OBLIGATION_ISIN")&amp;" Corp",1)="#","N/A",_xll.BDP($F146&amp;" Curncy","SW_PRIMARY_REF_OBLIGATION_ISIN")&amp;" Corp"),"")</f>
        <v/>
      </c>
      <c r="H146" s="43" t="str">
        <f>IF(G146&lt;&gt;"",IF(LEFT(_xll.BDP($F146&amp;" Curncy",H$18),1)="#","N/A",_xll.BDP($F146&amp;" Curncy",H$18)),"")</f>
        <v/>
      </c>
      <c r="I146" s="41" t="str">
        <f>IF(AND($G146&lt;&gt;"",$G146&lt;&gt;"N/A"),IF(LEFT(_xll.BDP($G146,"RTG_MOODY"),1)&lt;&gt;"#",_xll.BDP($G146,"RTG_MOODY"),""),"")</f>
        <v/>
      </c>
      <c r="J146" s="41" t="str">
        <f>IF(AND($G146&lt;&gt;"",$G146&lt;&gt;"N/A"),IF(LEFT(_xll.BDP($G146,"RTG_SP"),1)&lt;&gt;"#",_xll.BDP($G146,"RTG_SP"),""),"")</f>
        <v/>
      </c>
      <c r="K146" s="41" t="str">
        <f t="shared" si="9"/>
        <v/>
      </c>
      <c r="L146" s="41" t="str">
        <f t="shared" si="9"/>
        <v/>
      </c>
      <c r="M146" s="41" t="str">
        <f t="shared" si="10"/>
        <v/>
      </c>
      <c r="N146" s="41" t="str">
        <f t="shared" si="10"/>
        <v/>
      </c>
      <c r="O146" s="41" t="str">
        <f t="shared" si="11"/>
        <v/>
      </c>
      <c r="P146" s="41" t="str">
        <f t="shared" si="12"/>
        <v/>
      </c>
    </row>
    <row r="147" spans="7:16" x14ac:dyDescent="0.25">
      <c r="G147" s="41" t="str">
        <f>IF(F147&lt;&gt;"",IF(LEFT(_xll.BDP($F147&amp;" Curncy","SW_PRIMARY_REF_OBLIGATION_ISIN")&amp;" Corp",1)="#","N/A",_xll.BDP($F147&amp;" Curncy","SW_PRIMARY_REF_OBLIGATION_ISIN")&amp;" Corp"),"")</f>
        <v/>
      </c>
      <c r="H147" s="43" t="str">
        <f>IF(G147&lt;&gt;"",IF(LEFT(_xll.BDP($F147&amp;" Curncy",H$18),1)="#","N/A",_xll.BDP($F147&amp;" Curncy",H$18)),"")</f>
        <v/>
      </c>
      <c r="I147" s="41" t="str">
        <f>IF(AND($G147&lt;&gt;"",$G147&lt;&gt;"N/A"),IF(LEFT(_xll.BDP($G147,"RTG_MOODY"),1)&lt;&gt;"#",_xll.BDP($G147,"RTG_MOODY"),""),"")</f>
        <v/>
      </c>
      <c r="J147" s="41" t="str">
        <f>IF(AND($G147&lt;&gt;"",$G147&lt;&gt;"N/A"),IF(LEFT(_xll.BDP($G147,"RTG_SP"),1)&lt;&gt;"#",_xll.BDP($G147,"RTG_SP"),""),"")</f>
        <v/>
      </c>
      <c r="K147" s="41" t="str">
        <f t="shared" si="9"/>
        <v/>
      </c>
      <c r="L147" s="41" t="str">
        <f t="shared" si="9"/>
        <v/>
      </c>
      <c r="M147" s="41" t="str">
        <f t="shared" si="10"/>
        <v/>
      </c>
      <c r="N147" s="41" t="str">
        <f t="shared" si="10"/>
        <v/>
      </c>
      <c r="O147" s="41" t="str">
        <f t="shared" si="11"/>
        <v/>
      </c>
      <c r="P147" s="41" t="str">
        <f t="shared" si="12"/>
        <v/>
      </c>
    </row>
    <row r="148" spans="7:16" x14ac:dyDescent="0.25">
      <c r="G148" s="41" t="str">
        <f>IF(F148&lt;&gt;"",IF(LEFT(_xll.BDP($F148&amp;" Curncy","SW_PRIMARY_REF_OBLIGATION_ISIN")&amp;" Corp",1)="#","N/A",_xll.BDP($F148&amp;" Curncy","SW_PRIMARY_REF_OBLIGATION_ISIN")&amp;" Corp"),"")</f>
        <v/>
      </c>
      <c r="H148" s="43" t="str">
        <f>IF(G148&lt;&gt;"",IF(LEFT(_xll.BDP($F148&amp;" Curncy",H$18),1)="#","N/A",_xll.BDP($F148&amp;" Curncy",H$18)),"")</f>
        <v/>
      </c>
      <c r="I148" s="41" t="str">
        <f>IF(AND($G148&lt;&gt;"",$G148&lt;&gt;"N/A"),IF(LEFT(_xll.BDP($G148,"RTG_MOODY"),1)&lt;&gt;"#",_xll.BDP($G148,"RTG_MOODY"),""),"")</f>
        <v/>
      </c>
      <c r="J148" s="41" t="str">
        <f>IF(AND($G148&lt;&gt;"",$G148&lt;&gt;"N/A"),IF(LEFT(_xll.BDP($G148,"RTG_SP"),1)&lt;&gt;"#",_xll.BDP($G148,"RTG_SP"),""),"")</f>
        <v/>
      </c>
      <c r="K148" s="41" t="str">
        <f t="shared" ref="K148:L161" si="14">IFERROR(FIND("/",I148,1),"")</f>
        <v/>
      </c>
      <c r="L148" s="41" t="str">
        <f t="shared" si="14"/>
        <v/>
      </c>
      <c r="M148" s="41" t="str">
        <f t="shared" ref="M148:N161" si="15">IF(K148&lt;&gt;"",MID(I148,1,K148-2),I148)</f>
        <v/>
      </c>
      <c r="N148" s="41" t="str">
        <f t="shared" si="15"/>
        <v/>
      </c>
      <c r="O148" s="41" t="str">
        <f t="shared" ref="O148:O161" si="16">IFERROR(VLOOKUP(M148,$S$19:$U$44,3,0),"")</f>
        <v/>
      </c>
      <c r="P148" s="41" t="str">
        <f t="shared" ref="P148:P161" si="17">IFERROR(VLOOKUP(N148,$T$19:$U$44,2,0),"")</f>
        <v/>
      </c>
    </row>
    <row r="149" spans="7:16" x14ac:dyDescent="0.25">
      <c r="G149" s="41" t="str">
        <f>IF(F149&lt;&gt;"",IF(LEFT(_xll.BDP($F149&amp;" Curncy","SW_PRIMARY_REF_OBLIGATION_ISIN")&amp;" Corp",1)="#","N/A",_xll.BDP($F149&amp;" Curncy","SW_PRIMARY_REF_OBLIGATION_ISIN")&amp;" Corp"),"")</f>
        <v/>
      </c>
      <c r="H149" s="43" t="str">
        <f>IF(G149&lt;&gt;"",IF(LEFT(_xll.BDP($F149&amp;" Curncy",H$18),1)="#","N/A",_xll.BDP($F149&amp;" Curncy",H$18)),"")</f>
        <v/>
      </c>
      <c r="I149" s="41" t="str">
        <f>IF(AND($G149&lt;&gt;"",$G149&lt;&gt;"N/A"),IF(LEFT(_xll.BDP($G149,"RTG_MOODY"),1)&lt;&gt;"#",_xll.BDP($G149,"RTG_MOODY"),""),"")</f>
        <v/>
      </c>
      <c r="J149" s="41" t="str">
        <f>IF(AND($G149&lt;&gt;"",$G149&lt;&gt;"N/A"),IF(LEFT(_xll.BDP($G149,"RTG_SP"),1)&lt;&gt;"#",_xll.BDP($G149,"RTG_SP"),""),"")</f>
        <v/>
      </c>
      <c r="K149" s="41" t="str">
        <f t="shared" si="14"/>
        <v/>
      </c>
      <c r="L149" s="41" t="str">
        <f t="shared" si="14"/>
        <v/>
      </c>
      <c r="M149" s="41" t="str">
        <f t="shared" si="15"/>
        <v/>
      </c>
      <c r="N149" s="41" t="str">
        <f t="shared" si="15"/>
        <v/>
      </c>
      <c r="O149" s="41" t="str">
        <f t="shared" si="16"/>
        <v/>
      </c>
      <c r="P149" s="41" t="str">
        <f t="shared" si="17"/>
        <v/>
      </c>
    </row>
    <row r="150" spans="7:16" x14ac:dyDescent="0.25">
      <c r="G150" s="41" t="str">
        <f>IF(F150&lt;&gt;"",IF(LEFT(_xll.BDP($F150&amp;" Curncy","SW_PRIMARY_REF_OBLIGATION_ISIN")&amp;" Corp",1)="#","N/A",_xll.BDP($F150&amp;" Curncy","SW_PRIMARY_REF_OBLIGATION_ISIN")&amp;" Corp"),"")</f>
        <v/>
      </c>
      <c r="H150" s="43" t="str">
        <f>IF(G150&lt;&gt;"",IF(LEFT(_xll.BDP($F150&amp;" Curncy",H$18),1)="#","N/A",_xll.BDP($F150&amp;" Curncy",H$18)),"")</f>
        <v/>
      </c>
      <c r="I150" s="41" t="str">
        <f>IF(AND($G150&lt;&gt;"",$G150&lt;&gt;"N/A"),IF(LEFT(_xll.BDP($G150,"RTG_MOODY"),1)&lt;&gt;"#",_xll.BDP($G150,"RTG_MOODY"),""),"")</f>
        <v/>
      </c>
      <c r="J150" s="41" t="str">
        <f>IF(AND($G150&lt;&gt;"",$G150&lt;&gt;"N/A"),IF(LEFT(_xll.BDP($G150,"RTG_SP"),1)&lt;&gt;"#",_xll.BDP($G150,"RTG_SP"),""),"")</f>
        <v/>
      </c>
      <c r="K150" s="41" t="str">
        <f t="shared" si="14"/>
        <v/>
      </c>
      <c r="L150" s="41" t="str">
        <f t="shared" si="14"/>
        <v/>
      </c>
      <c r="M150" s="41" t="str">
        <f t="shared" si="15"/>
        <v/>
      </c>
      <c r="N150" s="41" t="str">
        <f t="shared" si="15"/>
        <v/>
      </c>
      <c r="O150" s="41" t="str">
        <f t="shared" si="16"/>
        <v/>
      </c>
      <c r="P150" s="41" t="str">
        <f t="shared" si="17"/>
        <v/>
      </c>
    </row>
    <row r="151" spans="7:16" x14ac:dyDescent="0.25">
      <c r="G151" s="41" t="str">
        <f>IF(F151&lt;&gt;"",IF(LEFT(_xll.BDP($F151&amp;" Curncy","SW_PRIMARY_REF_OBLIGATION_ISIN")&amp;" Corp",1)="#","N/A",_xll.BDP($F151&amp;" Curncy","SW_PRIMARY_REF_OBLIGATION_ISIN")&amp;" Corp"),"")</f>
        <v/>
      </c>
      <c r="H151" s="43" t="str">
        <f>IF(G151&lt;&gt;"",IF(LEFT(_xll.BDP($F151&amp;" Curncy",H$18),1)="#","N/A",_xll.BDP($F151&amp;" Curncy",H$18)),"")</f>
        <v/>
      </c>
      <c r="I151" s="41" t="str">
        <f>IF(AND($G151&lt;&gt;"",$G151&lt;&gt;"N/A"),IF(LEFT(_xll.BDP($G151,"RTG_MOODY"),1)&lt;&gt;"#",_xll.BDP($G151,"RTG_MOODY"),""),"")</f>
        <v/>
      </c>
      <c r="J151" s="41" t="str">
        <f>IF(AND($G151&lt;&gt;"",$G151&lt;&gt;"N/A"),IF(LEFT(_xll.BDP($G151,"RTG_SP"),1)&lt;&gt;"#",_xll.BDP($G151,"RTG_SP"),""),"")</f>
        <v/>
      </c>
      <c r="K151" s="41" t="str">
        <f t="shared" si="14"/>
        <v/>
      </c>
      <c r="L151" s="41" t="str">
        <f t="shared" si="14"/>
        <v/>
      </c>
      <c r="M151" s="41" t="str">
        <f t="shared" si="15"/>
        <v/>
      </c>
      <c r="N151" s="41" t="str">
        <f t="shared" si="15"/>
        <v/>
      </c>
      <c r="O151" s="41" t="str">
        <f t="shared" si="16"/>
        <v/>
      </c>
      <c r="P151" s="41" t="str">
        <f t="shared" si="17"/>
        <v/>
      </c>
    </row>
    <row r="152" spans="7:16" x14ac:dyDescent="0.25">
      <c r="G152" s="41" t="str">
        <f>IF(F152&lt;&gt;"",IF(LEFT(_xll.BDP($F152&amp;" Curncy","SW_PRIMARY_REF_OBLIGATION_ISIN")&amp;" Corp",1)="#","N/A",_xll.BDP($F152&amp;" Curncy","SW_PRIMARY_REF_OBLIGATION_ISIN")&amp;" Corp"),"")</f>
        <v/>
      </c>
      <c r="H152" s="43" t="str">
        <f>IF(G152&lt;&gt;"",IF(LEFT(_xll.BDP($F152&amp;" Curncy",H$18),1)="#","N/A",_xll.BDP($F152&amp;" Curncy",H$18)),"")</f>
        <v/>
      </c>
      <c r="I152" s="41" t="str">
        <f>IF(AND($G152&lt;&gt;"",$G152&lt;&gt;"N/A"),IF(LEFT(_xll.BDP($G152,"RTG_MOODY"),1)&lt;&gt;"#",_xll.BDP($G152,"RTG_MOODY"),""),"")</f>
        <v/>
      </c>
      <c r="J152" s="41" t="str">
        <f>IF(AND($G152&lt;&gt;"",$G152&lt;&gt;"N/A"),IF(LEFT(_xll.BDP($G152,"RTG_SP"),1)&lt;&gt;"#",_xll.BDP($G152,"RTG_SP"),""),"")</f>
        <v/>
      </c>
      <c r="K152" s="41" t="str">
        <f t="shared" si="14"/>
        <v/>
      </c>
      <c r="L152" s="41" t="str">
        <f t="shared" si="14"/>
        <v/>
      </c>
      <c r="M152" s="41" t="str">
        <f t="shared" si="15"/>
        <v/>
      </c>
      <c r="N152" s="41" t="str">
        <f t="shared" si="15"/>
        <v/>
      </c>
      <c r="O152" s="41" t="str">
        <f t="shared" si="16"/>
        <v/>
      </c>
      <c r="P152" s="41" t="str">
        <f t="shared" si="17"/>
        <v/>
      </c>
    </row>
    <row r="153" spans="7:16" x14ac:dyDescent="0.25">
      <c r="G153" s="41" t="str">
        <f>IF(F153&lt;&gt;"",IF(LEFT(_xll.BDP($F153&amp;" Curncy","SW_PRIMARY_REF_OBLIGATION_ISIN")&amp;" Corp",1)="#","N/A",_xll.BDP($F153&amp;" Curncy","SW_PRIMARY_REF_OBLIGATION_ISIN")&amp;" Corp"),"")</f>
        <v/>
      </c>
      <c r="H153" s="43" t="str">
        <f>IF(G153&lt;&gt;"",IF(LEFT(_xll.BDP($F153&amp;" Curncy",H$18),1)="#","N/A",_xll.BDP($F153&amp;" Curncy",H$18)),"")</f>
        <v/>
      </c>
      <c r="I153" s="41" t="str">
        <f>IF(AND($G153&lt;&gt;"",$G153&lt;&gt;"N/A"),IF(LEFT(_xll.BDP($G153,"RTG_MOODY"),1)&lt;&gt;"#",_xll.BDP($G153,"RTG_MOODY"),""),"")</f>
        <v/>
      </c>
      <c r="J153" s="41" t="str">
        <f>IF(AND($G153&lt;&gt;"",$G153&lt;&gt;"N/A"),IF(LEFT(_xll.BDP($G153,"RTG_SP"),1)&lt;&gt;"#",_xll.BDP($G153,"RTG_SP"),""),"")</f>
        <v/>
      </c>
      <c r="K153" s="41" t="str">
        <f t="shared" si="14"/>
        <v/>
      </c>
      <c r="L153" s="41" t="str">
        <f t="shared" si="14"/>
        <v/>
      </c>
      <c r="M153" s="41" t="str">
        <f t="shared" si="15"/>
        <v/>
      </c>
      <c r="N153" s="41" t="str">
        <f t="shared" si="15"/>
        <v/>
      </c>
      <c r="O153" s="41" t="str">
        <f t="shared" si="16"/>
        <v/>
      </c>
      <c r="P153" s="41" t="str">
        <f t="shared" si="17"/>
        <v/>
      </c>
    </row>
    <row r="154" spans="7:16" x14ac:dyDescent="0.25">
      <c r="G154" s="41" t="str">
        <f>IF(F154&lt;&gt;"",IF(LEFT(_xll.BDP($F154&amp;" Curncy","SW_PRIMARY_REF_OBLIGATION_ISIN")&amp;" Corp",1)="#","N/A",_xll.BDP($F154&amp;" Curncy","SW_PRIMARY_REF_OBLIGATION_ISIN")&amp;" Corp"),"")</f>
        <v/>
      </c>
      <c r="H154" s="43" t="str">
        <f>IF(G154&lt;&gt;"",IF(LEFT(_xll.BDP($F154&amp;" Curncy",H$18),1)="#","N/A",_xll.BDP($F154&amp;" Curncy",H$18)),"")</f>
        <v/>
      </c>
      <c r="I154" s="41" t="str">
        <f>IF(AND($G154&lt;&gt;"",$G154&lt;&gt;"N/A"),IF(LEFT(_xll.BDP($G154,"RTG_MOODY"),1)&lt;&gt;"#",_xll.BDP($G154,"RTG_MOODY"),""),"")</f>
        <v/>
      </c>
      <c r="J154" s="41" t="str">
        <f>IF(AND($G154&lt;&gt;"",$G154&lt;&gt;"N/A"),IF(LEFT(_xll.BDP($G154,"RTG_SP"),1)&lt;&gt;"#",_xll.BDP($G154,"RTG_SP"),""),"")</f>
        <v/>
      </c>
      <c r="K154" s="41" t="str">
        <f t="shared" si="14"/>
        <v/>
      </c>
      <c r="L154" s="41" t="str">
        <f t="shared" si="14"/>
        <v/>
      </c>
      <c r="M154" s="41" t="str">
        <f t="shared" si="15"/>
        <v/>
      </c>
      <c r="N154" s="41" t="str">
        <f t="shared" si="15"/>
        <v/>
      </c>
      <c r="O154" s="41" t="str">
        <f t="shared" si="16"/>
        <v/>
      </c>
      <c r="P154" s="41" t="str">
        <f t="shared" si="17"/>
        <v/>
      </c>
    </row>
    <row r="155" spans="7:16" x14ac:dyDescent="0.25">
      <c r="G155" s="41" t="str">
        <f>IF(F155&lt;&gt;"",IF(LEFT(_xll.BDP($F155&amp;" Curncy","SW_PRIMARY_REF_OBLIGATION_ISIN")&amp;" Corp",1)="#","N/A",_xll.BDP($F155&amp;" Curncy","SW_PRIMARY_REF_OBLIGATION_ISIN")&amp;" Corp"),"")</f>
        <v/>
      </c>
      <c r="H155" s="43" t="str">
        <f>IF(G155&lt;&gt;"",IF(LEFT(_xll.BDP($F155&amp;" Curncy",H$18),1)="#","N/A",_xll.BDP($F155&amp;" Curncy",H$18)),"")</f>
        <v/>
      </c>
      <c r="I155" s="41" t="str">
        <f>IF(AND($G155&lt;&gt;"",$G155&lt;&gt;"N/A"),IF(LEFT(_xll.BDP($G155,"RTG_MOODY"),1)&lt;&gt;"#",_xll.BDP($G155,"RTG_MOODY"),""),"")</f>
        <v/>
      </c>
      <c r="J155" s="41" t="str">
        <f>IF(AND($G155&lt;&gt;"",$G155&lt;&gt;"N/A"),IF(LEFT(_xll.BDP($G155,"RTG_SP"),1)&lt;&gt;"#",_xll.BDP($G155,"RTG_SP"),""),"")</f>
        <v/>
      </c>
      <c r="K155" s="41" t="str">
        <f t="shared" si="14"/>
        <v/>
      </c>
      <c r="L155" s="41" t="str">
        <f t="shared" si="14"/>
        <v/>
      </c>
      <c r="M155" s="41" t="str">
        <f t="shared" si="15"/>
        <v/>
      </c>
      <c r="N155" s="41" t="str">
        <f t="shared" si="15"/>
        <v/>
      </c>
      <c r="O155" s="41" t="str">
        <f t="shared" si="16"/>
        <v/>
      </c>
      <c r="P155" s="41" t="str">
        <f t="shared" si="17"/>
        <v/>
      </c>
    </row>
    <row r="156" spans="7:16" x14ac:dyDescent="0.25">
      <c r="G156" s="41" t="str">
        <f>IF(F156&lt;&gt;"",IF(LEFT(_xll.BDP($F156&amp;" Curncy","SW_PRIMARY_REF_OBLIGATION_ISIN")&amp;" Corp",1)="#","N/A",_xll.BDP($F156&amp;" Curncy","SW_PRIMARY_REF_OBLIGATION_ISIN")&amp;" Corp"),"")</f>
        <v/>
      </c>
      <c r="H156" s="43" t="str">
        <f>IF(G156&lt;&gt;"",IF(LEFT(_xll.BDP($F156&amp;" Curncy",H$18),1)="#","N/A",_xll.BDP($F156&amp;" Curncy",H$18)),"")</f>
        <v/>
      </c>
      <c r="I156" s="41" t="str">
        <f>IF(AND($G156&lt;&gt;"",$G156&lt;&gt;"N/A"),IF(LEFT(_xll.BDP($G156,"RTG_MOODY"),1)&lt;&gt;"#",_xll.BDP($G156,"RTG_MOODY"),""),"")</f>
        <v/>
      </c>
      <c r="J156" s="41" t="str">
        <f>IF(AND($G156&lt;&gt;"",$G156&lt;&gt;"N/A"),IF(LEFT(_xll.BDP($G156,"RTG_SP"),1)&lt;&gt;"#",_xll.BDP($G156,"RTG_SP"),""),"")</f>
        <v/>
      </c>
      <c r="K156" s="41" t="str">
        <f t="shared" si="14"/>
        <v/>
      </c>
      <c r="L156" s="41" t="str">
        <f t="shared" si="14"/>
        <v/>
      </c>
      <c r="M156" s="41" t="str">
        <f t="shared" si="15"/>
        <v/>
      </c>
      <c r="N156" s="41" t="str">
        <f t="shared" si="15"/>
        <v/>
      </c>
      <c r="O156" s="41" t="str">
        <f t="shared" si="16"/>
        <v/>
      </c>
      <c r="P156" s="41" t="str">
        <f t="shared" si="17"/>
        <v/>
      </c>
    </row>
    <row r="157" spans="7:16" x14ac:dyDescent="0.25">
      <c r="G157" s="41" t="str">
        <f>IF(F157&lt;&gt;"",IF(LEFT(_xll.BDP($F157&amp;" Curncy","SW_PRIMARY_REF_OBLIGATION_ISIN")&amp;" Corp",1)="#","N/A",_xll.BDP($F157&amp;" Curncy","SW_PRIMARY_REF_OBLIGATION_ISIN")&amp;" Corp"),"")</f>
        <v/>
      </c>
      <c r="H157" s="43" t="str">
        <f>IF(G157&lt;&gt;"",IF(LEFT(_xll.BDP($F157&amp;" Curncy",H$18),1)="#","N/A",_xll.BDP($F157&amp;" Curncy",H$18)),"")</f>
        <v/>
      </c>
      <c r="I157" s="41" t="str">
        <f>IF(AND($G157&lt;&gt;"",$G157&lt;&gt;"N/A"),IF(LEFT(_xll.BDP($G157,"RTG_MOODY"),1)&lt;&gt;"#",_xll.BDP($G157,"RTG_MOODY"),""),"")</f>
        <v/>
      </c>
      <c r="J157" s="41" t="str">
        <f>IF(AND($G157&lt;&gt;"",$G157&lt;&gt;"N/A"),IF(LEFT(_xll.BDP($G157,"RTG_SP"),1)&lt;&gt;"#",_xll.BDP($G157,"RTG_SP"),""),"")</f>
        <v/>
      </c>
      <c r="K157" s="41" t="str">
        <f t="shared" si="14"/>
        <v/>
      </c>
      <c r="L157" s="41" t="str">
        <f t="shared" si="14"/>
        <v/>
      </c>
      <c r="M157" s="41" t="str">
        <f t="shared" si="15"/>
        <v/>
      </c>
      <c r="N157" s="41" t="str">
        <f t="shared" si="15"/>
        <v/>
      </c>
      <c r="O157" s="41" t="str">
        <f t="shared" si="16"/>
        <v/>
      </c>
      <c r="P157" s="41" t="str">
        <f t="shared" si="17"/>
        <v/>
      </c>
    </row>
    <row r="158" spans="7:16" x14ac:dyDescent="0.25">
      <c r="G158" s="41" t="str">
        <f>IF(F158&lt;&gt;"",IF(LEFT(_xll.BDP($F158&amp;" Curncy","SW_PRIMARY_REF_OBLIGATION_ISIN")&amp;" Corp",1)="#","N/A",_xll.BDP($F158&amp;" Curncy","SW_PRIMARY_REF_OBLIGATION_ISIN")&amp;" Corp"),"")</f>
        <v/>
      </c>
      <c r="H158" s="43" t="str">
        <f>IF(G158&lt;&gt;"",IF(LEFT(_xll.BDP($F158&amp;" Curncy",H$18),1)="#","N/A",_xll.BDP($F158&amp;" Curncy",H$18)),"")</f>
        <v/>
      </c>
      <c r="I158" s="41" t="str">
        <f>IF(AND($G158&lt;&gt;"",$G158&lt;&gt;"N/A"),IF(LEFT(_xll.BDP($G158,"RTG_MOODY"),1)&lt;&gt;"#",_xll.BDP($G158,"RTG_MOODY"),""),"")</f>
        <v/>
      </c>
      <c r="J158" s="41" t="str">
        <f>IF(AND($G158&lt;&gt;"",$G158&lt;&gt;"N/A"),IF(LEFT(_xll.BDP($G158,"RTG_SP"),1)&lt;&gt;"#",_xll.BDP($G158,"RTG_SP"),""),"")</f>
        <v/>
      </c>
      <c r="K158" s="41" t="str">
        <f t="shared" si="14"/>
        <v/>
      </c>
      <c r="L158" s="41" t="str">
        <f t="shared" si="14"/>
        <v/>
      </c>
      <c r="M158" s="41" t="str">
        <f t="shared" si="15"/>
        <v/>
      </c>
      <c r="N158" s="41" t="str">
        <f t="shared" si="15"/>
        <v/>
      </c>
      <c r="O158" s="41" t="str">
        <f t="shared" si="16"/>
        <v/>
      </c>
      <c r="P158" s="41" t="str">
        <f t="shared" si="17"/>
        <v/>
      </c>
    </row>
    <row r="159" spans="7:16" x14ac:dyDescent="0.25">
      <c r="G159" s="41" t="str">
        <f>IF(F159&lt;&gt;"",IF(LEFT(_xll.BDP($F159&amp;" Curncy","SW_PRIMARY_REF_OBLIGATION_ISIN")&amp;" Corp",1)="#","N/A",_xll.BDP($F159&amp;" Curncy","SW_PRIMARY_REF_OBLIGATION_ISIN")&amp;" Corp"),"")</f>
        <v/>
      </c>
      <c r="H159" s="43" t="str">
        <f>IF(G159&lt;&gt;"",IF(LEFT(_xll.BDP($F159&amp;" Curncy",H$18),1)="#","N/A",_xll.BDP($F159&amp;" Curncy",H$18)),"")</f>
        <v/>
      </c>
      <c r="I159" s="41" t="str">
        <f>IF(AND($G159&lt;&gt;"",$G159&lt;&gt;"N/A"),IF(LEFT(_xll.BDP($G159,"RTG_MOODY"),1)&lt;&gt;"#",_xll.BDP($G159,"RTG_MOODY"),""),"")</f>
        <v/>
      </c>
      <c r="J159" s="41" t="str">
        <f>IF(AND($G159&lt;&gt;"",$G159&lt;&gt;"N/A"),IF(LEFT(_xll.BDP($G159,"RTG_SP"),1)&lt;&gt;"#",_xll.BDP($G159,"RTG_SP"),""),"")</f>
        <v/>
      </c>
      <c r="K159" s="41" t="str">
        <f t="shared" si="14"/>
        <v/>
      </c>
      <c r="L159" s="41" t="str">
        <f t="shared" si="14"/>
        <v/>
      </c>
      <c r="M159" s="41" t="str">
        <f t="shared" si="15"/>
        <v/>
      </c>
      <c r="N159" s="41" t="str">
        <f t="shared" si="15"/>
        <v/>
      </c>
      <c r="O159" s="41" t="str">
        <f t="shared" si="16"/>
        <v/>
      </c>
      <c r="P159" s="41" t="str">
        <f t="shared" si="17"/>
        <v/>
      </c>
    </row>
    <row r="160" spans="7:16" x14ac:dyDescent="0.25">
      <c r="G160" s="41" t="str">
        <f>IF(F160&lt;&gt;"",IF(LEFT(_xll.BDP($F160&amp;" Curncy","SW_PRIMARY_REF_OBLIGATION_ISIN")&amp;" Corp",1)="#","N/A",_xll.BDP($F160&amp;" Curncy","SW_PRIMARY_REF_OBLIGATION_ISIN")&amp;" Corp"),"")</f>
        <v/>
      </c>
      <c r="H160" s="43" t="str">
        <f>IF(G160&lt;&gt;"",IF(LEFT(_xll.BDP($F160&amp;" Curncy",H$18),1)="#","N/A",_xll.BDP($F160&amp;" Curncy",H$18)),"")</f>
        <v/>
      </c>
      <c r="I160" s="41" t="str">
        <f>IF(AND($G160&lt;&gt;"",$G160&lt;&gt;"N/A"),IF(LEFT(_xll.BDP($G160,"RTG_MOODY"),1)&lt;&gt;"#",_xll.BDP($G160,"RTG_MOODY"),""),"")</f>
        <v/>
      </c>
      <c r="J160" s="41" t="str">
        <f>IF(AND($G160&lt;&gt;"",$G160&lt;&gt;"N/A"),IF(LEFT(_xll.BDP($G160,"RTG_SP"),1)&lt;&gt;"#",_xll.BDP($G160,"RTG_SP"),""),"")</f>
        <v/>
      </c>
      <c r="K160" s="41" t="str">
        <f t="shared" si="14"/>
        <v/>
      </c>
      <c r="L160" s="41" t="str">
        <f t="shared" si="14"/>
        <v/>
      </c>
      <c r="M160" s="41" t="str">
        <f t="shared" si="15"/>
        <v/>
      </c>
      <c r="N160" s="41" t="str">
        <f t="shared" si="15"/>
        <v/>
      </c>
      <c r="O160" s="41" t="str">
        <f t="shared" si="16"/>
        <v/>
      </c>
      <c r="P160" s="41" t="str">
        <f t="shared" si="17"/>
        <v/>
      </c>
    </row>
    <row r="161" spans="7:16" x14ac:dyDescent="0.25">
      <c r="G161" s="41" t="str">
        <f>IF(F161&lt;&gt;"",IF(LEFT(_xll.BDP($F161&amp;" Curncy","SW_PRIMARY_REF_OBLIGATION_ISIN")&amp;" Corp",1)="#","N/A",_xll.BDP($F161&amp;" Curncy","SW_PRIMARY_REF_OBLIGATION_ISIN")&amp;" Corp"),"")</f>
        <v/>
      </c>
      <c r="H161" s="43" t="str">
        <f>IF(G161&lt;&gt;"",IF(LEFT(_xll.BDP($F161&amp;" Curncy",H$18),1)="#","N/A",_xll.BDP($F161&amp;" Curncy",H$18)),"")</f>
        <v/>
      </c>
      <c r="I161" s="41" t="str">
        <f>IF(AND($G161&lt;&gt;"",$G161&lt;&gt;"N/A"),IF(LEFT(_xll.BDP($G161,"RTG_MOODY"),1)&lt;&gt;"#",_xll.BDP($G161,"RTG_MOODY"),""),"")</f>
        <v/>
      </c>
      <c r="J161" s="41" t="str">
        <f>IF(AND($G161&lt;&gt;"",$G161&lt;&gt;"N/A"),IF(LEFT(_xll.BDP($G161,"RTG_SP"),1)&lt;&gt;"#",_xll.BDP($G161,"RTG_SP"),""),"")</f>
        <v/>
      </c>
      <c r="K161" s="41" t="str">
        <f t="shared" si="14"/>
        <v/>
      </c>
      <c r="L161" s="41" t="str">
        <f t="shared" si="14"/>
        <v/>
      </c>
      <c r="M161" s="41" t="str">
        <f t="shared" si="15"/>
        <v/>
      </c>
      <c r="N161" s="41" t="str">
        <f t="shared" si="15"/>
        <v/>
      </c>
      <c r="O161" s="41" t="str">
        <f t="shared" si="16"/>
        <v/>
      </c>
      <c r="P161" s="41" t="str">
        <f t="shared" si="17"/>
        <v/>
      </c>
    </row>
  </sheetData>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V152"/>
  <sheetViews>
    <sheetView zoomScale="85" zoomScaleNormal="85" workbookViewId="0">
      <selection activeCell="C3" sqref="C3"/>
    </sheetView>
  </sheetViews>
  <sheetFormatPr defaultRowHeight="15" x14ac:dyDescent="0.25"/>
  <cols>
    <col min="1" max="6" width="9.140625" style="29"/>
    <col min="7" max="7" width="20" style="29" bestFit="1" customWidth="1"/>
    <col min="8" max="8" width="9" style="29" customWidth="1"/>
    <col min="9" max="9" width="7.42578125" style="29" customWidth="1"/>
    <col min="10" max="10" width="9" style="29" customWidth="1"/>
    <col min="11" max="16" width="7.42578125" style="29" customWidth="1"/>
    <col min="17" max="17" width="13.140625" style="29" bestFit="1" customWidth="1"/>
    <col min="18" max="18" width="10.85546875" style="29" bestFit="1" customWidth="1"/>
    <col min="19" max="19" width="20" style="29" bestFit="1" customWidth="1"/>
    <col min="20" max="16384" width="9.140625" style="29"/>
  </cols>
  <sheetData>
    <row r="2" spans="2:22" x14ac:dyDescent="0.25">
      <c r="B2" s="29" t="s">
        <v>10</v>
      </c>
    </row>
    <row r="3" spans="2:22" x14ac:dyDescent="0.25">
      <c r="B3" s="29" t="s">
        <v>23</v>
      </c>
    </row>
    <row r="4" spans="2:22" x14ac:dyDescent="0.25">
      <c r="B4" s="29" t="s">
        <v>24</v>
      </c>
    </row>
    <row r="6" spans="2:22" x14ac:dyDescent="0.25">
      <c r="C6" s="29" t="s">
        <v>25</v>
      </c>
      <c r="G6" s="2"/>
      <c r="H6" s="2"/>
      <c r="I6" s="2"/>
      <c r="J6" s="2"/>
      <c r="K6" s="2"/>
      <c r="L6" s="30" t="s">
        <v>27</v>
      </c>
      <c r="M6" s="30" t="s">
        <v>26</v>
      </c>
      <c r="N6" s="30" t="s">
        <v>27</v>
      </c>
      <c r="O6" s="30" t="s">
        <v>26</v>
      </c>
    </row>
    <row r="7" spans="2:22" x14ac:dyDescent="0.25">
      <c r="C7" s="29">
        <f>COUNTIF(C10:C181,"&gt;0")</f>
        <v>96</v>
      </c>
      <c r="G7" s="2" t="s">
        <v>28</v>
      </c>
      <c r="H7" s="2"/>
      <c r="I7" s="2"/>
      <c r="J7" s="2"/>
      <c r="K7" s="2"/>
      <c r="L7" s="2" t="str">
        <f>VLOOKUP(N7,$T$10:$V$35,2,1)</f>
        <v>B1</v>
      </c>
      <c r="M7" s="2" t="str">
        <f>VLOOKUP(O7,$T$10:$V$35,3,1)</f>
        <v>B+</v>
      </c>
      <c r="N7" s="2">
        <f>ROUND(AVERAGEIF(N10:N152,"&gt;0"),0)</f>
        <v>16</v>
      </c>
      <c r="O7" s="2">
        <f>ROUND(AVERAGEIF(O10:O152,"&gt;0"),0)</f>
        <v>16</v>
      </c>
    </row>
    <row r="9" spans="2:22" x14ac:dyDescent="0.25">
      <c r="B9" s="31" t="s">
        <v>29</v>
      </c>
      <c r="C9" s="31" t="s">
        <v>30</v>
      </c>
      <c r="D9" s="31" t="s">
        <v>31</v>
      </c>
      <c r="E9" s="31" t="s">
        <v>32</v>
      </c>
      <c r="F9" s="31" t="s">
        <v>33</v>
      </c>
      <c r="G9" s="31" t="s">
        <v>34</v>
      </c>
      <c r="H9" s="31" t="s">
        <v>27</v>
      </c>
      <c r="I9" s="31" t="s">
        <v>26</v>
      </c>
      <c r="J9" s="31" t="s">
        <v>27</v>
      </c>
      <c r="K9" s="31" t="s">
        <v>26</v>
      </c>
      <c r="L9" s="31" t="s">
        <v>27</v>
      </c>
      <c r="M9" s="31" t="s">
        <v>26</v>
      </c>
      <c r="N9" s="31" t="s">
        <v>27</v>
      </c>
      <c r="O9" s="31" t="s">
        <v>26</v>
      </c>
      <c r="P9" s="32"/>
      <c r="R9" s="31" t="s">
        <v>27</v>
      </c>
      <c r="S9" s="31" t="s">
        <v>26</v>
      </c>
      <c r="T9" s="31" t="s">
        <v>35</v>
      </c>
    </row>
    <row r="10" spans="2:22" x14ac:dyDescent="0.25">
      <c r="B10" s="29" t="str">
        <f>_xll.BDS($B$3,$B$4,"Aggregate=n","cols=5;rows=100")</f>
        <v>Advanced Micro Devices Inc</v>
      </c>
      <c r="C10" s="29">
        <v>1</v>
      </c>
      <c r="D10" s="29" t="s">
        <v>36</v>
      </c>
      <c r="E10" s="29" t="s">
        <v>37</v>
      </c>
      <c r="F10" s="29" t="s">
        <v>38</v>
      </c>
      <c r="G10" s="29" t="str">
        <f>IF(F10&lt;&gt;"",IF(LEFT(_xll.BDP($F10&amp;" Curncy","SW_PRIMARY_REF_OBLIGATION_ISIN")&amp;" Corp",1)="#","N/A",_xll.BDP($F10&amp;" Curncy","SW_PRIMARY_REF_OBLIGATION_ISIN")&amp;" Corp"),"")</f>
        <v>US007903AU15 Corp</v>
      </c>
      <c r="H10" s="29" t="str">
        <f>IF(AND($G10&lt;&gt;"",$G10&lt;&gt;"N/A"),IF(LEFT(_xll.BDP($G10,"RTG_MOODY"),1)&lt;&gt;"#",_xll.BDP($G10,"RTG_MOODY"),""),"")</f>
        <v>Caa2</v>
      </c>
      <c r="I10" s="29" t="str">
        <f>IF(AND($G10&lt;&gt;"",$G10&lt;&gt;"N/A"),IF(LEFT(_xll.BDP($G10,"RTG_SP"),1)&lt;&gt;"#",_xll.BDP($G10,"RTG_SP"),""),"")</f>
        <v>CCC</v>
      </c>
      <c r="J10" s="29" t="str">
        <f>IFERROR(FIND("/",H10,1),"")</f>
        <v/>
      </c>
      <c r="K10" s="29" t="str">
        <f>IFERROR(FIND("/",I10,1),"")</f>
        <v/>
      </c>
      <c r="L10" s="29" t="str">
        <f>IF(J10&lt;&gt;"",MID(H10,1,J10-2),H10)</f>
        <v>Caa2</v>
      </c>
      <c r="M10" s="29" t="str">
        <f>IF(K10&lt;&gt;"",MID(I10,1,K10-2),I10)</f>
        <v>CCC</v>
      </c>
      <c r="N10" s="29">
        <f>IFERROR(VLOOKUP(L10,$R$10:$T$35,3,0),"")</f>
        <v>20</v>
      </c>
      <c r="O10" s="29">
        <f>IFERROR(VLOOKUP(M10,$S$10:$T$35,2,0),"")</f>
        <v>20</v>
      </c>
      <c r="R10" s="33" t="s">
        <v>39</v>
      </c>
      <c r="S10" s="34" t="s">
        <v>39</v>
      </c>
      <c r="T10" s="35">
        <v>1</v>
      </c>
      <c r="U10" s="33" t="s">
        <v>39</v>
      </c>
      <c r="V10" s="34" t="s">
        <v>39</v>
      </c>
    </row>
    <row r="11" spans="2:22" x14ac:dyDescent="0.25">
      <c r="B11" s="29" t="s">
        <v>40</v>
      </c>
      <c r="C11" s="29">
        <v>1</v>
      </c>
      <c r="D11" s="29" t="s">
        <v>36</v>
      </c>
      <c r="E11" s="29" t="s">
        <v>37</v>
      </c>
      <c r="F11" s="29" t="s">
        <v>41</v>
      </c>
      <c r="G11" s="29" t="str">
        <f>IF(F11&lt;&gt;"",IF(LEFT(_xll.BDP($F11&amp;" Curncy","SW_PRIMARY_REF_OBLIGATION_ISIN")&amp;" Corp",1)="#","N/A",_xll.BDP($F11&amp;" Curncy","SW_PRIMARY_REF_OBLIGATION_ISIN")&amp;" Corp"),"")</f>
        <v>US001546AL46 Corp</v>
      </c>
      <c r="H11" s="29" t="str">
        <f>IF(AND($G11&lt;&gt;"",$G11&lt;&gt;"N/A"),IF(LEFT(_xll.BDP($G11,"RTG_MOODY"),1)&lt;&gt;"#",_xll.BDP($G11,"RTG_MOODY"),""),"")</f>
        <v>Caa1</v>
      </c>
      <c r="I11" s="29" t="str">
        <f>IF(AND($G11&lt;&gt;"",$G11&lt;&gt;"N/A"),IF(LEFT(_xll.BDP($G11,"RTG_SP"),1)&lt;&gt;"#",_xll.BDP($G11,"RTG_SP"),""),"")</f>
        <v>CCC+</v>
      </c>
      <c r="J11" s="29" t="str">
        <f t="shared" ref="J11:K74" si="0">IFERROR(FIND("/",H11,1),"")</f>
        <v/>
      </c>
      <c r="K11" s="29" t="str">
        <f t="shared" si="0"/>
        <v/>
      </c>
      <c r="L11" s="29" t="str">
        <f t="shared" ref="L11:M74" si="1">IF(J11&lt;&gt;"",MID(H11,1,J11-2),H11)</f>
        <v>Caa1</v>
      </c>
      <c r="M11" s="29" t="str">
        <f t="shared" si="1"/>
        <v>CCC+</v>
      </c>
      <c r="N11" s="29">
        <f t="shared" ref="N11:N74" si="2">IFERROR(VLOOKUP(L11,$R$10:$T$35,3,0),"")</f>
        <v>19</v>
      </c>
      <c r="O11" s="29">
        <f t="shared" ref="O11:O74" si="3">IFERROR(VLOOKUP(M11,$S$10:$T$35,2,0),"")</f>
        <v>19</v>
      </c>
      <c r="R11" s="36" t="s">
        <v>42</v>
      </c>
      <c r="S11" s="37" t="s">
        <v>42</v>
      </c>
      <c r="T11" s="35">
        <v>2</v>
      </c>
      <c r="U11" s="36" t="s">
        <v>42</v>
      </c>
      <c r="V11" s="37" t="s">
        <v>42</v>
      </c>
    </row>
    <row r="12" spans="2:22" x14ac:dyDescent="0.25">
      <c r="B12" s="29" t="s">
        <v>43</v>
      </c>
      <c r="C12" s="29">
        <v>1</v>
      </c>
      <c r="D12" s="29" t="s">
        <v>36</v>
      </c>
      <c r="E12" s="29" t="s">
        <v>37</v>
      </c>
      <c r="F12" s="29" t="s">
        <v>44</v>
      </c>
      <c r="G12" s="29" t="str">
        <f>IF(F12&lt;&gt;"",IF(LEFT(_xll.BDP($F12&amp;" Curncy","SW_PRIMARY_REF_OBLIGATION_ISIN")&amp;" Corp",1)="#","N/A",_xll.BDP($F12&amp;" Curncy","SW_PRIMARY_REF_OBLIGATION_ISIN")&amp;" Corp"),"")</f>
        <v>US549463AC10 Corp</v>
      </c>
      <c r="H12" s="29" t="str">
        <f>IF(AND($G12&lt;&gt;"",$G12&lt;&gt;"N/A"),IF(LEFT(_xll.BDP($G12,"RTG_MOODY"),1)&lt;&gt;"#",_xll.BDP($G12,"RTG_MOODY"),""),"")</f>
        <v>WR</v>
      </c>
      <c r="I12" s="29" t="str">
        <f>IF(AND($G12&lt;&gt;"",$G12&lt;&gt;"N/A"),IF(LEFT(_xll.BDP($G12,"RTG_SP"),1)&lt;&gt;"#",_xll.BDP($G12,"RTG_SP"),""),"")</f>
        <v>BB+</v>
      </c>
      <c r="J12" s="29" t="str">
        <f t="shared" si="0"/>
        <v/>
      </c>
      <c r="K12" s="29" t="str">
        <f t="shared" si="0"/>
        <v/>
      </c>
      <c r="L12" s="29" t="str">
        <f t="shared" si="1"/>
        <v>WR</v>
      </c>
      <c r="M12" s="29" t="str">
        <f t="shared" si="1"/>
        <v>BB+</v>
      </c>
      <c r="N12" s="29" t="str">
        <f t="shared" si="2"/>
        <v/>
      </c>
      <c r="O12" s="29">
        <f t="shared" si="3"/>
        <v>13</v>
      </c>
      <c r="R12" s="36" t="s">
        <v>45</v>
      </c>
      <c r="S12" s="37" t="s">
        <v>45</v>
      </c>
      <c r="T12" s="35">
        <v>3</v>
      </c>
      <c r="U12" s="36" t="s">
        <v>45</v>
      </c>
      <c r="V12" s="37" t="s">
        <v>45</v>
      </c>
    </row>
    <row r="13" spans="2:22" x14ac:dyDescent="0.25">
      <c r="B13" s="29" t="s">
        <v>46</v>
      </c>
      <c r="C13" s="29">
        <v>1</v>
      </c>
      <c r="D13" s="29" t="s">
        <v>36</v>
      </c>
      <c r="E13" s="29" t="s">
        <v>37</v>
      </c>
      <c r="F13" s="29" t="s">
        <v>47</v>
      </c>
      <c r="G13" s="29" t="str">
        <f>IF(F13&lt;&gt;"",IF(LEFT(_xll.BDP($F13&amp;" Curncy","SW_PRIMARY_REF_OBLIGATION_ISIN")&amp;" Corp",1)="#","N/A",_xll.BDP($F13&amp;" Curncy","SW_PRIMARY_REF_OBLIGATION_ISIN")&amp;" Corp"),"")</f>
        <v>US02005NAJ90 Corp</v>
      </c>
      <c r="H13" s="29" t="str">
        <f>IF(AND($G13&lt;&gt;"",$G13&lt;&gt;"N/A"),IF(LEFT(_xll.BDP($G13,"RTG_MOODY"),1)&lt;&gt;"#",_xll.BDP($G13,"RTG_MOODY"),""),"")</f>
        <v>Ba3</v>
      </c>
      <c r="I13" s="29" t="str">
        <f>IF(AND($G13&lt;&gt;"",$G13&lt;&gt;"N/A"),IF(LEFT(_xll.BDP($G13,"RTG_SP"),1)&lt;&gt;"#",_xll.BDP($G13,"RTG_SP"),""),"")</f>
        <v>BB+</v>
      </c>
      <c r="J13" s="29" t="str">
        <f t="shared" si="0"/>
        <v/>
      </c>
      <c r="K13" s="29" t="str">
        <f t="shared" si="0"/>
        <v/>
      </c>
      <c r="L13" s="29" t="str">
        <f t="shared" si="1"/>
        <v>Ba3</v>
      </c>
      <c r="M13" s="29" t="str">
        <f t="shared" si="1"/>
        <v>BB+</v>
      </c>
      <c r="N13" s="29">
        <f t="shared" si="2"/>
        <v>15</v>
      </c>
      <c r="O13" s="29">
        <f t="shared" si="3"/>
        <v>13</v>
      </c>
      <c r="R13" s="36" t="s">
        <v>48</v>
      </c>
      <c r="S13" s="37" t="s">
        <v>49</v>
      </c>
      <c r="T13" s="35">
        <v>3</v>
      </c>
      <c r="U13" s="36" t="s">
        <v>48</v>
      </c>
      <c r="V13" s="37" t="s">
        <v>49</v>
      </c>
    </row>
    <row r="14" spans="2:22" x14ac:dyDescent="0.25">
      <c r="B14" s="29" t="s">
        <v>50</v>
      </c>
      <c r="C14" s="29">
        <v>1</v>
      </c>
      <c r="D14" s="29" t="s">
        <v>36</v>
      </c>
      <c r="E14" s="29" t="s">
        <v>37</v>
      </c>
      <c r="F14" s="29" t="s">
        <v>51</v>
      </c>
      <c r="G14" s="29" t="str">
        <f>IF(F14&lt;&gt;"",IF(LEFT(_xll.BDP($F14&amp;" Curncy","SW_PRIMARY_REF_OBLIGATION_ISIN")&amp;" Corp",1)="#","N/A",_xll.BDP($F14&amp;" Curncy","SW_PRIMARY_REF_OBLIGATION_ISIN")&amp;" Corp"),"")</f>
        <v>US02406PAL40 Corp</v>
      </c>
      <c r="H14" s="29" t="str">
        <f>IF(AND($G14&lt;&gt;"",$G14&lt;&gt;"N/A"),IF(LEFT(_xll.BDP($G14,"RTG_MOODY"),1)&lt;&gt;"#",_xll.BDP($G14,"RTG_MOODY"),""),"")</f>
        <v>B1</v>
      </c>
      <c r="I14" s="29" t="str">
        <f>IF(AND($G14&lt;&gt;"",$G14&lt;&gt;"N/A"),IF(LEFT(_xll.BDP($G14,"RTG_SP"),1)&lt;&gt;"#",_xll.BDP($G14,"RTG_SP"),""),"")</f>
        <v>BB-</v>
      </c>
      <c r="J14" s="29" t="str">
        <f t="shared" si="0"/>
        <v/>
      </c>
      <c r="K14" s="29" t="str">
        <f t="shared" si="0"/>
        <v/>
      </c>
      <c r="L14" s="29" t="str">
        <f t="shared" si="1"/>
        <v>B1</v>
      </c>
      <c r="M14" s="29" t="str">
        <f t="shared" si="1"/>
        <v>BB-</v>
      </c>
      <c r="N14" s="29">
        <f t="shared" si="2"/>
        <v>16</v>
      </c>
      <c r="O14" s="29">
        <f t="shared" si="3"/>
        <v>15</v>
      </c>
      <c r="R14" s="36" t="s">
        <v>52</v>
      </c>
      <c r="S14" s="37" t="s">
        <v>53</v>
      </c>
      <c r="T14" s="35">
        <v>4</v>
      </c>
      <c r="U14" s="36" t="s">
        <v>52</v>
      </c>
      <c r="V14" s="37" t="s">
        <v>53</v>
      </c>
    </row>
    <row r="15" spans="2:22" x14ac:dyDescent="0.25">
      <c r="B15" s="29" t="s">
        <v>54</v>
      </c>
      <c r="C15" s="29">
        <v>1</v>
      </c>
      <c r="D15" s="29" t="s">
        <v>36</v>
      </c>
      <c r="E15" s="29" t="s">
        <v>37</v>
      </c>
      <c r="F15" s="29" t="s">
        <v>55</v>
      </c>
      <c r="G15" s="29" t="str">
        <f>IF(F15&lt;&gt;"",IF(LEFT(_xll.BDP($F15&amp;" Curncy","SW_PRIMARY_REF_OBLIGATION_ISIN")&amp;" Corp",1)="#","N/A",_xll.BDP($F15&amp;" Curncy","SW_PRIMARY_REF_OBLIGATION_ISIN")&amp;" Corp"),"")</f>
        <v>US031652BE90 Corp</v>
      </c>
      <c r="H15" s="29" t="str">
        <f>IF(AND($G15&lt;&gt;"",$G15&lt;&gt;"N/A"),IF(LEFT(_xll.BDP($G15,"RTG_MOODY"),1)&lt;&gt;"#",_xll.BDP($G15,"RTG_MOODY"),""),"")</f>
        <v>B2</v>
      </c>
      <c r="I15" s="29" t="str">
        <f>IF(AND($G15&lt;&gt;"",$G15&lt;&gt;"N/A"),IF(LEFT(_xll.BDP($G15,"RTG_SP"),1)&lt;&gt;"#",_xll.BDP($G15,"RTG_SP"),""),"")</f>
        <v>BB</v>
      </c>
      <c r="J15" s="29" t="str">
        <f t="shared" si="0"/>
        <v/>
      </c>
      <c r="K15" s="29" t="str">
        <f t="shared" si="0"/>
        <v/>
      </c>
      <c r="L15" s="29" t="str">
        <f t="shared" si="1"/>
        <v>B2</v>
      </c>
      <c r="M15" s="29" t="str">
        <f t="shared" si="1"/>
        <v>BB</v>
      </c>
      <c r="N15" s="29">
        <f t="shared" si="2"/>
        <v>17</v>
      </c>
      <c r="O15" s="29">
        <f t="shared" si="3"/>
        <v>14</v>
      </c>
      <c r="R15" s="36" t="s">
        <v>56</v>
      </c>
      <c r="S15" s="37" t="s">
        <v>57</v>
      </c>
      <c r="T15" s="35">
        <v>5</v>
      </c>
      <c r="U15" s="36" t="s">
        <v>56</v>
      </c>
      <c r="V15" s="37" t="s">
        <v>57</v>
      </c>
    </row>
    <row r="16" spans="2:22" x14ac:dyDescent="0.25">
      <c r="B16" s="29" t="s">
        <v>58</v>
      </c>
      <c r="C16" s="29">
        <v>1</v>
      </c>
      <c r="D16" s="29" t="s">
        <v>36</v>
      </c>
      <c r="E16" s="29" t="s">
        <v>37</v>
      </c>
      <c r="F16" s="29" t="s">
        <v>59</v>
      </c>
      <c r="G16" s="29" t="str">
        <f>IF(F16&lt;&gt;"",IF(LEFT(_xll.BDP($F16&amp;" Curncy","SW_PRIMARY_REF_OBLIGATION_ISIN")&amp;" Corp",1)="#","N/A",_xll.BDP($F16&amp;" Curncy","SW_PRIMARY_REF_OBLIGATION_ISIN")&amp;" Corp"),"")</f>
        <v>US038521AM20 Corp</v>
      </c>
      <c r="H16" s="29" t="str">
        <f>IF(AND($G16&lt;&gt;"",$G16&lt;&gt;"N/A"),IF(LEFT(_xll.BDP($G16,"RTG_MOODY"),1)&lt;&gt;"#",_xll.BDP($G16,"RTG_MOODY"),""),"")</f>
        <v>B2</v>
      </c>
      <c r="I16" s="29" t="str">
        <f>IF(AND($G16&lt;&gt;"",$G16&lt;&gt;"N/A"),IF(LEFT(_xll.BDP($G16,"RTG_SP"),1)&lt;&gt;"#",_xll.BDP($G16,"RTG_SP"),""),"")</f>
        <v>BB-</v>
      </c>
      <c r="J16" s="29" t="str">
        <f t="shared" si="0"/>
        <v/>
      </c>
      <c r="K16" s="29" t="str">
        <f t="shared" si="0"/>
        <v/>
      </c>
      <c r="L16" s="29" t="str">
        <f t="shared" si="1"/>
        <v>B2</v>
      </c>
      <c r="M16" s="29" t="str">
        <f t="shared" si="1"/>
        <v>BB-</v>
      </c>
      <c r="N16" s="29">
        <f t="shared" si="2"/>
        <v>17</v>
      </c>
      <c r="O16" s="29">
        <f t="shared" si="3"/>
        <v>15</v>
      </c>
      <c r="R16" s="36" t="s">
        <v>60</v>
      </c>
      <c r="S16" s="37" t="s">
        <v>61</v>
      </c>
      <c r="T16" s="35">
        <v>6</v>
      </c>
      <c r="U16" s="36" t="s">
        <v>60</v>
      </c>
      <c r="V16" s="37" t="s">
        <v>61</v>
      </c>
    </row>
    <row r="17" spans="2:22" x14ac:dyDescent="0.25">
      <c r="B17" s="29" t="s">
        <v>62</v>
      </c>
      <c r="C17" s="29">
        <v>1</v>
      </c>
      <c r="D17" s="29" t="s">
        <v>36</v>
      </c>
      <c r="E17" s="29" t="s">
        <v>37</v>
      </c>
      <c r="F17" s="29" t="s">
        <v>63</v>
      </c>
      <c r="G17" s="29" t="str">
        <f>IF(F17&lt;&gt;"",IF(LEFT(_xll.BDP($F17&amp;" Curncy","SW_PRIMARY_REF_OBLIGATION_ISIN")&amp;" Corp",1)="#","N/A",_xll.BDP($F17&amp;" Curncy","SW_PRIMARY_REF_OBLIGATION_ISIN")&amp;" Corp"),"")</f>
        <v>USU05375AN77 Corp</v>
      </c>
      <c r="H17" s="29" t="str">
        <f>IF(AND($G17&lt;&gt;"",$G17&lt;&gt;"N/A"),IF(LEFT(_xll.BDP($G17,"RTG_MOODY"),1)&lt;&gt;"#",_xll.BDP($G17,"RTG_MOODY"),""),"")</f>
        <v>B1</v>
      </c>
      <c r="I17" s="29" t="str">
        <f>IF(AND($G17&lt;&gt;"",$G17&lt;&gt;"N/A"),IF(LEFT(_xll.BDP($G17,"RTG_SP"),1)&lt;&gt;"#",_xll.BDP($G17,"RTG_SP"),""),"")</f>
        <v>B+</v>
      </c>
      <c r="J17" s="29" t="str">
        <f t="shared" si="0"/>
        <v/>
      </c>
      <c r="K17" s="29" t="str">
        <f t="shared" si="0"/>
        <v/>
      </c>
      <c r="L17" s="29" t="str">
        <f t="shared" si="1"/>
        <v>B1</v>
      </c>
      <c r="M17" s="29" t="str">
        <f t="shared" si="1"/>
        <v>B+</v>
      </c>
      <c r="N17" s="29">
        <f t="shared" si="2"/>
        <v>16</v>
      </c>
      <c r="O17" s="29">
        <f t="shared" si="3"/>
        <v>16</v>
      </c>
      <c r="R17" s="36" t="s">
        <v>64</v>
      </c>
      <c r="S17" s="37" t="s">
        <v>65</v>
      </c>
      <c r="T17" s="35">
        <v>7</v>
      </c>
      <c r="U17" s="36" t="s">
        <v>64</v>
      </c>
      <c r="V17" s="37" t="s">
        <v>65</v>
      </c>
    </row>
    <row r="18" spans="2:22" x14ac:dyDescent="0.25">
      <c r="B18" s="29" t="s">
        <v>66</v>
      </c>
      <c r="C18" s="29">
        <v>1</v>
      </c>
      <c r="D18" s="29" t="s">
        <v>36</v>
      </c>
      <c r="E18" s="29" t="s">
        <v>37</v>
      </c>
      <c r="F18" s="29" t="s">
        <v>67</v>
      </c>
      <c r="G18" s="29" t="str">
        <f>IF(F18&lt;&gt;"",IF(LEFT(_xll.BDP($F18&amp;" Curncy","SW_PRIMARY_REF_OBLIGATION_ISIN")&amp;" Corp",1)="#","N/A",_xll.BDP($F18&amp;" Curncy","SW_PRIMARY_REF_OBLIGATION_ISIN")&amp;" Corp"),"")</f>
        <v>US07556QAY17 Corp</v>
      </c>
      <c r="H18" s="29" t="str">
        <f>IF(AND($G18&lt;&gt;"",$G18&lt;&gt;"N/A"),IF(LEFT(_xll.BDP($G18,"RTG_MOODY"),1)&lt;&gt;"#",_xll.BDP($G18,"RTG_MOODY"),""),"")</f>
        <v>Caa1</v>
      </c>
      <c r="I18" s="29" t="str">
        <f>IF(AND($G18&lt;&gt;"",$G18&lt;&gt;"N/A"),IF(LEFT(_xll.BDP($G18,"RTG_SP"),1)&lt;&gt;"#",_xll.BDP($G18,"RTG_SP"),""),"")</f>
        <v>CCC+</v>
      </c>
      <c r="J18" s="29" t="str">
        <f t="shared" si="0"/>
        <v/>
      </c>
      <c r="K18" s="29" t="str">
        <f t="shared" si="0"/>
        <v/>
      </c>
      <c r="L18" s="29" t="str">
        <f t="shared" si="1"/>
        <v>Caa1</v>
      </c>
      <c r="M18" s="29" t="str">
        <f t="shared" si="1"/>
        <v>CCC+</v>
      </c>
      <c r="N18" s="29">
        <f t="shared" si="2"/>
        <v>19</v>
      </c>
      <c r="O18" s="29">
        <f t="shared" si="3"/>
        <v>19</v>
      </c>
      <c r="R18" s="36" t="s">
        <v>68</v>
      </c>
      <c r="S18" s="37" t="s">
        <v>69</v>
      </c>
      <c r="T18" s="35">
        <v>8</v>
      </c>
      <c r="U18" s="36" t="s">
        <v>68</v>
      </c>
      <c r="V18" s="37" t="s">
        <v>69</v>
      </c>
    </row>
    <row r="19" spans="2:22" x14ac:dyDescent="0.25">
      <c r="B19" s="29" t="s">
        <v>70</v>
      </c>
      <c r="C19" s="29">
        <v>1</v>
      </c>
      <c r="D19" s="29" t="s">
        <v>36</v>
      </c>
      <c r="E19" s="29" t="s">
        <v>37</v>
      </c>
      <c r="F19" s="29" t="s">
        <v>71</v>
      </c>
      <c r="G19" s="29" t="str">
        <f>IF(F19&lt;&gt;"",IF(LEFT(_xll.BDP($F19&amp;" Curncy","SW_PRIMARY_REF_OBLIGATION_ISIN")&amp;" Corp",1)="#","N/A",_xll.BDP($F19&amp;" Curncy","SW_PRIMARY_REF_OBLIGATION_ISIN")&amp;" Corp"),"")</f>
        <v>USC10602AJ68 Corp</v>
      </c>
      <c r="H19" s="29" t="str">
        <f>IF(AND($G19&lt;&gt;"",$G19&lt;&gt;"N/A"),IF(LEFT(_xll.BDP($G19,"RTG_MOODY"),1)&lt;&gt;"#",_xll.BDP($G19,"RTG_MOODY"),""),"")</f>
        <v>B2</v>
      </c>
      <c r="I19" s="29" t="str">
        <f>IF(AND($G19&lt;&gt;"",$G19&lt;&gt;"N/A"),IF(LEFT(_xll.BDP($G19,"RTG_SP"),1)&lt;&gt;"#",_xll.BDP($G19,"RTG_SP"),""),"")</f>
        <v>B</v>
      </c>
      <c r="J19" s="29" t="str">
        <f t="shared" si="0"/>
        <v/>
      </c>
      <c r="K19" s="29" t="str">
        <f t="shared" si="0"/>
        <v/>
      </c>
      <c r="L19" s="29" t="str">
        <f t="shared" si="1"/>
        <v>B2</v>
      </c>
      <c r="M19" s="29" t="str">
        <f t="shared" si="1"/>
        <v>B</v>
      </c>
      <c r="N19" s="29">
        <f t="shared" si="2"/>
        <v>17</v>
      </c>
      <c r="O19" s="29">
        <f t="shared" si="3"/>
        <v>17</v>
      </c>
      <c r="R19" s="36" t="s">
        <v>72</v>
      </c>
      <c r="S19" s="37" t="s">
        <v>73</v>
      </c>
      <c r="T19" s="35">
        <v>9</v>
      </c>
      <c r="U19" s="36" t="s">
        <v>72</v>
      </c>
      <c r="V19" s="37" t="s">
        <v>73</v>
      </c>
    </row>
    <row r="20" spans="2:22" x14ac:dyDescent="0.25">
      <c r="B20" s="29" t="s">
        <v>74</v>
      </c>
      <c r="C20" s="29">
        <v>1</v>
      </c>
      <c r="D20" s="29" t="s">
        <v>36</v>
      </c>
      <c r="E20" s="29" t="s">
        <v>75</v>
      </c>
      <c r="F20" s="29" t="s">
        <v>76</v>
      </c>
      <c r="G20" s="29" t="str">
        <f>IF(F20&lt;&gt;"",IF(LEFT(_xll.BDP($F20&amp;" Curncy","SW_PRIMARY_REF_OBLIGATION_ISIN")&amp;" Corp",1)="#","N/A",_xll.BDP($F20&amp;" Curncy","SW_PRIMARY_REF_OBLIGATION_ISIN")&amp;" Corp"),"")</f>
        <v>US103304BK67 Corp</v>
      </c>
      <c r="H20" s="29" t="str">
        <f>IF(AND($G20&lt;&gt;"",$G20&lt;&gt;"N/A"),IF(LEFT(_xll.BDP($G20,"RTG_MOODY"),1)&lt;&gt;"#",_xll.BDP($G20,"RTG_MOODY"),""),"")</f>
        <v>B3</v>
      </c>
      <c r="I20" s="29" t="str">
        <f>IF(AND($G20&lt;&gt;"",$G20&lt;&gt;"N/A"),IF(LEFT(_xll.BDP($G20,"RTG_SP"),1)&lt;&gt;"#",_xll.BDP($G20,"RTG_SP"),""),"")</f>
        <v>B-</v>
      </c>
      <c r="J20" s="29" t="str">
        <f t="shared" si="0"/>
        <v/>
      </c>
      <c r="K20" s="29" t="str">
        <f t="shared" si="0"/>
        <v/>
      </c>
      <c r="L20" s="29" t="str">
        <f t="shared" si="1"/>
        <v>B3</v>
      </c>
      <c r="M20" s="29" t="str">
        <f t="shared" si="1"/>
        <v>B-</v>
      </c>
      <c r="N20" s="29">
        <f t="shared" si="2"/>
        <v>18</v>
      </c>
      <c r="O20" s="29">
        <f t="shared" si="3"/>
        <v>18</v>
      </c>
      <c r="R20" s="36" t="s">
        <v>77</v>
      </c>
      <c r="S20" s="37" t="s">
        <v>78</v>
      </c>
      <c r="T20" s="35">
        <v>10</v>
      </c>
      <c r="U20" s="36" t="s">
        <v>77</v>
      </c>
      <c r="V20" s="37" t="s">
        <v>78</v>
      </c>
    </row>
    <row r="21" spans="2:22" x14ac:dyDescent="0.25">
      <c r="B21" s="29" t="s">
        <v>79</v>
      </c>
      <c r="C21" s="29">
        <v>1</v>
      </c>
      <c r="D21" s="29" t="s">
        <v>36</v>
      </c>
      <c r="E21" s="29" t="s">
        <v>37</v>
      </c>
      <c r="F21" s="29" t="s">
        <v>80</v>
      </c>
      <c r="G21" s="29" t="str">
        <f>IF(F21&lt;&gt;"",IF(LEFT(_xll.BDP($F21&amp;" Curncy","SW_PRIMARY_REF_OBLIGATION_ISIN")&amp;" Corp",1)="#","N/A",_xll.BDP($F21&amp;" Curncy","SW_PRIMARY_REF_OBLIGATION_ISIN")&amp;" Corp"),"")</f>
        <v>US117043AG45 Corp</v>
      </c>
      <c r="H21" s="29" t="str">
        <f>IF(AND($G21&lt;&gt;"",$G21&lt;&gt;"N/A"),IF(LEFT(_xll.BDP($G21,"RTG_MOODY"),1)&lt;&gt;"#",_xll.BDP($G21,"RTG_MOODY"),""),"")</f>
        <v>Ba2</v>
      </c>
      <c r="I21" s="29" t="str">
        <f>IF(AND($G21&lt;&gt;"",$G21&lt;&gt;"N/A"),IF(LEFT(_xll.BDP($G21,"RTG_SP"),1)&lt;&gt;"#",_xll.BDP($G21,"RTG_SP"),""),"")</f>
        <v>BB+</v>
      </c>
      <c r="J21" s="29" t="str">
        <f t="shared" si="0"/>
        <v/>
      </c>
      <c r="K21" s="29" t="str">
        <f t="shared" si="0"/>
        <v/>
      </c>
      <c r="L21" s="29" t="str">
        <f t="shared" si="1"/>
        <v>Ba2</v>
      </c>
      <c r="M21" s="29" t="str">
        <f t="shared" si="1"/>
        <v>BB+</v>
      </c>
      <c r="N21" s="29">
        <f t="shared" si="2"/>
        <v>14</v>
      </c>
      <c r="O21" s="29">
        <f t="shared" si="3"/>
        <v>13</v>
      </c>
      <c r="R21" s="36" t="s">
        <v>81</v>
      </c>
      <c r="S21" s="37" t="s">
        <v>82</v>
      </c>
      <c r="T21" s="35">
        <v>11</v>
      </c>
      <c r="U21" s="36" t="s">
        <v>81</v>
      </c>
      <c r="V21" s="37" t="s">
        <v>82</v>
      </c>
    </row>
    <row r="22" spans="2:22" x14ac:dyDescent="0.25">
      <c r="B22" s="29" t="s">
        <v>83</v>
      </c>
      <c r="C22" s="29">
        <v>0</v>
      </c>
      <c r="D22" s="29" t="s">
        <v>36</v>
      </c>
      <c r="E22" s="29" t="s">
        <v>37</v>
      </c>
      <c r="F22" s="29" t="s">
        <v>84</v>
      </c>
      <c r="G22" s="29" t="str">
        <f>IF(F22&lt;&gt;"",IF(LEFT(_xll.BDP($F22&amp;" Curncy","SW_PRIMARY_REF_OBLIGATION_ISIN")&amp;" Corp",1)="#","N/A",_xll.BDP($F22&amp;" Curncy","SW_PRIMARY_REF_OBLIGATION_ISIN")&amp;" Corp"),"")</f>
        <v>US413627AW00 Corp</v>
      </c>
      <c r="H22" s="29" t="str">
        <f>IF(AND($G22&lt;&gt;"",$G22&lt;&gt;"N/A"),IF(LEFT(_xll.BDP($G22,"RTG_MOODY"),1)&lt;&gt;"#",_xll.BDP($G22,"RTG_MOODY"),""),"")</f>
        <v>WR</v>
      </c>
      <c r="I22" s="29" t="str">
        <f>IF(AND($G22&lt;&gt;"",$G22&lt;&gt;"N/A"),IF(LEFT(_xll.BDP($G22,"RTG_SP"),1)&lt;&gt;"#",_xll.BDP($G22,"RTG_SP"),""),"")</f>
        <v>D</v>
      </c>
      <c r="J22" s="29" t="str">
        <f t="shared" si="0"/>
        <v/>
      </c>
      <c r="K22" s="29" t="str">
        <f t="shared" si="0"/>
        <v/>
      </c>
      <c r="L22" s="29" t="str">
        <f t="shared" si="1"/>
        <v>WR</v>
      </c>
      <c r="M22" s="29" t="str">
        <f t="shared" si="1"/>
        <v>D</v>
      </c>
      <c r="N22" s="29" t="str">
        <f t="shared" si="2"/>
        <v/>
      </c>
      <c r="O22" s="29">
        <f t="shared" si="3"/>
        <v>24</v>
      </c>
      <c r="R22" s="36" t="s">
        <v>85</v>
      </c>
      <c r="S22" s="37" t="s">
        <v>86</v>
      </c>
      <c r="T22" s="35">
        <v>12</v>
      </c>
      <c r="U22" s="36" t="s">
        <v>85</v>
      </c>
      <c r="V22" s="37" t="s">
        <v>86</v>
      </c>
    </row>
    <row r="23" spans="2:22" x14ac:dyDescent="0.25">
      <c r="B23" s="29" t="s">
        <v>87</v>
      </c>
      <c r="C23" s="29">
        <v>1</v>
      </c>
      <c r="D23" s="29" t="s">
        <v>36</v>
      </c>
      <c r="E23" s="29" t="s">
        <v>37</v>
      </c>
      <c r="F23" s="29" t="s">
        <v>88</v>
      </c>
      <c r="G23" s="29" t="str">
        <f>IF(F23&lt;&gt;"",IF(LEFT(_xll.BDP($F23&amp;" Curncy","SW_PRIMARY_REF_OBLIGATION_ISIN")&amp;" Corp",1)="#","N/A",_xll.BDP($F23&amp;" Curncy","SW_PRIMARY_REF_OBLIGATION_ISIN")&amp;" Corp"),"")</f>
        <v>US131347CE49 Corp</v>
      </c>
      <c r="H23" s="29" t="str">
        <f>IF(AND($G23&lt;&gt;"",$G23&lt;&gt;"N/A"),IF(LEFT(_xll.BDP($G23,"RTG_MOODY"),1)&lt;&gt;"#",_xll.BDP($G23,"RTG_MOODY"),""),"")</f>
        <v>B2</v>
      </c>
      <c r="I23" s="29" t="str">
        <f>IF(AND($G23&lt;&gt;"",$G23&lt;&gt;"N/A"),IF(LEFT(_xll.BDP($G23,"RTG_SP"),1)&lt;&gt;"#",_xll.BDP($G23,"RTG_SP"),""),"")</f>
        <v>B</v>
      </c>
      <c r="J23" s="29" t="str">
        <f t="shared" si="0"/>
        <v/>
      </c>
      <c r="K23" s="29" t="str">
        <f t="shared" si="0"/>
        <v/>
      </c>
      <c r="L23" s="29" t="str">
        <f t="shared" si="1"/>
        <v>B2</v>
      </c>
      <c r="M23" s="29" t="str">
        <f t="shared" si="1"/>
        <v>B</v>
      </c>
      <c r="N23" s="29">
        <f t="shared" si="2"/>
        <v>17</v>
      </c>
      <c r="O23" s="29">
        <f t="shared" si="3"/>
        <v>17</v>
      </c>
      <c r="R23" s="36" t="s">
        <v>89</v>
      </c>
      <c r="S23" s="37" t="s">
        <v>90</v>
      </c>
      <c r="T23" s="35">
        <v>13</v>
      </c>
      <c r="U23" s="36" t="s">
        <v>89</v>
      </c>
      <c r="V23" s="37" t="s">
        <v>90</v>
      </c>
    </row>
    <row r="24" spans="2:22" x14ac:dyDescent="0.25">
      <c r="B24" s="29" t="s">
        <v>91</v>
      </c>
      <c r="C24" s="29">
        <v>1</v>
      </c>
      <c r="D24" s="29" t="s">
        <v>36</v>
      </c>
      <c r="E24" s="29" t="s">
        <v>37</v>
      </c>
      <c r="F24" s="29" t="s">
        <v>92</v>
      </c>
      <c r="G24" s="29" t="str">
        <f>IF(F24&lt;&gt;"",IF(LEFT(_xll.BDP($F24&amp;" Curncy","SW_PRIMARY_REF_OBLIGATION_ISIN")&amp;" Corp",1)="#","N/A",_xll.BDP($F24&amp;" Curncy","SW_PRIMARY_REF_OBLIGATION_ISIN")&amp;" Corp"),"")</f>
        <v>US1248EPAW31 Corp</v>
      </c>
      <c r="H24" s="29" t="str">
        <f>IF(AND($G24&lt;&gt;"",$G24&lt;&gt;"N/A"),IF(LEFT(_xll.BDP($G24,"RTG_MOODY"),1)&lt;&gt;"#",_xll.BDP($G24,"RTG_MOODY"),""),"")</f>
        <v>B1 /*+</v>
      </c>
      <c r="I24" s="29" t="str">
        <f>IF(AND($G24&lt;&gt;"",$G24&lt;&gt;"N/A"),IF(LEFT(_xll.BDP($G24,"RTG_SP"),1)&lt;&gt;"#",_xll.BDP($G24,"RTG_SP"),""),"")</f>
        <v>BB- /*+</v>
      </c>
      <c r="J24" s="29">
        <f t="shared" si="0"/>
        <v>4</v>
      </c>
      <c r="K24" s="29">
        <f t="shared" si="0"/>
        <v>5</v>
      </c>
      <c r="L24" s="29" t="str">
        <f t="shared" si="1"/>
        <v>B1</v>
      </c>
      <c r="M24" s="29" t="str">
        <f t="shared" si="1"/>
        <v>BB-</v>
      </c>
      <c r="N24" s="29">
        <f t="shared" si="2"/>
        <v>16</v>
      </c>
      <c r="O24" s="29">
        <f t="shared" si="3"/>
        <v>15</v>
      </c>
      <c r="R24" s="36" t="s">
        <v>93</v>
      </c>
      <c r="S24" s="37" t="s">
        <v>94</v>
      </c>
      <c r="T24" s="35">
        <v>14</v>
      </c>
      <c r="U24" s="36" t="s">
        <v>93</v>
      </c>
      <c r="V24" s="37" t="s">
        <v>94</v>
      </c>
    </row>
    <row r="25" spans="2:22" x14ac:dyDescent="0.25">
      <c r="B25" s="29" t="s">
        <v>95</v>
      </c>
      <c r="C25" s="29">
        <v>1</v>
      </c>
      <c r="D25" s="29" t="s">
        <v>36</v>
      </c>
      <c r="E25" s="29" t="s">
        <v>37</v>
      </c>
      <c r="F25" s="29" t="s">
        <v>96</v>
      </c>
      <c r="G25" s="29" t="str">
        <f>IF(F25&lt;&gt;"",IF(LEFT(_xll.BDP($F25&amp;" Curncy","SW_PRIMARY_REF_OBLIGATION_ISIN")&amp;" Corp",1)="#","N/A",_xll.BDP($F25&amp;" Curncy","SW_PRIMARY_REF_OBLIGATION_ISIN")&amp;" Corp"),"")</f>
        <v>US156700AL08 Corp</v>
      </c>
      <c r="H25" s="29" t="str">
        <f>IF(AND($G25&lt;&gt;"",$G25&lt;&gt;"N/A"),IF(LEFT(_xll.BDP($G25,"RTG_MOODY"),1)&lt;&gt;"#",_xll.BDP($G25,"RTG_MOODY"),""),"")</f>
        <v>Ba3</v>
      </c>
      <c r="I25" s="29" t="str">
        <f>IF(AND($G25&lt;&gt;"",$G25&lt;&gt;"N/A"),IF(LEFT(_xll.BDP($G25,"RTG_SP"),1)&lt;&gt;"#",_xll.BDP($G25,"RTG_SP"),""),"")</f>
        <v>BB</v>
      </c>
      <c r="J25" s="29" t="str">
        <f t="shared" si="0"/>
        <v/>
      </c>
      <c r="K25" s="29" t="str">
        <f t="shared" si="0"/>
        <v/>
      </c>
      <c r="L25" s="29" t="str">
        <f t="shared" si="1"/>
        <v>Ba3</v>
      </c>
      <c r="M25" s="29" t="str">
        <f t="shared" si="1"/>
        <v>BB</v>
      </c>
      <c r="N25" s="29">
        <f t="shared" si="2"/>
        <v>15</v>
      </c>
      <c r="O25" s="29">
        <f t="shared" si="3"/>
        <v>14</v>
      </c>
      <c r="R25" s="36" t="s">
        <v>97</v>
      </c>
      <c r="S25" s="37" t="s">
        <v>98</v>
      </c>
      <c r="T25" s="35">
        <v>15</v>
      </c>
      <c r="U25" s="36" t="s">
        <v>97</v>
      </c>
      <c r="V25" s="37" t="s">
        <v>98</v>
      </c>
    </row>
    <row r="26" spans="2:22" x14ac:dyDescent="0.25">
      <c r="B26" s="29" t="s">
        <v>99</v>
      </c>
      <c r="C26" s="29">
        <v>1</v>
      </c>
      <c r="D26" s="29" t="s">
        <v>36</v>
      </c>
      <c r="E26" s="29" t="s">
        <v>37</v>
      </c>
      <c r="F26" s="29" t="s">
        <v>100</v>
      </c>
      <c r="G26" s="29" t="str">
        <f>IF(F26&lt;&gt;"",IF(LEFT(_xll.BDP($F26&amp;" Curncy","SW_PRIMARY_REF_OBLIGATION_ISIN")&amp;" Corp",1)="#","N/A",_xll.BDP($F26&amp;" Curncy","SW_PRIMARY_REF_OBLIGATION_ISIN")&amp;" Corp"),"")</f>
        <v>US165167CF27 Corp</v>
      </c>
      <c r="H26" s="29" t="str">
        <f>IF(AND($G26&lt;&gt;"",$G26&lt;&gt;"N/A"),IF(LEFT(_xll.BDP($G26,"RTG_MOODY"),1)&lt;&gt;"#",_xll.BDP($G26,"RTG_MOODY"),""),"")</f>
        <v>Caa3</v>
      </c>
      <c r="I26" s="29" t="str">
        <f>IF(AND($G26&lt;&gt;"",$G26&lt;&gt;"N/A"),IF(LEFT(_xll.BDP($G26,"RTG_SP"),1)&lt;&gt;"#",_xll.BDP($G26,"RTG_SP"),""),"")</f>
        <v>CC</v>
      </c>
      <c r="J26" s="29" t="str">
        <f t="shared" si="0"/>
        <v/>
      </c>
      <c r="K26" s="29" t="str">
        <f t="shared" si="0"/>
        <v/>
      </c>
      <c r="L26" s="29" t="str">
        <f t="shared" si="1"/>
        <v>Caa3</v>
      </c>
      <c r="M26" s="29" t="str">
        <f t="shared" si="1"/>
        <v>CC</v>
      </c>
      <c r="N26" s="29">
        <f t="shared" si="2"/>
        <v>21</v>
      </c>
      <c r="O26" s="29">
        <f t="shared" si="3"/>
        <v>22</v>
      </c>
      <c r="R26" s="36" t="s">
        <v>101</v>
      </c>
      <c r="S26" s="37" t="s">
        <v>102</v>
      </c>
      <c r="T26" s="35">
        <v>16</v>
      </c>
      <c r="U26" s="36" t="s">
        <v>101</v>
      </c>
      <c r="V26" s="37" t="s">
        <v>102</v>
      </c>
    </row>
    <row r="27" spans="2:22" x14ac:dyDescent="0.25">
      <c r="B27" s="29" t="s">
        <v>103</v>
      </c>
      <c r="C27" s="29">
        <v>1</v>
      </c>
      <c r="D27" s="29" t="s">
        <v>36</v>
      </c>
      <c r="E27" s="29" t="s">
        <v>37</v>
      </c>
      <c r="F27" s="29" t="s">
        <v>104</v>
      </c>
      <c r="G27" s="29" t="str">
        <f>IF(F27&lt;&gt;"",IF(LEFT(_xll.BDP($F27&amp;" Curncy","SW_PRIMARY_REF_OBLIGATION_ISIN")&amp;" Corp",1)="#","N/A",_xll.BDP($F27&amp;" Curncy","SW_PRIMARY_REF_OBLIGATION_ISIN")&amp;" Corp"),"")</f>
        <v>US125581GL68 Corp</v>
      </c>
      <c r="H27" s="29" t="str">
        <f>IF(AND($G27&lt;&gt;"",$G27&lt;&gt;"N/A"),IF(LEFT(_xll.BDP($G27,"RTG_MOODY"),1)&lt;&gt;"#",_xll.BDP($G27,"RTG_MOODY"),""),"")</f>
        <v>B1</v>
      </c>
      <c r="I27" s="29" t="str">
        <f>IF(AND($G27&lt;&gt;"",$G27&lt;&gt;"N/A"),IF(LEFT(_xll.BDP($G27,"RTG_SP"),1)&lt;&gt;"#",_xll.BDP($G27,"RTG_SP"),""),"")</f>
        <v>BB+</v>
      </c>
      <c r="J27" s="29" t="str">
        <f t="shared" si="0"/>
        <v/>
      </c>
      <c r="K27" s="29" t="str">
        <f t="shared" si="0"/>
        <v/>
      </c>
      <c r="L27" s="29" t="str">
        <f t="shared" si="1"/>
        <v>B1</v>
      </c>
      <c r="M27" s="29" t="str">
        <f t="shared" si="1"/>
        <v>BB+</v>
      </c>
      <c r="N27" s="29">
        <f t="shared" si="2"/>
        <v>16</v>
      </c>
      <c r="O27" s="29">
        <f t="shared" si="3"/>
        <v>13</v>
      </c>
      <c r="R27" s="36" t="s">
        <v>105</v>
      </c>
      <c r="S27" s="37" t="s">
        <v>106</v>
      </c>
      <c r="T27" s="35">
        <v>17</v>
      </c>
      <c r="U27" s="36" t="s">
        <v>105</v>
      </c>
      <c r="V27" s="37" t="s">
        <v>106</v>
      </c>
    </row>
    <row r="28" spans="2:22" x14ac:dyDescent="0.25">
      <c r="B28" s="29" t="s">
        <v>107</v>
      </c>
      <c r="C28" s="29">
        <v>1</v>
      </c>
      <c r="D28" s="29" t="s">
        <v>36</v>
      </c>
      <c r="E28" s="29" t="s">
        <v>37</v>
      </c>
      <c r="F28" s="29" t="s">
        <v>108</v>
      </c>
      <c r="G28" s="29" t="str">
        <f>IF(F28&lt;&gt;"",IF(LEFT(_xll.BDP($F28&amp;" Curncy","SW_PRIMARY_REF_OBLIGATION_ISIN")&amp;" Corp",1)="#","N/A",_xll.BDP($F28&amp;" Curncy","SW_PRIMARY_REF_OBLIGATION_ISIN")&amp;" Corp"),"")</f>
        <v>US184502AD42 Corp</v>
      </c>
      <c r="H28" s="29" t="str">
        <f>IF(AND($G28&lt;&gt;"",$G28&lt;&gt;"N/A"),IF(LEFT(_xll.BDP($G28,"RTG_MOODY"),1)&lt;&gt;"#",_xll.BDP($G28,"RTG_MOODY"),""),"")</f>
        <v>Ca</v>
      </c>
      <c r="I28" s="29" t="str">
        <f>IF(AND($G28&lt;&gt;"",$G28&lt;&gt;"N/A"),IF(LEFT(_xll.BDP($G28,"RTG_SP"),1)&lt;&gt;"#",_xll.BDP($G28,"RTG_SP"),""),"")</f>
        <v>CC /*-</v>
      </c>
      <c r="J28" s="29" t="str">
        <f t="shared" si="0"/>
        <v/>
      </c>
      <c r="K28" s="29">
        <f t="shared" si="0"/>
        <v>4</v>
      </c>
      <c r="L28" s="29" t="str">
        <f t="shared" si="1"/>
        <v>Ca</v>
      </c>
      <c r="M28" s="29" t="str">
        <f t="shared" si="1"/>
        <v>CC</v>
      </c>
      <c r="N28" s="29">
        <f t="shared" si="2"/>
        <v>22</v>
      </c>
      <c r="O28" s="29">
        <f t="shared" si="3"/>
        <v>22</v>
      </c>
      <c r="R28" s="36" t="s">
        <v>109</v>
      </c>
      <c r="S28" s="37" t="s">
        <v>110</v>
      </c>
      <c r="T28" s="35">
        <v>18</v>
      </c>
      <c r="U28" s="36" t="s">
        <v>109</v>
      </c>
      <c r="V28" s="37" t="s">
        <v>110</v>
      </c>
    </row>
    <row r="29" spans="2:22" x14ac:dyDescent="0.25">
      <c r="B29" s="29" t="s">
        <v>111</v>
      </c>
      <c r="C29" s="29">
        <v>1</v>
      </c>
      <c r="D29" s="29" t="s">
        <v>36</v>
      </c>
      <c r="E29" s="29" t="s">
        <v>37</v>
      </c>
      <c r="F29" s="29" t="s">
        <v>112</v>
      </c>
      <c r="G29" s="29" t="str">
        <f>IF(F29&lt;&gt;"",IF(LEFT(_xll.BDP($F29&amp;" Curncy","SW_PRIMARY_REF_OBLIGATION_ISIN")&amp;" Corp",1)="#","N/A",_xll.BDP($F29&amp;" Curncy","SW_PRIMARY_REF_OBLIGATION_ISIN")&amp;" Corp"),"")</f>
        <v>US12543DAL47 Corp</v>
      </c>
      <c r="H29" s="29" t="str">
        <f>IF(AND($G29&lt;&gt;"",$G29&lt;&gt;"N/A"),IF(LEFT(_xll.BDP($G29,"RTG_MOODY"),1)&lt;&gt;"#",_xll.BDP($G29,"RTG_MOODY"),""),"")</f>
        <v>B3</v>
      </c>
      <c r="I29" s="29" t="str">
        <f>IF(AND($G29&lt;&gt;"",$G29&lt;&gt;"N/A"),IF(LEFT(_xll.BDP($G29,"RTG_SP"),1)&lt;&gt;"#",_xll.BDP($G29,"RTG_SP"),""),"")</f>
        <v>B-</v>
      </c>
      <c r="J29" s="29" t="str">
        <f t="shared" si="0"/>
        <v/>
      </c>
      <c r="K29" s="29" t="str">
        <f t="shared" si="0"/>
        <v/>
      </c>
      <c r="L29" s="29" t="str">
        <f t="shared" si="1"/>
        <v>B3</v>
      </c>
      <c r="M29" s="29" t="str">
        <f t="shared" si="1"/>
        <v>B-</v>
      </c>
      <c r="N29" s="29">
        <f t="shared" si="2"/>
        <v>18</v>
      </c>
      <c r="O29" s="29">
        <f t="shared" si="3"/>
        <v>18</v>
      </c>
      <c r="R29" s="36" t="s">
        <v>113</v>
      </c>
      <c r="S29" s="37" t="s">
        <v>114</v>
      </c>
      <c r="T29" s="35">
        <v>19</v>
      </c>
      <c r="U29" s="36" t="s">
        <v>113</v>
      </c>
      <c r="V29" s="37" t="s">
        <v>114</v>
      </c>
    </row>
    <row r="30" spans="2:22" x14ac:dyDescent="0.25">
      <c r="B30" s="29" t="s">
        <v>115</v>
      </c>
      <c r="C30" s="29">
        <v>1</v>
      </c>
      <c r="D30" s="29" t="s">
        <v>36</v>
      </c>
      <c r="E30" s="29" t="s">
        <v>37</v>
      </c>
      <c r="F30" s="29" t="s">
        <v>116</v>
      </c>
      <c r="G30" s="29" t="str">
        <f>IF(F30&lt;&gt;"",IF(LEFT(_xll.BDP($F30&amp;" Curncy","SW_PRIMARY_REF_OBLIGATION_ISIN")&amp;" Corp",1)="#","N/A",_xll.BDP($F30&amp;" Curncy","SW_PRIMARY_REF_OBLIGATION_ISIN")&amp;" Corp"),"")</f>
        <v>US216831AB38 Corp</v>
      </c>
      <c r="H30" s="29" t="str">
        <f>IF(AND($G30&lt;&gt;"",$G30&lt;&gt;"N/A"),IF(LEFT(_xll.BDP($G30,"RTG_MOODY"),1)&lt;&gt;"#",_xll.BDP($G30,"RTG_MOODY"),""),"")</f>
        <v>B1</v>
      </c>
      <c r="I30" s="29" t="str">
        <f>IF(AND($G30&lt;&gt;"",$G30&lt;&gt;"N/A"),IF(LEFT(_xll.BDP($G30,"RTG_SP"),1)&lt;&gt;"#",_xll.BDP($G30,"RTG_SP"),""),"")</f>
        <v>BB-</v>
      </c>
      <c r="J30" s="29" t="str">
        <f t="shared" si="0"/>
        <v/>
      </c>
      <c r="K30" s="29" t="str">
        <f t="shared" si="0"/>
        <v/>
      </c>
      <c r="L30" s="29" t="str">
        <f t="shared" si="1"/>
        <v>B1</v>
      </c>
      <c r="M30" s="29" t="str">
        <f t="shared" si="1"/>
        <v>BB-</v>
      </c>
      <c r="N30" s="29">
        <f t="shared" si="2"/>
        <v>16</v>
      </c>
      <c r="O30" s="29">
        <f t="shared" si="3"/>
        <v>15</v>
      </c>
      <c r="R30" s="36" t="s">
        <v>117</v>
      </c>
      <c r="S30" s="37" t="s">
        <v>118</v>
      </c>
      <c r="T30" s="35">
        <v>20</v>
      </c>
      <c r="U30" s="36" t="s">
        <v>117</v>
      </c>
      <c r="V30" s="37" t="s">
        <v>118</v>
      </c>
    </row>
    <row r="31" spans="2:22" x14ac:dyDescent="0.25">
      <c r="B31" s="29" t="s">
        <v>119</v>
      </c>
      <c r="C31" s="29">
        <v>1</v>
      </c>
      <c r="D31" s="29" t="s">
        <v>36</v>
      </c>
      <c r="E31" s="29" t="s">
        <v>37</v>
      </c>
      <c r="F31" s="29" t="s">
        <v>120</v>
      </c>
      <c r="G31" s="29" t="str">
        <f>IF(F31&lt;&gt;"",IF(LEFT(_xll.BDP($F31&amp;" Curncy","SW_PRIMARY_REF_OBLIGATION_ISIN")&amp;" Corp",1)="#","N/A",_xll.BDP($F31&amp;" Curncy","SW_PRIMARY_REF_OBLIGATION_ISIN")&amp;" Corp"),"")</f>
        <v>US126304AK02 Corp</v>
      </c>
      <c r="H31" s="29" t="str">
        <f>IF(AND($G31&lt;&gt;"",$G31&lt;&gt;"N/A"),IF(LEFT(_xll.BDP($G31,"RTG_MOODY"),1)&lt;&gt;"#",_xll.BDP($G31,"RTG_MOODY"),""),"")</f>
        <v>Ba2 /*-</v>
      </c>
      <c r="I31" s="29" t="str">
        <f>IF(AND($G31&lt;&gt;"",$G31&lt;&gt;"N/A"),IF(LEFT(_xll.BDP($G31,"RTG_SP"),1)&lt;&gt;"#",_xll.BDP($G31,"RTG_SP"),""),"")</f>
        <v>BB /*-</v>
      </c>
      <c r="J31" s="29">
        <f t="shared" si="0"/>
        <v>5</v>
      </c>
      <c r="K31" s="29">
        <f t="shared" si="0"/>
        <v>4</v>
      </c>
      <c r="L31" s="29" t="str">
        <f t="shared" si="1"/>
        <v>Ba2</v>
      </c>
      <c r="M31" s="29" t="str">
        <f t="shared" si="1"/>
        <v>BB</v>
      </c>
      <c r="N31" s="29">
        <f t="shared" si="2"/>
        <v>14</v>
      </c>
      <c r="O31" s="29">
        <f t="shared" si="3"/>
        <v>14</v>
      </c>
      <c r="R31" s="36" t="s">
        <v>121</v>
      </c>
      <c r="S31" s="37" t="s">
        <v>122</v>
      </c>
      <c r="T31" s="35">
        <v>21</v>
      </c>
      <c r="U31" s="36" t="s">
        <v>121</v>
      </c>
      <c r="V31" s="37" t="s">
        <v>122</v>
      </c>
    </row>
    <row r="32" spans="2:22" x14ac:dyDescent="0.25">
      <c r="B32" s="29" t="s">
        <v>123</v>
      </c>
      <c r="C32" s="29">
        <v>1</v>
      </c>
      <c r="D32" s="29" t="s">
        <v>36</v>
      </c>
      <c r="E32" s="29" t="s">
        <v>37</v>
      </c>
      <c r="F32" s="29" t="s">
        <v>124</v>
      </c>
      <c r="G32" s="29" t="str">
        <f>IF(F32&lt;&gt;"",IF(LEFT(_xll.BDP($F32&amp;" Curncy","SW_PRIMARY_REF_OBLIGATION_ISIN")&amp;" Corp",1)="#","N/A",_xll.BDP($F32&amp;" Curncy","SW_PRIMARY_REF_OBLIGATION_ISIN")&amp;" Corp"),"")</f>
        <v>US23331ABF57 Corp</v>
      </c>
      <c r="H32" s="29" t="str">
        <f>IF(AND($G32&lt;&gt;"",$G32&lt;&gt;"N/A"),IF(LEFT(_xll.BDP($G32,"RTG_MOODY"),1)&lt;&gt;"#",_xll.BDP($G32,"RTG_MOODY"),""),"")</f>
        <v>Ba1</v>
      </c>
      <c r="I32" s="29" t="str">
        <f>IF(AND($G32&lt;&gt;"",$G32&lt;&gt;"N/A"),IF(LEFT(_xll.BDP($G32,"RTG_SP"),1)&lt;&gt;"#",_xll.BDP($G32,"RTG_SP"),""),"")</f>
        <v>BB+</v>
      </c>
      <c r="J32" s="29" t="str">
        <f t="shared" si="0"/>
        <v/>
      </c>
      <c r="K32" s="29" t="str">
        <f t="shared" si="0"/>
        <v/>
      </c>
      <c r="L32" s="29" t="str">
        <f t="shared" si="1"/>
        <v>Ba1</v>
      </c>
      <c r="M32" s="29" t="str">
        <f t="shared" si="1"/>
        <v>BB+</v>
      </c>
      <c r="N32" s="29">
        <f t="shared" si="2"/>
        <v>13</v>
      </c>
      <c r="O32" s="29">
        <f t="shared" si="3"/>
        <v>13</v>
      </c>
      <c r="R32" s="36" t="s">
        <v>125</v>
      </c>
      <c r="S32" s="37" t="s">
        <v>126</v>
      </c>
      <c r="T32" s="35">
        <v>22</v>
      </c>
      <c r="U32" s="36" t="s">
        <v>125</v>
      </c>
      <c r="V32" s="37" t="s">
        <v>126</v>
      </c>
    </row>
    <row r="33" spans="2:22" x14ac:dyDescent="0.25">
      <c r="B33" s="29" t="s">
        <v>127</v>
      </c>
      <c r="C33" s="29">
        <v>1</v>
      </c>
      <c r="D33" s="29" t="s">
        <v>36</v>
      </c>
      <c r="E33" s="29" t="s">
        <v>37</v>
      </c>
      <c r="F33" s="29" t="s">
        <v>128</v>
      </c>
      <c r="G33" s="29" t="str">
        <f>IF(F33&lt;&gt;"",IF(LEFT(_xll.BDP($F33&amp;" Curncy","SW_PRIMARY_REF_OBLIGATION_ISIN")&amp;" Corp",1)="#","N/A",_xll.BDP($F33&amp;" Curncy","SW_PRIMARY_REF_OBLIGATION_ISIN")&amp;" Corp"),"")</f>
        <v>USU24044AB24 Corp</v>
      </c>
      <c r="H33" s="29" t="str">
        <f>IF(AND($G33&lt;&gt;"",$G33&lt;&gt;"N/A"),IF(LEFT(_xll.BDP($G33,"RTG_MOODY"),1)&lt;&gt;"#",_xll.BDP($G33,"RTG_MOODY"),""),"")</f>
        <v>B2</v>
      </c>
      <c r="I33" s="29" t="str">
        <f>IF(AND($G33&lt;&gt;"",$G33&lt;&gt;"N/A"),IF(LEFT(_xll.BDP($G33,"RTG_SP"),1)&lt;&gt;"#",_xll.BDP($G33,"RTG_SP"),""),"")</f>
        <v>BB-</v>
      </c>
      <c r="J33" s="29" t="str">
        <f t="shared" si="0"/>
        <v/>
      </c>
      <c r="K33" s="29" t="str">
        <f t="shared" si="0"/>
        <v/>
      </c>
      <c r="L33" s="29" t="str">
        <f t="shared" si="1"/>
        <v>B2</v>
      </c>
      <c r="M33" s="29" t="str">
        <f t="shared" si="1"/>
        <v>BB-</v>
      </c>
      <c r="N33" s="29">
        <f t="shared" si="2"/>
        <v>17</v>
      </c>
      <c r="O33" s="29">
        <f t="shared" si="3"/>
        <v>15</v>
      </c>
      <c r="R33" s="36" t="s">
        <v>129</v>
      </c>
      <c r="S33" s="37" t="s">
        <v>129</v>
      </c>
      <c r="T33" s="35">
        <v>23</v>
      </c>
      <c r="U33" s="36" t="s">
        <v>129</v>
      </c>
      <c r="V33" s="37" t="s">
        <v>129</v>
      </c>
    </row>
    <row r="34" spans="2:22" x14ac:dyDescent="0.25">
      <c r="B34" s="29" t="s">
        <v>130</v>
      </c>
      <c r="C34" s="29">
        <v>1</v>
      </c>
      <c r="D34" s="29" t="s">
        <v>36</v>
      </c>
      <c r="E34" s="29" t="s">
        <v>37</v>
      </c>
      <c r="F34" s="29" t="s">
        <v>131</v>
      </c>
      <c r="G34" s="29" t="str">
        <f>IF(F34&lt;&gt;"",IF(LEFT(_xll.BDP($F34&amp;" Curncy","SW_PRIMARY_REF_OBLIGATION_ISIN")&amp;" Corp",1)="#","N/A",_xll.BDP($F34&amp;" Curncy","SW_PRIMARY_REF_OBLIGATION_ISIN")&amp;" Corp"),"")</f>
        <v>US247025AE93 Corp</v>
      </c>
      <c r="H34" s="29" t="str">
        <f>IF(AND($G34&lt;&gt;"",$G34&lt;&gt;"N/A"),IF(LEFT(_xll.BDP($G34,"RTG_MOODY"),1)&lt;&gt;"#",_xll.BDP($G34,"RTG_MOODY"),""),"")</f>
        <v>Ba3 /*+</v>
      </c>
      <c r="I34" s="29" t="str">
        <f>IF(AND($G34&lt;&gt;"",$G34&lt;&gt;"N/A"),IF(LEFT(_xll.BDP($G34,"RTG_SP"),1)&lt;&gt;"#",_xll.BDP($G34,"RTG_SP"),""),"")</f>
        <v>BB+ /*-</v>
      </c>
      <c r="J34" s="29">
        <f t="shared" si="0"/>
        <v>5</v>
      </c>
      <c r="K34" s="29">
        <f t="shared" si="0"/>
        <v>5</v>
      </c>
      <c r="L34" s="29" t="str">
        <f t="shared" si="1"/>
        <v>Ba3</v>
      </c>
      <c r="M34" s="29" t="str">
        <f t="shared" si="1"/>
        <v>BB+</v>
      </c>
      <c r="N34" s="29">
        <f t="shared" si="2"/>
        <v>15</v>
      </c>
      <c r="O34" s="29">
        <f t="shared" si="3"/>
        <v>13</v>
      </c>
      <c r="R34" s="36" t="s">
        <v>132</v>
      </c>
      <c r="S34" s="37" t="s">
        <v>132</v>
      </c>
      <c r="T34" s="35">
        <v>24</v>
      </c>
      <c r="U34" s="36" t="s">
        <v>132</v>
      </c>
      <c r="V34" s="37" t="s">
        <v>132</v>
      </c>
    </row>
    <row r="35" spans="2:22" x14ac:dyDescent="0.25">
      <c r="B35" s="29" t="s">
        <v>133</v>
      </c>
      <c r="C35" s="29">
        <v>1</v>
      </c>
      <c r="D35" s="29" t="s">
        <v>36</v>
      </c>
      <c r="E35" s="29" t="s">
        <v>37</v>
      </c>
      <c r="F35" s="29" t="s">
        <v>134</v>
      </c>
      <c r="G35" s="29" t="str">
        <f>IF(F35&lt;&gt;"",IF(LEFT(_xll.BDP($F35&amp;" Curncy","SW_PRIMARY_REF_OBLIGATION_ISIN")&amp;" Corp",1)="#","N/A",_xll.BDP($F35&amp;" Curncy","SW_PRIMARY_REF_OBLIGATION_ISIN")&amp;" Corp"),"")</f>
        <v>US248019AS02 Corp</v>
      </c>
      <c r="H35" s="29" t="str">
        <f>IF(AND($G35&lt;&gt;"",$G35&lt;&gt;"N/A"),IF(LEFT(_xll.BDP($G35,"RTG_MOODY"),1)&lt;&gt;"#",_xll.BDP($G35,"RTG_MOODY"),""),"")</f>
        <v>Ba2</v>
      </c>
      <c r="I35" s="29" t="str">
        <f>IF(AND($G35&lt;&gt;"",$G35&lt;&gt;"N/A"),IF(LEFT(_xll.BDP($G35,"RTG_SP"),1)&lt;&gt;"#",_xll.BDP($G35,"RTG_SP"),""),"")</f>
        <v>BB</v>
      </c>
      <c r="J35" s="29" t="str">
        <f t="shared" si="0"/>
        <v/>
      </c>
      <c r="K35" s="29" t="str">
        <f t="shared" si="0"/>
        <v/>
      </c>
      <c r="L35" s="29" t="str">
        <f t="shared" si="1"/>
        <v>Ba2</v>
      </c>
      <c r="M35" s="29" t="str">
        <f t="shared" si="1"/>
        <v>BB</v>
      </c>
      <c r="N35" s="29">
        <f t="shared" si="2"/>
        <v>14</v>
      </c>
      <c r="O35" s="29">
        <f t="shared" si="3"/>
        <v>14</v>
      </c>
      <c r="R35" s="36" t="s">
        <v>135</v>
      </c>
      <c r="S35" s="37" t="s">
        <v>135</v>
      </c>
      <c r="T35" s="35">
        <v>25</v>
      </c>
      <c r="U35" s="36" t="s">
        <v>135</v>
      </c>
      <c r="V35" s="37" t="s">
        <v>135</v>
      </c>
    </row>
    <row r="36" spans="2:22" x14ac:dyDescent="0.25">
      <c r="B36" s="29" t="s">
        <v>136</v>
      </c>
      <c r="C36" s="29">
        <v>1</v>
      </c>
      <c r="D36" s="29" t="s">
        <v>36</v>
      </c>
      <c r="E36" s="29" t="s">
        <v>37</v>
      </c>
      <c r="F36" s="29" t="s">
        <v>137</v>
      </c>
      <c r="G36" s="29" t="str">
        <f>IF(F36&lt;&gt;"",IF(LEFT(_xll.BDP($F36&amp;" Curncy","SW_PRIMARY_REF_OBLIGATION_ISIN")&amp;" Corp",1)="#","N/A",_xll.BDP($F36&amp;" Curncy","SW_PRIMARY_REF_OBLIGATION_ISIN")&amp;" Corp"),"")</f>
        <v>US254067AH46 Corp</v>
      </c>
      <c r="H36" s="29" t="str">
        <f>IF(AND($G36&lt;&gt;"",$G36&lt;&gt;"N/A"),IF(LEFT(_xll.BDP($G36,"RTG_MOODY"),1)&lt;&gt;"#",_xll.BDP($G36,"RTG_MOODY"),""),"")</f>
        <v>Baa3</v>
      </c>
      <c r="I36" s="29" t="str">
        <f>IF(AND($G36&lt;&gt;"",$G36&lt;&gt;"N/A"),IF(LEFT(_xll.BDP($G36,"RTG_SP"),1)&lt;&gt;"#",_xll.BDP($G36,"RTG_SP"),""),"")</f>
        <v>BBB-</v>
      </c>
      <c r="J36" s="29" t="str">
        <f t="shared" si="0"/>
        <v/>
      </c>
      <c r="K36" s="29" t="str">
        <f t="shared" si="0"/>
        <v/>
      </c>
      <c r="L36" s="29" t="str">
        <f t="shared" si="1"/>
        <v>Baa3</v>
      </c>
      <c r="M36" s="29" t="str">
        <f t="shared" si="1"/>
        <v>BBB-</v>
      </c>
      <c r="N36" s="29">
        <f t="shared" si="2"/>
        <v>12</v>
      </c>
      <c r="O36" s="29">
        <f t="shared" si="3"/>
        <v>12</v>
      </c>
    </row>
    <row r="37" spans="2:22" x14ac:dyDescent="0.25">
      <c r="B37" s="29" t="s">
        <v>138</v>
      </c>
      <c r="C37" s="29">
        <v>1</v>
      </c>
      <c r="D37" s="29" t="s">
        <v>36</v>
      </c>
      <c r="E37" s="29" t="s">
        <v>37</v>
      </c>
      <c r="F37" s="29" t="s">
        <v>139</v>
      </c>
      <c r="G37" s="29" t="str">
        <f>IF(F37&lt;&gt;"",IF(LEFT(_xll.BDP($F37&amp;" Curncy","SW_PRIMARY_REF_OBLIGATION_ISIN")&amp;" Corp",1)="#","N/A",_xll.BDP($F37&amp;" Curncy","SW_PRIMARY_REF_OBLIGATION_ISIN")&amp;" Corp"),"")</f>
        <v>US25470XAE58 Corp</v>
      </c>
      <c r="H37" s="29" t="str">
        <f>IF(AND($G37&lt;&gt;"",$G37&lt;&gt;"N/A"),IF(LEFT(_xll.BDP($G37,"RTG_MOODY"),1)&lt;&gt;"#",_xll.BDP($G37,"RTG_MOODY"),""),"")</f>
        <v>Ba3</v>
      </c>
      <c r="I37" s="29" t="str">
        <f>IF(AND($G37&lt;&gt;"",$G37&lt;&gt;"N/A"),IF(LEFT(_xll.BDP($G37,"RTG_SP"),1)&lt;&gt;"#",_xll.BDP($G37,"RTG_SP"),""),"")</f>
        <v>BB-</v>
      </c>
      <c r="J37" s="29" t="str">
        <f t="shared" si="0"/>
        <v/>
      </c>
      <c r="K37" s="29" t="str">
        <f t="shared" si="0"/>
        <v/>
      </c>
      <c r="L37" s="29" t="str">
        <f t="shared" si="1"/>
        <v>Ba3</v>
      </c>
      <c r="M37" s="29" t="str">
        <f t="shared" si="1"/>
        <v>BB-</v>
      </c>
      <c r="N37" s="29">
        <f t="shared" si="2"/>
        <v>15</v>
      </c>
      <c r="O37" s="29">
        <f t="shared" si="3"/>
        <v>15</v>
      </c>
    </row>
    <row r="38" spans="2:22" x14ac:dyDescent="0.25">
      <c r="B38" s="29" t="s">
        <v>140</v>
      </c>
      <c r="C38" s="29">
        <v>1</v>
      </c>
      <c r="D38" s="29" t="s">
        <v>36</v>
      </c>
      <c r="E38" s="29" t="s">
        <v>37</v>
      </c>
      <c r="F38" s="29" t="s">
        <v>141</v>
      </c>
      <c r="G38" s="29" t="str">
        <f>IF(F38&lt;&gt;"",IF(LEFT(_xll.BDP($F38&amp;" Curncy","SW_PRIMARY_REF_OBLIGATION_ISIN")&amp;" Corp",1)="#","N/A",_xll.BDP($F38&amp;" Curncy","SW_PRIMARY_REF_OBLIGATION_ISIN")&amp;" Corp"),"")</f>
        <v>US319963BP82 Corp</v>
      </c>
      <c r="H38" s="29" t="str">
        <f>IF(AND($G38&lt;&gt;"",$G38&lt;&gt;"N/A"),IF(LEFT(_xll.BDP($G38,"RTG_MOODY"),1)&lt;&gt;"#",_xll.BDP($G38,"RTG_MOODY"),""),"")</f>
        <v>Caa1</v>
      </c>
      <c r="I38" s="29" t="str">
        <f>IF(AND($G38&lt;&gt;"",$G38&lt;&gt;"N/A"),IF(LEFT(_xll.BDP($G38,"RTG_SP"),1)&lt;&gt;"#",_xll.BDP($G38,"RTG_SP"),""),"")</f>
        <v>B</v>
      </c>
      <c r="J38" s="29" t="str">
        <f t="shared" si="0"/>
        <v/>
      </c>
      <c r="K38" s="29" t="str">
        <f t="shared" si="0"/>
        <v/>
      </c>
      <c r="L38" s="29" t="str">
        <f t="shared" si="1"/>
        <v>Caa1</v>
      </c>
      <c r="M38" s="29" t="str">
        <f t="shared" si="1"/>
        <v>B</v>
      </c>
      <c r="N38" s="29">
        <f t="shared" si="2"/>
        <v>19</v>
      </c>
      <c r="O38" s="29">
        <f t="shared" si="3"/>
        <v>17</v>
      </c>
    </row>
    <row r="39" spans="2:22" x14ac:dyDescent="0.25">
      <c r="B39" s="29" t="s">
        <v>414</v>
      </c>
      <c r="C39" s="29">
        <v>0</v>
      </c>
      <c r="D39" s="29" t="s">
        <v>36</v>
      </c>
      <c r="E39" s="29" t="s">
        <v>37</v>
      </c>
      <c r="F39" s="29" t="s">
        <v>142</v>
      </c>
      <c r="G39" s="29" t="str">
        <f>IF(F39&lt;&gt;"",IF(LEFT(_xll.BDP($F39&amp;" Curncy","SW_PRIMARY_REF_OBLIGATION_ISIN")&amp;" Corp",1)="#","N/A",_xll.BDP($F39&amp;" Curncy","SW_PRIMARY_REF_OBLIGATION_ISIN")&amp;" Corp"),"")</f>
        <v>US346091AZ48 Corp</v>
      </c>
      <c r="H39" s="29" t="str">
        <f>IF(AND($G39&lt;&gt;"",$G39&lt;&gt;"N/A"),IF(LEFT(_xll.BDP($G39,"RTG_MOODY"),1)&lt;&gt;"#",_xll.BDP($G39,"RTG_MOODY"),""),"")</f>
        <v>WR</v>
      </c>
      <c r="I39" s="29" t="str">
        <f>IF(AND($G39&lt;&gt;"",$G39&lt;&gt;"N/A"),IF(LEFT(_xll.BDP($G39,"RTG_SP"),1)&lt;&gt;"#",_xll.BDP($G39,"RTG_SP"),""),"")</f>
        <v>NR</v>
      </c>
      <c r="J39" s="29" t="str">
        <f t="shared" si="0"/>
        <v/>
      </c>
      <c r="K39" s="29" t="str">
        <f t="shared" si="0"/>
        <v/>
      </c>
      <c r="L39" s="29" t="str">
        <f t="shared" si="1"/>
        <v>WR</v>
      </c>
      <c r="M39" s="29" t="str">
        <f t="shared" si="1"/>
        <v>NR</v>
      </c>
      <c r="N39" s="29" t="str">
        <f t="shared" si="2"/>
        <v/>
      </c>
      <c r="O39" s="29">
        <f t="shared" si="3"/>
        <v>25</v>
      </c>
    </row>
    <row r="40" spans="2:22" x14ac:dyDescent="0.25">
      <c r="B40" s="29" t="s">
        <v>143</v>
      </c>
      <c r="C40" s="29">
        <v>1</v>
      </c>
      <c r="D40" s="29" t="s">
        <v>36</v>
      </c>
      <c r="E40" s="29" t="s">
        <v>37</v>
      </c>
      <c r="F40" s="29" t="s">
        <v>144</v>
      </c>
      <c r="G40" s="29" t="str">
        <f>IF(F40&lt;&gt;"",IF(LEFT(_xll.BDP($F40&amp;" Curncy","SW_PRIMARY_REF_OBLIGATION_ISIN")&amp;" Corp",1)="#","N/A",_xll.BDP($F40&amp;" Curncy","SW_PRIMARY_REF_OBLIGATION_ISIN")&amp;" Corp"),"")</f>
        <v>US35687MAZ05 Corp</v>
      </c>
      <c r="H40" s="29" t="str">
        <f>IF(AND($G40&lt;&gt;"",$G40&lt;&gt;"N/A"),IF(LEFT(_xll.BDP($G40,"RTG_MOODY"),1)&lt;&gt;"#",_xll.BDP($G40,"RTG_MOODY"),""),"")</f>
        <v>Baa3</v>
      </c>
      <c r="I40" s="29" t="str">
        <f>IF(AND($G40&lt;&gt;"",$G40&lt;&gt;"N/A"),IF(LEFT(_xll.BDP($G40,"RTG_SP"),1)&lt;&gt;"#",_xll.BDP($G40,"RTG_SP"),""),"")</f>
        <v>BBB-</v>
      </c>
      <c r="J40" s="29" t="str">
        <f t="shared" si="0"/>
        <v/>
      </c>
      <c r="K40" s="29" t="str">
        <f t="shared" si="0"/>
        <v/>
      </c>
      <c r="L40" s="29" t="str">
        <f t="shared" si="1"/>
        <v>Baa3</v>
      </c>
      <c r="M40" s="29" t="str">
        <f t="shared" si="1"/>
        <v>BBB-</v>
      </c>
      <c r="N40" s="29">
        <f t="shared" si="2"/>
        <v>12</v>
      </c>
      <c r="O40" s="29">
        <f t="shared" si="3"/>
        <v>12</v>
      </c>
    </row>
    <row r="41" spans="2:22" x14ac:dyDescent="0.25">
      <c r="B41" s="29" t="s">
        <v>145</v>
      </c>
      <c r="C41" s="29">
        <v>1</v>
      </c>
      <c r="D41" s="29" t="s">
        <v>36</v>
      </c>
      <c r="E41" s="29" t="s">
        <v>37</v>
      </c>
      <c r="F41" s="29" t="s">
        <v>146</v>
      </c>
      <c r="G41" s="29" t="str">
        <f>IF(F41&lt;&gt;"",IF(LEFT(_xll.BDP($F41&amp;" Curncy","SW_PRIMARY_REF_OBLIGATION_ISIN")&amp;" Corp",1)="#","N/A",_xll.BDP($F41&amp;" Curncy","SW_PRIMARY_REF_OBLIGATION_ISIN")&amp;" Corp"),"")</f>
        <v>US17453BAJ08 Corp</v>
      </c>
      <c r="H41" s="29" t="str">
        <f>IF(AND($G41&lt;&gt;"",$G41&lt;&gt;"N/A"),IF(LEFT(_xll.BDP($G41,"RTG_MOODY"),1)&lt;&gt;"#",_xll.BDP($G41,"RTG_MOODY"),""),"")</f>
        <v>Ba3</v>
      </c>
      <c r="I41" s="29" t="str">
        <f>IF(AND($G41&lt;&gt;"",$G41&lt;&gt;"N/A"),IF(LEFT(_xll.BDP($G41,"RTG_SP"),1)&lt;&gt;"#",_xll.BDP($G41,"RTG_SP"),""),"")</f>
        <v>BB-</v>
      </c>
      <c r="J41" s="29" t="str">
        <f t="shared" si="0"/>
        <v/>
      </c>
      <c r="K41" s="29" t="str">
        <f t="shared" si="0"/>
        <v/>
      </c>
      <c r="L41" s="29" t="str">
        <f t="shared" si="1"/>
        <v>Ba3</v>
      </c>
      <c r="M41" s="29" t="str">
        <f t="shared" si="1"/>
        <v>BB-</v>
      </c>
      <c r="N41" s="29">
        <f t="shared" si="2"/>
        <v>15</v>
      </c>
      <c r="O41" s="29">
        <f t="shared" si="3"/>
        <v>15</v>
      </c>
    </row>
    <row r="42" spans="2:22" x14ac:dyDescent="0.25">
      <c r="B42" s="29" t="s">
        <v>747</v>
      </c>
      <c r="C42" s="29">
        <v>1</v>
      </c>
      <c r="D42" s="29" t="s">
        <v>36</v>
      </c>
      <c r="E42" s="29" t="s">
        <v>37</v>
      </c>
      <c r="F42" s="29" t="s">
        <v>147</v>
      </c>
      <c r="G42" s="29" t="str">
        <f>IF(F42&lt;&gt;"",IF(LEFT(_xll.BDP($F42&amp;" Curncy","SW_PRIMARY_REF_OBLIGATION_ISIN")&amp;" Corp",1)="#","N/A",_xll.BDP($F42&amp;" Curncy","SW_PRIMARY_REF_OBLIGATION_ISIN")&amp;" Corp"),"")</f>
        <v>USU36473AJ20 Corp</v>
      </c>
      <c r="H42" s="29" t="str">
        <f>IF(AND($G42&lt;&gt;"",$G42&lt;&gt;"N/A"),IF(LEFT(_xll.BDP($G42,"RTG_MOODY"),1)&lt;&gt;"#",_xll.BDP($G42,"RTG_MOODY"),""),"")</f>
        <v>Ba1</v>
      </c>
      <c r="I42" s="29" t="str">
        <f>IF(AND($G42&lt;&gt;"",$G42&lt;&gt;"N/A"),IF(LEFT(_xll.BDP($G42,"RTG_SP"),1)&lt;&gt;"#",_xll.BDP($G42,"RTG_SP"),""),"")</f>
        <v>BB+</v>
      </c>
      <c r="J42" s="29" t="str">
        <f t="shared" si="0"/>
        <v/>
      </c>
      <c r="K42" s="29" t="str">
        <f t="shared" si="0"/>
        <v/>
      </c>
      <c r="L42" s="29" t="str">
        <f t="shared" si="1"/>
        <v>Ba1</v>
      </c>
      <c r="M42" s="29" t="str">
        <f t="shared" si="1"/>
        <v>BB+</v>
      </c>
      <c r="N42" s="29">
        <f t="shared" si="2"/>
        <v>13</v>
      </c>
      <c r="O42" s="29">
        <f t="shared" si="3"/>
        <v>13</v>
      </c>
    </row>
    <row r="43" spans="2:22" x14ac:dyDescent="0.25">
      <c r="B43" s="29" t="s">
        <v>148</v>
      </c>
      <c r="C43" s="29">
        <v>1</v>
      </c>
      <c r="D43" s="29" t="s">
        <v>36</v>
      </c>
      <c r="E43" s="29" t="s">
        <v>37</v>
      </c>
      <c r="F43" s="29" t="s">
        <v>149</v>
      </c>
      <c r="G43" s="29" t="str">
        <f>IF(F43&lt;&gt;"",IF(LEFT(_xll.BDP($F43&amp;" Curncy","SW_PRIMARY_REF_OBLIGATION_ISIN")&amp;" Corp",1)="#","N/A",_xll.BDP($F43&amp;" Curncy","SW_PRIMARY_REF_OBLIGATION_ISIN")&amp;" Corp"),"")</f>
        <v>US37045VAD29 Corp</v>
      </c>
      <c r="H43" s="29" t="str">
        <f>IF(AND($G43&lt;&gt;"",$G43&lt;&gt;"N/A"),IF(LEFT(_xll.BDP($G43,"RTG_MOODY"),1)&lt;&gt;"#",_xll.BDP($G43,"RTG_MOODY"),""),"")</f>
        <v>Ba1</v>
      </c>
      <c r="I43" s="29" t="str">
        <f>IF(AND($G43&lt;&gt;"",$G43&lt;&gt;"N/A"),IF(LEFT(_xll.BDP($G43,"RTG_SP"),1)&lt;&gt;"#",_xll.BDP($G43,"RTG_SP"),""),"")</f>
        <v>BBB-</v>
      </c>
      <c r="J43" s="29" t="str">
        <f t="shared" si="0"/>
        <v/>
      </c>
      <c r="K43" s="29" t="str">
        <f t="shared" si="0"/>
        <v/>
      </c>
      <c r="L43" s="29" t="str">
        <f t="shared" si="1"/>
        <v>Ba1</v>
      </c>
      <c r="M43" s="29" t="str">
        <f t="shared" si="1"/>
        <v>BBB-</v>
      </c>
      <c r="N43" s="29">
        <f t="shared" si="2"/>
        <v>13</v>
      </c>
      <c r="O43" s="29">
        <f t="shared" si="3"/>
        <v>12</v>
      </c>
    </row>
    <row r="44" spans="2:22" x14ac:dyDescent="0.25">
      <c r="B44" s="29" t="s">
        <v>751</v>
      </c>
      <c r="C44" s="29">
        <v>1</v>
      </c>
      <c r="D44" s="29" t="s">
        <v>36</v>
      </c>
      <c r="E44" s="29" t="s">
        <v>37</v>
      </c>
      <c r="F44" s="29" t="s">
        <v>150</v>
      </c>
      <c r="G44" s="29" t="str">
        <f>IF(F44&lt;&gt;"",IF(LEFT(_xll.BDP($F44&amp;" Curncy","SW_PRIMARY_REF_OBLIGATION_ISIN")&amp;" Corp",1)="#","N/A",_xll.BDP($F44&amp;" Curncy","SW_PRIMARY_REF_OBLIGATION_ISIN")&amp;" Corp"),"")</f>
        <v>US423074AF08 Corp</v>
      </c>
      <c r="H44" s="29" t="str">
        <f>IF(AND($G44&lt;&gt;"",$G44&lt;&gt;"N/A"),IF(LEFT(_xll.BDP($G44,"RTG_MOODY"),1)&lt;&gt;"#",_xll.BDP($G44,"RTG_MOODY"),""),"")</f>
        <v>Baa3</v>
      </c>
      <c r="I44" s="29" t="str">
        <f>IF(AND($G44&lt;&gt;"",$G44&lt;&gt;"N/A"),IF(LEFT(_xll.BDP($G44,"RTG_SP"),1)&lt;&gt;"#",_xll.BDP($G44,"RTG_SP"),""),"")</f>
        <v>BBB-</v>
      </c>
      <c r="J44" s="29" t="str">
        <f t="shared" si="0"/>
        <v/>
      </c>
      <c r="K44" s="29" t="str">
        <f t="shared" si="0"/>
        <v/>
      </c>
      <c r="L44" s="29" t="str">
        <f t="shared" si="1"/>
        <v>Baa3</v>
      </c>
      <c r="M44" s="29" t="str">
        <f t="shared" si="1"/>
        <v>BBB-</v>
      </c>
      <c r="N44" s="29">
        <f t="shared" si="2"/>
        <v>12</v>
      </c>
      <c r="O44" s="29">
        <f t="shared" si="3"/>
        <v>12</v>
      </c>
    </row>
    <row r="45" spans="2:22" x14ac:dyDescent="0.25">
      <c r="B45" s="29" t="s">
        <v>151</v>
      </c>
      <c r="C45" s="29">
        <v>1</v>
      </c>
      <c r="D45" s="29" t="s">
        <v>36</v>
      </c>
      <c r="E45" s="29" t="s">
        <v>37</v>
      </c>
      <c r="F45" s="29" t="s">
        <v>152</v>
      </c>
      <c r="G45" s="29" t="str">
        <f>IF(F45&lt;&gt;"",IF(LEFT(_xll.BDP($F45&amp;" Curncy","SW_PRIMARY_REF_OBLIGATION_ISIN")&amp;" Corp",1)="#","N/A",_xll.BDP($F45&amp;" Curncy","SW_PRIMARY_REF_OBLIGATION_ISIN")&amp;" Corp"),"")</f>
        <v>US404119BL22 Corp</v>
      </c>
      <c r="H45" s="29" t="str">
        <f>IF(AND($G45&lt;&gt;"",$G45&lt;&gt;"N/A"),IF(LEFT(_xll.BDP($G45,"RTG_MOODY"),1)&lt;&gt;"#",_xll.BDP($G45,"RTG_MOODY"),""),"")</f>
        <v>B1</v>
      </c>
      <c r="I45" s="29" t="str">
        <f>IF(AND($G45&lt;&gt;"",$G45&lt;&gt;"N/A"),IF(LEFT(_xll.BDP($G45,"RTG_SP"),1)&lt;&gt;"#",_xll.BDP($G45,"RTG_SP"),""),"")</f>
        <v>B+</v>
      </c>
      <c r="J45" s="29" t="str">
        <f t="shared" si="0"/>
        <v/>
      </c>
      <c r="K45" s="29" t="str">
        <f t="shared" si="0"/>
        <v/>
      </c>
      <c r="L45" s="29" t="str">
        <f t="shared" si="1"/>
        <v>B1</v>
      </c>
      <c r="M45" s="29" t="str">
        <f t="shared" si="1"/>
        <v>B+</v>
      </c>
      <c r="N45" s="29">
        <f t="shared" si="2"/>
        <v>16</v>
      </c>
      <c r="O45" s="29">
        <f t="shared" si="3"/>
        <v>16</v>
      </c>
    </row>
    <row r="46" spans="2:22" x14ac:dyDescent="0.25">
      <c r="B46" s="29" t="s">
        <v>153</v>
      </c>
      <c r="C46" s="29">
        <v>1</v>
      </c>
      <c r="D46" s="29" t="s">
        <v>36</v>
      </c>
      <c r="E46" s="29" t="s">
        <v>37</v>
      </c>
      <c r="F46" s="29" t="s">
        <v>154</v>
      </c>
      <c r="G46" s="29" t="str">
        <f>IF(F46&lt;&gt;"",IF(LEFT(_xll.BDP($F46&amp;" Curncy","SW_PRIMARY_REF_OBLIGATION_ISIN")&amp;" Corp",1)="#","N/A",_xll.BDP($F46&amp;" Curncy","SW_PRIMARY_REF_OBLIGATION_ISIN")&amp;" Corp"),"")</f>
        <v>US459745GF62 Corp</v>
      </c>
      <c r="H46" s="29" t="str">
        <f>IF(AND($G46&lt;&gt;"",$G46&lt;&gt;"N/A"),IF(LEFT(_xll.BDP($G46,"RTG_MOODY"),1)&lt;&gt;"#",_xll.BDP($G46,"RTG_MOODY"),""),"")</f>
        <v>Ba2 /*+</v>
      </c>
      <c r="I46" s="29" t="str">
        <f>IF(AND($G46&lt;&gt;"",$G46&lt;&gt;"N/A"),IF(LEFT(_xll.BDP($G46,"RTG_SP"),1)&lt;&gt;"#",_xll.BDP($G46,"RTG_SP"),""),"")</f>
        <v>BBB-</v>
      </c>
      <c r="J46" s="29">
        <f t="shared" si="0"/>
        <v>5</v>
      </c>
      <c r="K46" s="29" t="str">
        <f t="shared" si="0"/>
        <v/>
      </c>
      <c r="L46" s="29" t="str">
        <f t="shared" si="1"/>
        <v>Ba2</v>
      </c>
      <c r="M46" s="29" t="str">
        <f t="shared" si="1"/>
        <v>BBB-</v>
      </c>
      <c r="N46" s="29">
        <f t="shared" si="2"/>
        <v>14</v>
      </c>
      <c r="O46" s="29">
        <f t="shared" si="3"/>
        <v>12</v>
      </c>
    </row>
    <row r="47" spans="2:22" x14ac:dyDescent="0.25">
      <c r="B47" s="29" t="s">
        <v>155</v>
      </c>
      <c r="C47" s="29">
        <v>1</v>
      </c>
      <c r="D47" s="29" t="s">
        <v>36</v>
      </c>
      <c r="E47" s="29" t="s">
        <v>75</v>
      </c>
      <c r="F47" s="29" t="s">
        <v>156</v>
      </c>
      <c r="G47" s="29" t="str">
        <f>IF(F47&lt;&gt;"",IF(LEFT(_xll.BDP($F47&amp;" Curncy","SW_PRIMARY_REF_OBLIGATION_ISIN")&amp;" Corp",1)="#","N/A",_xll.BDP($F47&amp;" Curncy","SW_PRIMARY_REF_OBLIGATION_ISIN")&amp;" Corp"),"")</f>
        <v>US46284PAP99 Corp</v>
      </c>
      <c r="H47" s="29" t="str">
        <f>IF(AND($G47&lt;&gt;"",$G47&lt;&gt;"N/A"),IF(LEFT(_xll.BDP($G47,"RTG_MOODY"),1)&lt;&gt;"#",_xll.BDP($G47,"RTG_MOODY"),""),"")</f>
        <v>B2</v>
      </c>
      <c r="I47" s="29" t="str">
        <f>IF(AND($G47&lt;&gt;"",$G47&lt;&gt;"N/A"),IF(LEFT(_xll.BDP($G47,"RTG_SP"),1)&lt;&gt;"#",_xll.BDP($G47,"RTG_SP"),""),"")</f>
        <v>B-</v>
      </c>
      <c r="J47" s="29" t="str">
        <f t="shared" si="0"/>
        <v/>
      </c>
      <c r="K47" s="29" t="str">
        <f t="shared" si="0"/>
        <v/>
      </c>
      <c r="L47" s="29" t="str">
        <f t="shared" si="1"/>
        <v>B2</v>
      </c>
      <c r="M47" s="29" t="str">
        <f t="shared" si="1"/>
        <v>B-</v>
      </c>
      <c r="N47" s="29">
        <f t="shared" si="2"/>
        <v>17</v>
      </c>
      <c r="O47" s="29">
        <f t="shared" si="3"/>
        <v>18</v>
      </c>
    </row>
    <row r="48" spans="2:22" x14ac:dyDescent="0.25">
      <c r="B48" s="29" t="s">
        <v>763</v>
      </c>
      <c r="C48" s="29">
        <v>1</v>
      </c>
      <c r="D48" s="29" t="s">
        <v>36</v>
      </c>
      <c r="E48" s="29" t="s">
        <v>37</v>
      </c>
      <c r="F48" s="29" t="s">
        <v>157</v>
      </c>
      <c r="G48" s="29" t="str">
        <f>IF(F48&lt;&gt;"",IF(LEFT(_xll.BDP($F48&amp;" Curncy","SW_PRIMARY_REF_OBLIGATION_ISIN")&amp;" Corp",1)="#","N/A",_xll.BDP($F48&amp;" Curncy","SW_PRIMARY_REF_OBLIGATION_ISIN")&amp;" Corp"),"")</f>
        <v>US45031UBQ31 Corp</v>
      </c>
      <c r="H48" s="29" t="str">
        <f>IF(AND($G48&lt;&gt;"",$G48&lt;&gt;"N/A"),IF(LEFT(_xll.BDP($G48,"RTG_MOODY"),1)&lt;&gt;"#",_xll.BDP($G48,"RTG_MOODY"),""),"")</f>
        <v>B2</v>
      </c>
      <c r="I48" s="29" t="str">
        <f>IF(AND($G48&lt;&gt;"",$G48&lt;&gt;"N/A"),IF(LEFT(_xll.BDP($G48,"RTG_SP"),1)&lt;&gt;"#",_xll.BDP($G48,"RTG_SP"),""),"")</f>
        <v>B+</v>
      </c>
      <c r="J48" s="29" t="str">
        <f t="shared" si="0"/>
        <v/>
      </c>
      <c r="K48" s="29" t="str">
        <f t="shared" si="0"/>
        <v/>
      </c>
      <c r="L48" s="29" t="str">
        <f t="shared" si="1"/>
        <v>B2</v>
      </c>
      <c r="M48" s="29" t="str">
        <f t="shared" si="1"/>
        <v>B+</v>
      </c>
      <c r="N48" s="29">
        <f t="shared" si="2"/>
        <v>17</v>
      </c>
      <c r="O48" s="29">
        <f t="shared" si="3"/>
        <v>16</v>
      </c>
    </row>
    <row r="49" spans="2:15" x14ac:dyDescent="0.25">
      <c r="B49" s="29" t="s">
        <v>158</v>
      </c>
      <c r="C49" s="29">
        <v>1</v>
      </c>
      <c r="D49" s="29" t="s">
        <v>36</v>
      </c>
      <c r="E49" s="29" t="s">
        <v>37</v>
      </c>
      <c r="F49" s="29" t="s">
        <v>159</v>
      </c>
      <c r="G49" s="29" t="str">
        <f>IF(F49&lt;&gt;"",IF(LEFT(_xll.BDP($F49&amp;" Curncy","SW_PRIMARY_REF_OBLIGATION_ISIN")&amp;" Corp",1)="#","N/A",_xll.BDP($F49&amp;" Curncy","SW_PRIMARY_REF_OBLIGATION_ISIN")&amp;" Corp"),"")</f>
        <v>US708130AC31 Corp</v>
      </c>
      <c r="H49" s="29" t="str">
        <f>IF(AND($G49&lt;&gt;"",$G49&lt;&gt;"N/A"),IF(LEFT(_xll.BDP($G49,"RTG_MOODY"),1)&lt;&gt;"#",_xll.BDP($G49,"RTG_MOODY"),""),"")</f>
        <v>Caa2</v>
      </c>
      <c r="I49" s="29" t="str">
        <f>IF(AND($G49&lt;&gt;"",$G49&lt;&gt;"N/A"),IF(LEFT(_xll.BDP($G49,"RTG_SP"),1)&lt;&gt;"#",_xll.BDP($G49,"RTG_SP"),""),"")</f>
        <v>CCC+</v>
      </c>
      <c r="J49" s="29" t="str">
        <f t="shared" si="0"/>
        <v/>
      </c>
      <c r="K49" s="29" t="str">
        <f t="shared" si="0"/>
        <v/>
      </c>
      <c r="L49" s="29" t="str">
        <f t="shared" si="1"/>
        <v>Caa2</v>
      </c>
      <c r="M49" s="29" t="str">
        <f t="shared" si="1"/>
        <v>CCC+</v>
      </c>
      <c r="N49" s="29">
        <f t="shared" si="2"/>
        <v>20</v>
      </c>
      <c r="O49" s="29">
        <f t="shared" si="3"/>
        <v>19</v>
      </c>
    </row>
    <row r="50" spans="2:15" x14ac:dyDescent="0.25">
      <c r="B50" s="29" t="s">
        <v>160</v>
      </c>
      <c r="C50" s="29">
        <v>1</v>
      </c>
      <c r="D50" s="29" t="s">
        <v>36</v>
      </c>
      <c r="E50" s="29" t="s">
        <v>37</v>
      </c>
      <c r="F50" s="29" t="s">
        <v>161</v>
      </c>
      <c r="G50" s="29" t="str">
        <f>IF(F50&lt;&gt;"",IF(LEFT(_xll.BDP($F50&amp;" Curncy","SW_PRIMARY_REF_OBLIGATION_ISIN")&amp;" Corp",1)="#","N/A",_xll.BDP($F50&amp;" Curncy","SW_PRIMARY_REF_OBLIGATION_ISIN")&amp;" Corp"),"")</f>
        <v>US442488BV31 Corp</v>
      </c>
      <c r="H50" s="29" t="str">
        <f>IF(AND($G50&lt;&gt;"",$G50&lt;&gt;"N/A"),IF(LEFT(_xll.BDP($G50,"RTG_MOODY"),1)&lt;&gt;"#",_xll.BDP($G50,"RTG_MOODY"),""),"")</f>
        <v>Caa2 /*-</v>
      </c>
      <c r="I50" s="29" t="str">
        <f>IF(AND($G50&lt;&gt;"",$G50&lt;&gt;"N/A"),IF(LEFT(_xll.BDP($G50,"RTG_SP"),1)&lt;&gt;"#",_xll.BDP($G50,"RTG_SP"),""),"")</f>
        <v>CCC</v>
      </c>
      <c r="J50" s="29">
        <f t="shared" si="0"/>
        <v>6</v>
      </c>
      <c r="K50" s="29" t="str">
        <f t="shared" si="0"/>
        <v/>
      </c>
      <c r="L50" s="29" t="str">
        <f t="shared" si="1"/>
        <v>Caa2</v>
      </c>
      <c r="M50" s="29" t="str">
        <f t="shared" si="1"/>
        <v>CCC</v>
      </c>
      <c r="N50" s="29">
        <f t="shared" si="2"/>
        <v>20</v>
      </c>
      <c r="O50" s="29">
        <f t="shared" si="3"/>
        <v>20</v>
      </c>
    </row>
    <row r="51" spans="2:15" x14ac:dyDescent="0.25">
      <c r="B51" s="29" t="s">
        <v>162</v>
      </c>
      <c r="C51" s="29">
        <v>1</v>
      </c>
      <c r="D51" s="29" t="s">
        <v>36</v>
      </c>
      <c r="E51" s="29" t="s">
        <v>37</v>
      </c>
      <c r="F51" s="29" t="s">
        <v>163</v>
      </c>
      <c r="G51" s="29" t="str">
        <f>IF(F51&lt;&gt;"",IF(LEFT(_xll.BDP($F51&amp;" Curncy","SW_PRIMARY_REF_OBLIGATION_ISIN")&amp;" Corp",1)="#","N/A",_xll.BDP($F51&amp;" Curncy","SW_PRIMARY_REF_OBLIGATION_ISIN")&amp;" Corp"),"")</f>
        <v>N/A</v>
      </c>
      <c r="H51" s="29" t="str">
        <f>IF(AND($G51&lt;&gt;"",$G51&lt;&gt;"N/A"),IF(LEFT(_xll.BDP($G51,"RTG_MOODY"),1)&lt;&gt;"#",_xll.BDP($G51,"RTG_MOODY"),""),"")</f>
        <v/>
      </c>
      <c r="I51" s="29" t="str">
        <f>IF(AND($G51&lt;&gt;"",$G51&lt;&gt;"N/A"),IF(LEFT(_xll.BDP($G51,"RTG_SP"),1)&lt;&gt;"#",_xll.BDP($G51,"RTG_SP"),""),"")</f>
        <v/>
      </c>
      <c r="J51" s="29" t="str">
        <f t="shared" si="0"/>
        <v/>
      </c>
      <c r="K51" s="29" t="str">
        <f t="shared" si="0"/>
        <v/>
      </c>
      <c r="L51" s="29" t="str">
        <f t="shared" si="1"/>
        <v/>
      </c>
      <c r="M51" s="29" t="str">
        <f t="shared" si="1"/>
        <v/>
      </c>
      <c r="N51" s="29" t="str">
        <f t="shared" si="2"/>
        <v/>
      </c>
      <c r="O51" s="29" t="str">
        <f t="shared" si="3"/>
        <v/>
      </c>
    </row>
    <row r="52" spans="2:15" x14ac:dyDescent="0.25">
      <c r="B52" s="29" t="s">
        <v>164</v>
      </c>
      <c r="C52" s="29">
        <v>1</v>
      </c>
      <c r="D52" s="29" t="s">
        <v>36</v>
      </c>
      <c r="E52" s="29" t="s">
        <v>37</v>
      </c>
      <c r="F52" s="29" t="s">
        <v>165</v>
      </c>
      <c r="G52" s="29" t="str">
        <f>IF(F52&lt;&gt;"",IF(LEFT(_xll.BDP($F52&amp;" Curncy","SW_PRIMARY_REF_OBLIGATION_ISIN")&amp;" Corp",1)="#","N/A",_xll.BDP($F52&amp;" Curncy","SW_PRIMARY_REF_OBLIGATION_ISIN")&amp;" Corp"),"")</f>
        <v>US48666KAP49 Corp</v>
      </c>
      <c r="H52" s="29" t="str">
        <f>IF(AND($G52&lt;&gt;"",$G52&lt;&gt;"N/A"),IF(LEFT(_xll.BDP($G52,"RTG_MOODY"),1)&lt;&gt;"#",_xll.BDP($G52,"RTG_MOODY"),""),"")</f>
        <v>B2</v>
      </c>
      <c r="I52" s="29" t="str">
        <f>IF(AND($G52&lt;&gt;"",$G52&lt;&gt;"N/A"),IF(LEFT(_xll.BDP($G52,"RTG_SP"),1)&lt;&gt;"#",_xll.BDP($G52,"RTG_SP"),""),"")</f>
        <v>B</v>
      </c>
      <c r="J52" s="29" t="str">
        <f t="shared" si="0"/>
        <v/>
      </c>
      <c r="K52" s="29" t="str">
        <f t="shared" si="0"/>
        <v/>
      </c>
      <c r="L52" s="29" t="str">
        <f t="shared" si="1"/>
        <v>B2</v>
      </c>
      <c r="M52" s="29" t="str">
        <f t="shared" si="1"/>
        <v>B</v>
      </c>
      <c r="N52" s="29">
        <f t="shared" si="2"/>
        <v>17</v>
      </c>
      <c r="O52" s="29">
        <f t="shared" si="3"/>
        <v>17</v>
      </c>
    </row>
    <row r="53" spans="2:15" x14ac:dyDescent="0.25">
      <c r="B53" s="29" t="s">
        <v>768</v>
      </c>
      <c r="C53" s="29">
        <v>1</v>
      </c>
      <c r="D53" s="29" t="s">
        <v>36</v>
      </c>
      <c r="E53" s="29" t="s">
        <v>37</v>
      </c>
      <c r="F53" s="29" t="s">
        <v>166</v>
      </c>
      <c r="G53" s="29" t="str">
        <f>IF(F53&lt;&gt;"",IF(LEFT(_xll.BDP($F53&amp;" Curncy","SW_PRIMARY_REF_OBLIGATION_ISIN")&amp;" Corp",1)="#","N/A",_xll.BDP($F53&amp;" Curncy","SW_PRIMARY_REF_OBLIGATION_ISIN")&amp;" Corp"),"")</f>
        <v>US49456BAE11 Corp</v>
      </c>
      <c r="H53" s="29" t="str">
        <f>IF(AND($G53&lt;&gt;"",$G53&lt;&gt;"N/A"),IF(LEFT(_xll.BDP($G53,"RTG_MOODY"),1)&lt;&gt;"#",_xll.BDP($G53,"RTG_MOODY"),""),"")</f>
        <v>Baa3</v>
      </c>
      <c r="I53" s="29" t="str">
        <f>IF(AND($G53&lt;&gt;"",$G53&lt;&gt;"N/A"),IF(LEFT(_xll.BDP($G53,"RTG_SP"),1)&lt;&gt;"#",_xll.BDP($G53,"RTG_SP"),""),"")</f>
        <v>BBB-</v>
      </c>
      <c r="J53" s="29" t="str">
        <f t="shared" si="0"/>
        <v/>
      </c>
      <c r="K53" s="29" t="str">
        <f t="shared" si="0"/>
        <v/>
      </c>
      <c r="L53" s="29" t="str">
        <f t="shared" si="1"/>
        <v>Baa3</v>
      </c>
      <c r="M53" s="29" t="str">
        <f t="shared" si="1"/>
        <v>BBB-</v>
      </c>
      <c r="N53" s="29">
        <f t="shared" si="2"/>
        <v>12</v>
      </c>
      <c r="O53" s="29">
        <f t="shared" si="3"/>
        <v>12</v>
      </c>
    </row>
    <row r="54" spans="2:15" x14ac:dyDescent="0.25">
      <c r="B54" s="29" t="s">
        <v>167</v>
      </c>
      <c r="C54" s="29">
        <v>1</v>
      </c>
      <c r="D54" s="29" t="s">
        <v>36</v>
      </c>
      <c r="E54" s="29" t="s">
        <v>37</v>
      </c>
      <c r="F54" s="29" t="s">
        <v>168</v>
      </c>
      <c r="G54" s="29" t="str">
        <f>IF(F54&lt;&gt;"",IF(LEFT(_xll.BDP($F54&amp;" Curncy","SW_PRIMARY_REF_OBLIGATION_ISIN")&amp;" Corp",1)="#","N/A",_xll.BDP($F54&amp;" Curncy","SW_PRIMARY_REF_OBLIGATION_ISIN")&amp;" Corp"),"")</f>
        <v>US532716AM92 Corp</v>
      </c>
      <c r="H54" s="29" t="str">
        <f>IF(AND($G54&lt;&gt;"",$G54&lt;&gt;"N/A"),IF(LEFT(_xll.BDP($G54,"RTG_MOODY"),1)&lt;&gt;"#",_xll.BDP($G54,"RTG_MOODY"),""),"")</f>
        <v>Ba2</v>
      </c>
      <c r="I54" s="29" t="str">
        <f>IF(AND($G54&lt;&gt;"",$G54&lt;&gt;"N/A"),IF(LEFT(_xll.BDP($G54,"RTG_SP"),1)&lt;&gt;"#",_xll.BDP($G54,"RTG_SP"),""),"")</f>
        <v>BB-</v>
      </c>
      <c r="J54" s="29" t="str">
        <f t="shared" si="0"/>
        <v/>
      </c>
      <c r="K54" s="29" t="str">
        <f t="shared" si="0"/>
        <v/>
      </c>
      <c r="L54" s="29" t="str">
        <f t="shared" si="1"/>
        <v>Ba2</v>
      </c>
      <c r="M54" s="29" t="str">
        <f t="shared" si="1"/>
        <v>BB-</v>
      </c>
      <c r="N54" s="29">
        <f t="shared" si="2"/>
        <v>14</v>
      </c>
      <c r="O54" s="29">
        <f t="shared" si="3"/>
        <v>15</v>
      </c>
    </row>
    <row r="55" spans="2:15" x14ac:dyDescent="0.25">
      <c r="B55" s="29" t="s">
        <v>169</v>
      </c>
      <c r="C55" s="29">
        <v>1</v>
      </c>
      <c r="D55" s="29" t="s">
        <v>36</v>
      </c>
      <c r="E55" s="29" t="s">
        <v>37</v>
      </c>
      <c r="F55" s="29" t="s">
        <v>170</v>
      </c>
      <c r="G55" s="29" t="str">
        <f>IF(F55&lt;&gt;"",IF(LEFT(_xll.BDP($F55&amp;" Curncy","SW_PRIMARY_REF_OBLIGATION_ISIN")&amp;" Corp",1)="#","N/A",_xll.BDP($F55&amp;" Curncy","SW_PRIMARY_REF_OBLIGATION_ISIN")&amp;" Corp"),"")</f>
        <v>US526057BJ20 Corp</v>
      </c>
      <c r="H55" s="29" t="str">
        <f>IF(AND($G55&lt;&gt;"",$G55&lt;&gt;"N/A"),IF(LEFT(_xll.BDP($G55,"RTG_MOODY"),1)&lt;&gt;"#",_xll.BDP($G55,"RTG_MOODY"),""),"")</f>
        <v>Ba2</v>
      </c>
      <c r="I55" s="29" t="str">
        <f>IF(AND($G55&lt;&gt;"",$G55&lt;&gt;"N/A"),IF(LEFT(_xll.BDP($G55,"RTG_SP"),1)&lt;&gt;"#",_xll.BDP($G55,"RTG_SP"),""),"")</f>
        <v>BB</v>
      </c>
      <c r="J55" s="29" t="str">
        <f t="shared" si="0"/>
        <v/>
      </c>
      <c r="K55" s="29" t="str">
        <f t="shared" si="0"/>
        <v/>
      </c>
      <c r="L55" s="29" t="str">
        <f t="shared" si="1"/>
        <v>Ba2</v>
      </c>
      <c r="M55" s="29" t="str">
        <f t="shared" si="1"/>
        <v>BB</v>
      </c>
      <c r="N55" s="29">
        <f t="shared" si="2"/>
        <v>14</v>
      </c>
      <c r="O55" s="29">
        <f t="shared" si="3"/>
        <v>14</v>
      </c>
    </row>
    <row r="56" spans="2:15" x14ac:dyDescent="0.25">
      <c r="B56" s="29" t="s">
        <v>171</v>
      </c>
      <c r="C56" s="29">
        <v>1</v>
      </c>
      <c r="D56" s="29" t="s">
        <v>36</v>
      </c>
      <c r="E56" s="29" t="s">
        <v>37</v>
      </c>
      <c r="F56" s="29" t="s">
        <v>172</v>
      </c>
      <c r="G56" s="29" t="str">
        <f>IF(F56&lt;&gt;"",IF(LEFT(_xll.BDP($F56&amp;" Curncy","SW_PRIMARY_REF_OBLIGATION_ISIN")&amp;" Corp",1)="#","N/A",_xll.BDP($F56&amp;" Curncy","SW_PRIMARY_REF_OBLIGATION_ISIN")&amp;" Corp"),"")</f>
        <v>US52729NBX75 Corp</v>
      </c>
      <c r="H56" s="29" t="str">
        <f>IF(AND($G56&lt;&gt;"",$G56&lt;&gt;"N/A"),IF(LEFT(_xll.BDP($G56,"RTG_MOODY"),1)&lt;&gt;"#",_xll.BDP($G56,"RTG_MOODY"),""),"")</f>
        <v>B2</v>
      </c>
      <c r="I56" s="29" t="str">
        <f>IF(AND($G56&lt;&gt;"",$G56&lt;&gt;"N/A"),IF(LEFT(_xll.BDP($G56,"RTG_SP"),1)&lt;&gt;"#",_xll.BDP($G56,"RTG_SP"),""),"")</f>
        <v>B</v>
      </c>
      <c r="J56" s="29" t="str">
        <f t="shared" si="0"/>
        <v/>
      </c>
      <c r="K56" s="29" t="str">
        <f t="shared" si="0"/>
        <v/>
      </c>
      <c r="L56" s="29" t="str">
        <f t="shared" si="1"/>
        <v>B2</v>
      </c>
      <c r="M56" s="29" t="str">
        <f t="shared" si="1"/>
        <v>B</v>
      </c>
      <c r="N56" s="29">
        <f t="shared" si="2"/>
        <v>17</v>
      </c>
      <c r="O56" s="29">
        <f t="shared" si="3"/>
        <v>17</v>
      </c>
    </row>
    <row r="57" spans="2:15" x14ac:dyDescent="0.25">
      <c r="B57" s="29" t="s">
        <v>173</v>
      </c>
      <c r="C57" s="29">
        <v>1</v>
      </c>
      <c r="D57" s="29" t="s">
        <v>36</v>
      </c>
      <c r="E57" s="29" t="s">
        <v>37</v>
      </c>
      <c r="F57" s="29" t="s">
        <v>174</v>
      </c>
      <c r="G57" s="29" t="str">
        <f>IF(F57&lt;&gt;"",IF(LEFT(_xll.BDP($F57&amp;" Curncy","SW_PRIMARY_REF_OBLIGATION_ISIN")&amp;" Corp",1)="#","N/A",_xll.BDP($F57&amp;" Curncy","SW_PRIMARY_REF_OBLIGATION_ISIN")&amp;" Corp"),"")</f>
        <v>US52736RBD35 Corp</v>
      </c>
      <c r="H57" s="29" t="str">
        <f>IF(AND($G57&lt;&gt;"",$G57&lt;&gt;"N/A"),IF(LEFT(_xll.BDP($G57,"RTG_MOODY"),1)&lt;&gt;"#",_xll.BDP($G57,"RTG_MOODY"),""),"")</f>
        <v>Ba2</v>
      </c>
      <c r="I57" s="29" t="str">
        <f>IF(AND($G57&lt;&gt;"",$G57&lt;&gt;"N/A"),IF(LEFT(_xll.BDP($G57,"RTG_SP"),1)&lt;&gt;"#",_xll.BDP($G57,"RTG_SP"),""),"")</f>
        <v>BBu</v>
      </c>
      <c r="J57" s="29" t="str">
        <f t="shared" si="0"/>
        <v/>
      </c>
      <c r="K57" s="29" t="str">
        <f t="shared" si="0"/>
        <v/>
      </c>
      <c r="L57" s="29" t="str">
        <f t="shared" si="1"/>
        <v>Ba2</v>
      </c>
      <c r="M57" s="29" t="str">
        <f t="shared" si="1"/>
        <v>BBu</v>
      </c>
      <c r="N57" s="29">
        <f t="shared" si="2"/>
        <v>14</v>
      </c>
      <c r="O57" s="29" t="str">
        <f t="shared" si="3"/>
        <v/>
      </c>
    </row>
    <row r="58" spans="2:15" x14ac:dyDescent="0.25">
      <c r="B58" s="29" t="s">
        <v>175</v>
      </c>
      <c r="C58" s="29">
        <v>1</v>
      </c>
      <c r="D58" s="29" t="s">
        <v>36</v>
      </c>
      <c r="E58" s="29" t="s">
        <v>37</v>
      </c>
      <c r="F58" s="29" t="s">
        <v>176</v>
      </c>
      <c r="G58" s="29" t="str">
        <f>IF(F58&lt;&gt;"",IF(LEFT(_xll.BDP($F58&amp;" Curncy","SW_PRIMARY_REF_OBLIGATION_ISIN")&amp;" Corp",1)="#","N/A",_xll.BDP($F58&amp;" Curncy","SW_PRIMARY_REF_OBLIGATION_ISIN")&amp;" Corp"),"")</f>
        <v>US530715AD31 Corp</v>
      </c>
      <c r="H58" s="29" t="str">
        <f>IF(AND($G58&lt;&gt;"",$G58&lt;&gt;"N/A"),IF(LEFT(_xll.BDP($G58,"RTG_MOODY"),1)&lt;&gt;"#",_xll.BDP($G58,"RTG_MOODY"),""),"")</f>
        <v>B2</v>
      </c>
      <c r="I58" s="29" t="str">
        <f>IF(AND($G58&lt;&gt;"",$G58&lt;&gt;"N/A"),IF(LEFT(_xll.BDP($G58,"RTG_SP"),1)&lt;&gt;"#",_xll.BDP($G58,"RTG_SP"),""),"")</f>
        <v>BB</v>
      </c>
      <c r="J58" s="29" t="str">
        <f t="shared" si="0"/>
        <v/>
      </c>
      <c r="K58" s="29" t="str">
        <f t="shared" si="0"/>
        <v/>
      </c>
      <c r="L58" s="29" t="str">
        <f t="shared" si="1"/>
        <v>B2</v>
      </c>
      <c r="M58" s="29" t="str">
        <f t="shared" si="1"/>
        <v>BB</v>
      </c>
      <c r="N58" s="29">
        <f t="shared" si="2"/>
        <v>17</v>
      </c>
      <c r="O58" s="29">
        <f t="shared" si="3"/>
        <v>14</v>
      </c>
    </row>
    <row r="59" spans="2:15" x14ac:dyDescent="0.25">
      <c r="B59" s="29" t="s">
        <v>177</v>
      </c>
      <c r="C59" s="29">
        <v>1</v>
      </c>
      <c r="D59" s="29" t="s">
        <v>36</v>
      </c>
      <c r="E59" s="29" t="s">
        <v>37</v>
      </c>
      <c r="F59" s="29" t="s">
        <v>178</v>
      </c>
      <c r="G59" s="29" t="str">
        <f>IF(F59&lt;&gt;"",IF(LEFT(_xll.BDP($F59&amp;" Curncy","SW_PRIMARY_REF_OBLIGATION_ISIN")&amp;" Corp",1)="#","N/A",_xll.BDP($F59&amp;" Curncy","SW_PRIMARY_REF_OBLIGATION_ISIN")&amp;" Corp"),"")</f>
        <v>US546347AH88 Corp</v>
      </c>
      <c r="H59" s="29" t="str">
        <f>IF(AND($G59&lt;&gt;"",$G59&lt;&gt;"N/A"),IF(LEFT(_xll.BDP($G59,"RTG_MOODY"),1)&lt;&gt;"#",_xll.BDP($G59,"RTG_MOODY"),""),"")</f>
        <v>Ba3</v>
      </c>
      <c r="I59" s="29" t="str">
        <f>IF(AND($G59&lt;&gt;"",$G59&lt;&gt;"N/A"),IF(LEFT(_xll.BDP($G59,"RTG_SP"),1)&lt;&gt;"#",_xll.BDP($G59,"RTG_SP"),""),"")</f>
        <v>BB-</v>
      </c>
      <c r="J59" s="29" t="str">
        <f t="shared" si="0"/>
        <v/>
      </c>
      <c r="K59" s="29" t="str">
        <f t="shared" si="0"/>
        <v/>
      </c>
      <c r="L59" s="29" t="str">
        <f t="shared" si="1"/>
        <v>Ba3</v>
      </c>
      <c r="M59" s="29" t="str">
        <f t="shared" si="1"/>
        <v>BB-</v>
      </c>
      <c r="N59" s="29">
        <f t="shared" si="2"/>
        <v>15</v>
      </c>
      <c r="O59" s="29">
        <f t="shared" si="3"/>
        <v>15</v>
      </c>
    </row>
    <row r="60" spans="2:15" x14ac:dyDescent="0.25">
      <c r="B60" s="29" t="s">
        <v>179</v>
      </c>
      <c r="C60" s="29">
        <v>1</v>
      </c>
      <c r="D60" s="29" t="s">
        <v>36</v>
      </c>
      <c r="E60" s="29" t="s">
        <v>37</v>
      </c>
      <c r="F60" s="29" t="s">
        <v>180</v>
      </c>
      <c r="G60" s="29" t="str">
        <f>IF(F60&lt;&gt;"",IF(LEFT(_xll.BDP($F60&amp;" Curncy","SW_PRIMARY_REF_OBLIGATION_ISIN")&amp;" Corp",1)="#","N/A",_xll.BDP($F60&amp;" Curncy","SW_PRIMARY_REF_OBLIGATION_ISIN")&amp;" Corp"),"")</f>
        <v>XSNOREFOBL00 Corp</v>
      </c>
      <c r="H60" s="29" t="str">
        <f>IF(AND($G60&lt;&gt;"",$G60&lt;&gt;"N/A"),IF(LEFT(_xll.BDP($G60,"RTG_MOODY"),1)&lt;&gt;"#",_xll.BDP($G60,"RTG_MOODY"),""),"")</f>
        <v/>
      </c>
      <c r="I60" s="29" t="str">
        <f>IF(AND($G60&lt;&gt;"",$G60&lt;&gt;"N/A"),IF(LEFT(_xll.BDP($G60,"RTG_SP"),1)&lt;&gt;"#",_xll.BDP($G60,"RTG_SP"),""),"")</f>
        <v/>
      </c>
      <c r="J60" s="29" t="str">
        <f t="shared" si="0"/>
        <v/>
      </c>
      <c r="K60" s="29" t="str">
        <f t="shared" si="0"/>
        <v/>
      </c>
      <c r="L60" s="29" t="str">
        <f t="shared" si="1"/>
        <v/>
      </c>
      <c r="M60" s="29" t="str">
        <f t="shared" si="1"/>
        <v/>
      </c>
      <c r="N60" s="29" t="str">
        <f t="shared" si="2"/>
        <v/>
      </c>
      <c r="O60" s="29" t="str">
        <f t="shared" si="3"/>
        <v/>
      </c>
    </row>
    <row r="61" spans="2:15" x14ac:dyDescent="0.25">
      <c r="B61" s="29" t="s">
        <v>181</v>
      </c>
      <c r="C61" s="29">
        <v>1</v>
      </c>
      <c r="D61" s="29" t="s">
        <v>36</v>
      </c>
      <c r="E61" s="29" t="s">
        <v>37</v>
      </c>
      <c r="F61" s="29" t="s">
        <v>182</v>
      </c>
      <c r="G61" s="29" t="str">
        <f>IF(F61&lt;&gt;"",IF(LEFT(_xll.BDP($F61&amp;" Curncy","SW_PRIMARY_REF_OBLIGATION_ISIN")&amp;" Corp",1)="#","N/A",_xll.BDP($F61&amp;" Curncy","SW_PRIMARY_REF_OBLIGATION_ISIN")&amp;" Corp"),"")</f>
        <v>US59001KAD28 Corp</v>
      </c>
      <c r="H61" s="29" t="str">
        <f>IF(AND($G61&lt;&gt;"",$G61&lt;&gt;"N/A"),IF(LEFT(_xll.BDP($G61,"RTG_MOODY"),1)&lt;&gt;"#",_xll.BDP($G61,"RTG_MOODY"),""),"")</f>
        <v>B2</v>
      </c>
      <c r="I61" s="29" t="str">
        <f>IF(AND($G61&lt;&gt;"",$G61&lt;&gt;"N/A"),IF(LEFT(_xll.BDP($G61,"RTG_SP"),1)&lt;&gt;"#",_xll.BDP($G61,"RTG_SP"),""),"")</f>
        <v>B</v>
      </c>
      <c r="J61" s="29" t="str">
        <f t="shared" si="0"/>
        <v/>
      </c>
      <c r="K61" s="29" t="str">
        <f t="shared" si="0"/>
        <v/>
      </c>
      <c r="L61" s="29" t="str">
        <f t="shared" si="1"/>
        <v>B2</v>
      </c>
      <c r="M61" s="29" t="str">
        <f t="shared" si="1"/>
        <v>B</v>
      </c>
      <c r="N61" s="29">
        <f t="shared" si="2"/>
        <v>17</v>
      </c>
      <c r="O61" s="29">
        <f t="shared" si="3"/>
        <v>17</v>
      </c>
    </row>
    <row r="62" spans="2:15" x14ac:dyDescent="0.25">
      <c r="B62" s="29" t="s">
        <v>183</v>
      </c>
      <c r="C62" s="29">
        <v>1</v>
      </c>
      <c r="D62" s="29" t="s">
        <v>36</v>
      </c>
      <c r="E62" s="29" t="s">
        <v>37</v>
      </c>
      <c r="F62" s="29" t="s">
        <v>184</v>
      </c>
      <c r="G62" s="29" t="str">
        <f>IF(F62&lt;&gt;"",IF(LEFT(_xll.BDP($F62&amp;" Curncy","SW_PRIMARY_REF_OBLIGATION_ISIN")&amp;" Corp",1)="#","N/A",_xll.BDP($F62&amp;" Curncy","SW_PRIMARY_REF_OBLIGATION_ISIN")&amp;" Corp"),"")</f>
        <v>US552848AD50 Corp</v>
      </c>
      <c r="H62" s="29" t="str">
        <f>IF(AND($G62&lt;&gt;"",$G62&lt;&gt;"N/A"),IF(LEFT(_xll.BDP($G62,"RTG_MOODY"),1)&lt;&gt;"#",_xll.BDP($G62,"RTG_MOODY"),""),"")</f>
        <v/>
      </c>
      <c r="I62" s="29" t="str">
        <f>IF(AND($G62&lt;&gt;"",$G62&lt;&gt;"N/A"),IF(LEFT(_xll.BDP($G62,"RTG_SP"),1)&lt;&gt;"#",_xll.BDP($G62,"RTG_SP"),""),"")</f>
        <v>BBu</v>
      </c>
      <c r="J62" s="29" t="str">
        <f t="shared" si="0"/>
        <v/>
      </c>
      <c r="K62" s="29" t="str">
        <f t="shared" si="0"/>
        <v/>
      </c>
      <c r="L62" s="29" t="str">
        <f t="shared" si="1"/>
        <v/>
      </c>
      <c r="M62" s="29" t="str">
        <f t="shared" si="1"/>
        <v>BBu</v>
      </c>
      <c r="N62" s="29" t="str">
        <f t="shared" si="2"/>
        <v/>
      </c>
      <c r="O62" s="29" t="str">
        <f t="shared" si="3"/>
        <v/>
      </c>
    </row>
    <row r="63" spans="2:15" x14ac:dyDescent="0.25">
      <c r="B63" s="29" t="s">
        <v>185</v>
      </c>
      <c r="C63" s="29">
        <v>1</v>
      </c>
      <c r="D63" s="29" t="s">
        <v>36</v>
      </c>
      <c r="E63" s="29" t="s">
        <v>37</v>
      </c>
      <c r="F63" s="29" t="s">
        <v>186</v>
      </c>
      <c r="G63" s="29" t="str">
        <f>IF(F63&lt;&gt;"",IF(LEFT(_xll.BDP($F63&amp;" Curncy","SW_PRIMARY_REF_OBLIGATION_ISIN")&amp;" Corp",1)="#","N/A",_xll.BDP($F63&amp;" Curncy","SW_PRIMARY_REF_OBLIGATION_ISIN")&amp;" Corp"),"")</f>
        <v>US552953BY63 Corp</v>
      </c>
      <c r="H63" s="29" t="str">
        <f>IF(AND($G63&lt;&gt;"",$G63&lt;&gt;"N/A"),IF(LEFT(_xll.BDP($G63,"RTG_MOODY"),1)&lt;&gt;"#",_xll.BDP($G63,"RTG_MOODY"),""),"")</f>
        <v>B3 /*+</v>
      </c>
      <c r="I63" s="29" t="str">
        <f>IF(AND($G63&lt;&gt;"",$G63&lt;&gt;"N/A"),IF(LEFT(_xll.BDP($G63,"RTG_SP"),1)&lt;&gt;"#",_xll.BDP($G63,"RTG_SP"),""),"")</f>
        <v>B+</v>
      </c>
      <c r="J63" s="29">
        <f t="shared" si="0"/>
        <v>4</v>
      </c>
      <c r="K63" s="29" t="str">
        <f t="shared" si="0"/>
        <v/>
      </c>
      <c r="L63" s="29" t="str">
        <f t="shared" si="1"/>
        <v>B3</v>
      </c>
      <c r="M63" s="29" t="str">
        <f t="shared" si="1"/>
        <v>B+</v>
      </c>
      <c r="N63" s="29">
        <f t="shared" si="2"/>
        <v>18</v>
      </c>
      <c r="O63" s="29">
        <f t="shared" si="3"/>
        <v>16</v>
      </c>
    </row>
    <row r="64" spans="2:15" x14ac:dyDescent="0.25">
      <c r="B64" s="29" t="s">
        <v>187</v>
      </c>
      <c r="C64" s="29">
        <v>1</v>
      </c>
      <c r="D64" s="29" t="s">
        <v>36</v>
      </c>
      <c r="E64" s="29" t="s">
        <v>37</v>
      </c>
      <c r="F64" s="29" t="s">
        <v>188</v>
      </c>
      <c r="G64" s="29" t="str">
        <f>IF(F64&lt;&gt;"",IF(LEFT(_xll.BDP($F64&amp;" Curncy","SW_PRIMARY_REF_OBLIGATION_ISIN")&amp;" Corp",1)="#","N/A",_xll.BDP($F64&amp;" Curncy","SW_PRIMARY_REF_OBLIGATION_ISIN")&amp;" Corp"),"")</f>
        <v>US013104AL86 Corp</v>
      </c>
      <c r="H64" s="29" t="str">
        <f>IF(AND($G64&lt;&gt;"",$G64&lt;&gt;"N/A"),IF(LEFT(_xll.BDP($G64,"RTG_MOODY"),1)&lt;&gt;"#",_xll.BDP($G64,"RTG_MOODY"),""),"")</f>
        <v>WR</v>
      </c>
      <c r="I64" s="29" t="str">
        <f>IF(AND($G64&lt;&gt;"",$G64&lt;&gt;"N/A"),IF(LEFT(_xll.BDP($G64,"RTG_SP"),1)&lt;&gt;"#",_xll.BDP($G64,"RTG_SP"),""),"")</f>
        <v>B-</v>
      </c>
      <c r="J64" s="29" t="str">
        <f t="shared" si="0"/>
        <v/>
      </c>
      <c r="K64" s="29" t="str">
        <f t="shared" si="0"/>
        <v/>
      </c>
      <c r="L64" s="29" t="str">
        <f t="shared" si="1"/>
        <v>WR</v>
      </c>
      <c r="M64" s="29" t="str">
        <f t="shared" si="1"/>
        <v>B-</v>
      </c>
      <c r="N64" s="29" t="str">
        <f t="shared" si="2"/>
        <v/>
      </c>
      <c r="O64" s="29">
        <f t="shared" si="3"/>
        <v>18</v>
      </c>
    </row>
    <row r="65" spans="2:15" x14ac:dyDescent="0.25">
      <c r="B65" s="29" t="s">
        <v>189</v>
      </c>
      <c r="C65" s="29">
        <v>1</v>
      </c>
      <c r="D65" s="29" t="s">
        <v>36</v>
      </c>
      <c r="E65" s="29" t="s">
        <v>37</v>
      </c>
      <c r="F65" s="29" t="s">
        <v>190</v>
      </c>
      <c r="G65" s="29" t="str">
        <f>IF(F65&lt;&gt;"",IF(LEFT(_xll.BDP($F65&amp;" Curncy","SW_PRIMARY_REF_OBLIGATION_ISIN")&amp;" Corp",1)="#","N/A",_xll.BDP($F65&amp;" Curncy","SW_PRIMARY_REF_OBLIGATION_ISIN")&amp;" Corp"),"")</f>
        <v>US65548QAA22 Corp</v>
      </c>
      <c r="H65" s="29" t="str">
        <f>IF(AND($G65&lt;&gt;"",$G65&lt;&gt;"N/A"),IF(LEFT(_xll.BDP($G65,"RTG_MOODY"),1)&lt;&gt;"#",_xll.BDP($G65,"RTG_MOODY"),""),"")</f>
        <v>Ba2</v>
      </c>
      <c r="I65" s="29" t="str">
        <f>IF(AND($G65&lt;&gt;"",$G65&lt;&gt;"N/A"),IF(LEFT(_xll.BDP($G65,"RTG_SP"),1)&lt;&gt;"#",_xll.BDP($G65,"RTG_SP"),""),"")</f>
        <v>BB-</v>
      </c>
      <c r="J65" s="29" t="str">
        <f t="shared" si="0"/>
        <v/>
      </c>
      <c r="K65" s="29" t="str">
        <f t="shared" si="0"/>
        <v/>
      </c>
      <c r="L65" s="29" t="str">
        <f t="shared" si="1"/>
        <v>Ba2</v>
      </c>
      <c r="M65" s="29" t="str">
        <f t="shared" si="1"/>
        <v>BB-</v>
      </c>
      <c r="N65" s="29">
        <f t="shared" si="2"/>
        <v>14</v>
      </c>
      <c r="O65" s="29">
        <f t="shared" si="3"/>
        <v>15</v>
      </c>
    </row>
    <row r="66" spans="2:15" x14ac:dyDescent="0.25">
      <c r="B66" s="29" t="s">
        <v>191</v>
      </c>
      <c r="C66" s="29">
        <v>1</v>
      </c>
      <c r="D66" s="29" t="s">
        <v>36</v>
      </c>
      <c r="E66" s="29" t="s">
        <v>37</v>
      </c>
      <c r="F66" s="29" t="s">
        <v>192</v>
      </c>
      <c r="G66" s="29" t="str">
        <f>IF(F66&lt;&gt;"",IF(LEFT(_xll.BDP($F66&amp;" Curncy","SW_PRIMARY_REF_OBLIGATION_ISIN")&amp;" Corp",1)="#","N/A",_xll.BDP($F66&amp;" Curncy","SW_PRIMARY_REF_OBLIGATION_ISIN")&amp;" Corp"),"")</f>
        <v>USC67111AF82 Corp</v>
      </c>
      <c r="H66" s="29" t="str">
        <f>IF(AND($G66&lt;&gt;"",$G66&lt;&gt;"N/A"),IF(LEFT(_xll.BDP($G66,"RTG_MOODY"),1)&lt;&gt;"#",_xll.BDP($G66,"RTG_MOODY"),""),"")</f>
        <v>Ba2</v>
      </c>
      <c r="I66" s="29" t="str">
        <f>IF(AND($G66&lt;&gt;"",$G66&lt;&gt;"N/A"),IF(LEFT(_xll.BDP($G66,"RTG_SP"),1)&lt;&gt;"#",_xll.BDP($G66,"RTG_SP"),""),"")</f>
        <v>BB+</v>
      </c>
      <c r="J66" s="29" t="str">
        <f t="shared" si="0"/>
        <v/>
      </c>
      <c r="K66" s="29" t="str">
        <f t="shared" si="0"/>
        <v/>
      </c>
      <c r="L66" s="29" t="str">
        <f t="shared" si="1"/>
        <v>Ba2</v>
      </c>
      <c r="M66" s="29" t="str">
        <f t="shared" si="1"/>
        <v>BB+</v>
      </c>
      <c r="N66" s="29">
        <f t="shared" si="2"/>
        <v>14</v>
      </c>
      <c r="O66" s="29">
        <f t="shared" si="3"/>
        <v>13</v>
      </c>
    </row>
    <row r="67" spans="2:15" x14ac:dyDescent="0.25">
      <c r="B67" s="29" t="s">
        <v>193</v>
      </c>
      <c r="C67" s="29">
        <v>1</v>
      </c>
      <c r="D67" s="29" t="s">
        <v>36</v>
      </c>
      <c r="E67" s="29" t="s">
        <v>37</v>
      </c>
      <c r="F67" s="29" t="s">
        <v>194</v>
      </c>
      <c r="G67" s="29" t="str">
        <f>IF(F67&lt;&gt;"",IF(LEFT(_xll.BDP($F67&amp;" Curncy","SW_PRIMARY_REF_OBLIGATION_ISIN")&amp;" Corp",1)="#","N/A",_xll.BDP($F67&amp;" Curncy","SW_PRIMARY_REF_OBLIGATION_ISIN")&amp;" Corp"),"")</f>
        <v>US629377BW10 Corp</v>
      </c>
      <c r="H67" s="29" t="str">
        <f>IF(AND($G67&lt;&gt;"",$G67&lt;&gt;"N/A"),IF(LEFT(_xll.BDP($G67,"RTG_MOODY"),1)&lt;&gt;"#",_xll.BDP($G67,"RTG_MOODY"),""),"")</f>
        <v>B1</v>
      </c>
      <c r="I67" s="29" t="str">
        <f>IF(AND($G67&lt;&gt;"",$G67&lt;&gt;"N/A"),IF(LEFT(_xll.BDP($G67,"RTG_SP"),1)&lt;&gt;"#",_xll.BDP($G67,"RTG_SP"),""),"")</f>
        <v>BB-</v>
      </c>
      <c r="J67" s="29" t="str">
        <f t="shared" si="0"/>
        <v/>
      </c>
      <c r="K67" s="29" t="str">
        <f t="shared" si="0"/>
        <v/>
      </c>
      <c r="L67" s="29" t="str">
        <f t="shared" si="1"/>
        <v>B1</v>
      </c>
      <c r="M67" s="29" t="str">
        <f t="shared" si="1"/>
        <v>BB-</v>
      </c>
      <c r="N67" s="29">
        <f t="shared" si="2"/>
        <v>16</v>
      </c>
      <c r="O67" s="29">
        <f t="shared" si="3"/>
        <v>15</v>
      </c>
    </row>
    <row r="68" spans="2:15" x14ac:dyDescent="0.25">
      <c r="B68" s="29" t="s">
        <v>195</v>
      </c>
      <c r="C68" s="29">
        <v>1</v>
      </c>
      <c r="D68" s="29" t="s">
        <v>36</v>
      </c>
      <c r="E68" s="29" t="s">
        <v>37</v>
      </c>
      <c r="F68" s="29" t="s">
        <v>196</v>
      </c>
      <c r="G68" s="29" t="str">
        <f>IF(F68&lt;&gt;"",IF(LEFT(_xll.BDP($F68&amp;" Curncy","SW_PRIMARY_REF_OBLIGATION_ISIN")&amp;" Corp",1)="#","N/A",_xll.BDP($F68&amp;" Curncy","SW_PRIMARY_REF_OBLIGATION_ISIN")&amp;" Corp"),"")</f>
        <v>US680665AH97 Corp</v>
      </c>
      <c r="H68" s="29" t="str">
        <f>IF(AND($G68&lt;&gt;"",$G68&lt;&gt;"N/A"),IF(LEFT(_xll.BDP($G68,"RTG_MOODY"),1)&lt;&gt;"#",_xll.BDP($G68,"RTG_MOODY"),""),"")</f>
        <v>Ba1</v>
      </c>
      <c r="I68" s="29" t="str">
        <f>IF(AND($G68&lt;&gt;"",$G68&lt;&gt;"N/A"),IF(LEFT(_xll.BDP($G68,"RTG_SP"),1)&lt;&gt;"#",_xll.BDP($G68,"RTG_SP"),""),"")</f>
        <v>BB+</v>
      </c>
      <c r="J68" s="29" t="str">
        <f t="shared" si="0"/>
        <v/>
      </c>
      <c r="K68" s="29" t="str">
        <f t="shared" si="0"/>
        <v/>
      </c>
      <c r="L68" s="29" t="str">
        <f t="shared" si="1"/>
        <v>Ba1</v>
      </c>
      <c r="M68" s="29" t="str">
        <f t="shared" si="1"/>
        <v>BB+</v>
      </c>
      <c r="N68" s="29">
        <f t="shared" si="2"/>
        <v>13</v>
      </c>
      <c r="O68" s="29">
        <f t="shared" si="3"/>
        <v>13</v>
      </c>
    </row>
    <row r="69" spans="2:15" x14ac:dyDescent="0.25">
      <c r="B69" s="29" t="s">
        <v>197</v>
      </c>
      <c r="C69" s="29">
        <v>1</v>
      </c>
      <c r="D69" s="29" t="s">
        <v>36</v>
      </c>
      <c r="E69" s="29" t="s">
        <v>37</v>
      </c>
      <c r="F69" s="29" t="s">
        <v>198</v>
      </c>
      <c r="G69" s="29" t="str">
        <f>IF(F69&lt;&gt;"",IF(LEFT(_xll.BDP($F69&amp;" Curncy","SW_PRIMARY_REF_OBLIGATION_ISIN")&amp;" Corp",1)="#","N/A",_xll.BDP($F69&amp;" Curncy","SW_PRIMARY_REF_OBLIGATION_ISIN")&amp;" Corp"),"")</f>
        <v>US690768BF28 Corp</v>
      </c>
      <c r="H69" s="29" t="str">
        <f>IF(AND($G69&lt;&gt;"",$G69&lt;&gt;"N/A"),IF(LEFT(_xll.BDP($G69,"RTG_MOODY"),1)&lt;&gt;"#",_xll.BDP($G69,"RTG_MOODY"),""),"")</f>
        <v>B2</v>
      </c>
      <c r="I69" s="29" t="str">
        <f>IF(AND($G69&lt;&gt;"",$G69&lt;&gt;"N/A"),IF(LEFT(_xll.BDP($G69,"RTG_SP"),1)&lt;&gt;"#",_xll.BDP($G69,"RTG_SP"),""),"")</f>
        <v>B+</v>
      </c>
      <c r="J69" s="29" t="str">
        <f t="shared" si="0"/>
        <v/>
      </c>
      <c r="K69" s="29" t="str">
        <f t="shared" si="0"/>
        <v/>
      </c>
      <c r="L69" s="29" t="str">
        <f t="shared" si="1"/>
        <v>B2</v>
      </c>
      <c r="M69" s="29" t="str">
        <f t="shared" si="1"/>
        <v>B+</v>
      </c>
      <c r="N69" s="29">
        <f t="shared" si="2"/>
        <v>17</v>
      </c>
      <c r="O69" s="29">
        <f t="shared" si="3"/>
        <v>16</v>
      </c>
    </row>
    <row r="70" spans="2:15" x14ac:dyDescent="0.25">
      <c r="B70" s="29" t="s">
        <v>199</v>
      </c>
      <c r="C70" s="29">
        <v>1</v>
      </c>
      <c r="D70" s="29" t="s">
        <v>36</v>
      </c>
      <c r="E70" s="29" t="s">
        <v>37</v>
      </c>
      <c r="F70" s="29" t="s">
        <v>200</v>
      </c>
      <c r="G70" s="29" t="str">
        <f>IF(F70&lt;&gt;"",IF(LEFT(_xll.BDP($F70&amp;" Curncy","SW_PRIMARY_REF_OBLIGATION_ISIN")&amp;" Corp",1)="#","N/A",_xll.BDP($F70&amp;" Curncy","SW_PRIMARY_REF_OBLIGATION_ISIN")&amp;" Corp"),"")</f>
        <v>US880394AD38 Corp</v>
      </c>
      <c r="H70" s="29" t="str">
        <f>IF(AND($G70&lt;&gt;"",$G70&lt;&gt;"N/A"),IF(LEFT(_xll.BDP($G70,"RTG_MOODY"),1)&lt;&gt;"#",_xll.BDP($G70,"RTG_MOODY"),""),"")</f>
        <v>Caa2</v>
      </c>
      <c r="I70" s="29" t="str">
        <f>IF(AND($G70&lt;&gt;"",$G70&lt;&gt;"N/A"),IF(LEFT(_xll.BDP($G70,"RTG_SP"),1)&lt;&gt;"#",_xll.BDP($G70,"RTG_SP"),""),"")</f>
        <v>CCC+</v>
      </c>
      <c r="J70" s="29" t="str">
        <f t="shared" si="0"/>
        <v/>
      </c>
      <c r="K70" s="29" t="str">
        <f t="shared" si="0"/>
        <v/>
      </c>
      <c r="L70" s="29" t="str">
        <f t="shared" si="1"/>
        <v>Caa2</v>
      </c>
      <c r="M70" s="29" t="str">
        <f t="shared" si="1"/>
        <v>CCC+</v>
      </c>
      <c r="N70" s="29">
        <f t="shared" si="2"/>
        <v>20</v>
      </c>
      <c r="O70" s="29">
        <f t="shared" si="3"/>
        <v>19</v>
      </c>
    </row>
    <row r="71" spans="2:15" x14ac:dyDescent="0.25">
      <c r="B71" s="29" t="s">
        <v>201</v>
      </c>
      <c r="C71" s="29">
        <v>1</v>
      </c>
      <c r="D71" s="29" t="s">
        <v>36</v>
      </c>
      <c r="E71" s="29" t="s">
        <v>37</v>
      </c>
      <c r="F71" s="29" t="s">
        <v>202</v>
      </c>
      <c r="G71" s="29" t="str">
        <f>IF(F71&lt;&gt;"",IF(LEFT(_xll.BDP($F71&amp;" Curncy","SW_PRIMARY_REF_OBLIGATION_ISIN")&amp;" Corp",1)="#","N/A",_xll.BDP($F71&amp;" Curncy","SW_PRIMARY_REF_OBLIGATION_ISIN")&amp;" Corp"),"")</f>
        <v>US701081AY70 Corp</v>
      </c>
      <c r="H71" s="29" t="str">
        <f>IF(AND($G71&lt;&gt;"",$G71&lt;&gt;"N/A"),IF(LEFT(_xll.BDP($G71,"RTG_MOODY"),1)&lt;&gt;"#",_xll.BDP($G71,"RTG_MOODY"),""),"")</f>
        <v>Caa1</v>
      </c>
      <c r="I71" s="29" t="str">
        <f>IF(AND($G71&lt;&gt;"",$G71&lt;&gt;"N/A"),IF(LEFT(_xll.BDP($G71,"RTG_SP"),1)&lt;&gt;"#",_xll.BDP($G71,"RTG_SP"),""),"")</f>
        <v>B-</v>
      </c>
      <c r="J71" s="29" t="str">
        <f t="shared" si="0"/>
        <v/>
      </c>
      <c r="K71" s="29" t="str">
        <f t="shared" si="0"/>
        <v/>
      </c>
      <c r="L71" s="29" t="str">
        <f t="shared" si="1"/>
        <v>Caa1</v>
      </c>
      <c r="M71" s="29" t="str">
        <f t="shared" si="1"/>
        <v>B-</v>
      </c>
      <c r="N71" s="29">
        <f t="shared" si="2"/>
        <v>19</v>
      </c>
      <c r="O71" s="29">
        <f t="shared" si="3"/>
        <v>18</v>
      </c>
    </row>
    <row r="72" spans="2:15" x14ac:dyDescent="0.25">
      <c r="B72" s="29" t="s">
        <v>203</v>
      </c>
      <c r="C72" s="29">
        <v>1</v>
      </c>
      <c r="D72" s="29" t="s">
        <v>36</v>
      </c>
      <c r="E72" s="29" t="s">
        <v>37</v>
      </c>
      <c r="F72" s="29" t="s">
        <v>204</v>
      </c>
      <c r="G72" s="29" t="str">
        <f>IF(F72&lt;&gt;"",IF(LEFT(_xll.BDP($F72&amp;" Curncy","SW_PRIMARY_REF_OBLIGATION_ISIN")&amp;" Corp",1)="#","N/A",_xll.BDP($F72&amp;" Curncy","SW_PRIMARY_REF_OBLIGATION_ISIN")&amp;" Corp"),"")</f>
        <v>US693320AR46 Corp</v>
      </c>
      <c r="H72" s="29" t="str">
        <f>IF(AND($G72&lt;&gt;"",$G72&lt;&gt;"N/A"),IF(LEFT(_xll.BDP($G72,"RTG_MOODY"),1)&lt;&gt;"#",_xll.BDP($G72,"RTG_MOODY"),""),"")</f>
        <v>Ba3</v>
      </c>
      <c r="I72" s="29" t="str">
        <f>IF(AND($G72&lt;&gt;"",$G72&lt;&gt;"N/A"),IF(LEFT(_xll.BDP($G72,"RTG_SP"),1)&lt;&gt;"#",_xll.BDP($G72,"RTG_SP"),""),"")</f>
        <v>B+</v>
      </c>
      <c r="J72" s="29" t="str">
        <f t="shared" si="0"/>
        <v/>
      </c>
      <c r="K72" s="29" t="str">
        <f t="shared" si="0"/>
        <v/>
      </c>
      <c r="L72" s="29" t="str">
        <f t="shared" si="1"/>
        <v>Ba3</v>
      </c>
      <c r="M72" s="29" t="str">
        <f t="shared" si="1"/>
        <v>B+</v>
      </c>
      <c r="N72" s="29">
        <f t="shared" si="2"/>
        <v>15</v>
      </c>
      <c r="O72" s="29">
        <f t="shared" si="3"/>
        <v>16</v>
      </c>
    </row>
    <row r="73" spans="2:15" x14ac:dyDescent="0.25">
      <c r="B73" s="29" t="s">
        <v>205</v>
      </c>
      <c r="C73" s="29">
        <v>1</v>
      </c>
      <c r="D73" s="29" t="s">
        <v>36</v>
      </c>
      <c r="E73" s="29" t="s">
        <v>37</v>
      </c>
      <c r="F73" s="29" t="s">
        <v>206</v>
      </c>
      <c r="G73" s="29" t="str">
        <f>IF(F73&lt;&gt;"",IF(LEFT(_xll.BDP($F73&amp;" Curncy","SW_PRIMARY_REF_OBLIGATION_ISIN")&amp;" Corp",1)="#","N/A",_xll.BDP($F73&amp;" Curncy","SW_PRIMARY_REF_OBLIGATION_ISIN")&amp;" Corp"),"")</f>
        <v>US73179PAK21 Corp</v>
      </c>
      <c r="H73" s="29" t="str">
        <f>IF(AND($G73&lt;&gt;"",$G73&lt;&gt;"N/A"),IF(LEFT(_xll.BDP($G73,"RTG_MOODY"),1)&lt;&gt;"#",_xll.BDP($G73,"RTG_MOODY"),""),"")</f>
        <v>Ba3</v>
      </c>
      <c r="I73" s="29" t="str">
        <f>IF(AND($G73&lt;&gt;"",$G73&lt;&gt;"N/A"),IF(LEFT(_xll.BDP($G73,"RTG_SP"),1)&lt;&gt;"#",_xll.BDP($G73,"RTG_SP"),""),"")</f>
        <v>BB-</v>
      </c>
      <c r="J73" s="29" t="str">
        <f t="shared" si="0"/>
        <v/>
      </c>
      <c r="K73" s="29" t="str">
        <f t="shared" si="0"/>
        <v/>
      </c>
      <c r="L73" s="29" t="str">
        <f t="shared" si="1"/>
        <v>Ba3</v>
      </c>
      <c r="M73" s="29" t="str">
        <f t="shared" si="1"/>
        <v>BB-</v>
      </c>
      <c r="N73" s="29">
        <f t="shared" si="2"/>
        <v>15</v>
      </c>
      <c r="O73" s="29">
        <f t="shared" si="3"/>
        <v>15</v>
      </c>
    </row>
    <row r="74" spans="2:15" x14ac:dyDescent="0.25">
      <c r="B74" s="29" t="s">
        <v>207</v>
      </c>
      <c r="C74" s="29">
        <v>1</v>
      </c>
      <c r="D74" s="29" t="s">
        <v>36</v>
      </c>
      <c r="E74" s="29" t="s">
        <v>37</v>
      </c>
      <c r="F74" s="29" t="s">
        <v>208</v>
      </c>
      <c r="G74" s="29" t="str">
        <f>IF(F74&lt;&gt;"",IF(LEFT(_xll.BDP($F74&amp;" Curncy","SW_PRIMARY_REF_OBLIGATION_ISIN")&amp;" Corp",1)="#","N/A",_xll.BDP($F74&amp;" Curncy","SW_PRIMARY_REF_OBLIGATION_ISIN")&amp;" Corp"),"")</f>
        <v>US745867AM30 Corp</v>
      </c>
      <c r="H74" s="29" t="str">
        <f>IF(AND($G74&lt;&gt;"",$G74&lt;&gt;"N/A"),IF(LEFT(_xll.BDP($G74,"RTG_MOODY"),1)&lt;&gt;"#",_xll.BDP($G74,"RTG_MOODY"),""),"")</f>
        <v>Ba1</v>
      </c>
      <c r="I74" s="29" t="str">
        <f>IF(AND($G74&lt;&gt;"",$G74&lt;&gt;"N/A"),IF(LEFT(_xll.BDP($G74,"RTG_SP"),1)&lt;&gt;"#",_xll.BDP($G74,"RTG_SP"),""),"")</f>
        <v>BB+</v>
      </c>
      <c r="J74" s="29" t="str">
        <f t="shared" si="0"/>
        <v/>
      </c>
      <c r="K74" s="29" t="str">
        <f t="shared" si="0"/>
        <v/>
      </c>
      <c r="L74" s="29" t="str">
        <f t="shared" si="1"/>
        <v>Ba1</v>
      </c>
      <c r="M74" s="29" t="str">
        <f t="shared" si="1"/>
        <v>BB+</v>
      </c>
      <c r="N74" s="29">
        <f t="shared" si="2"/>
        <v>13</v>
      </c>
      <c r="O74" s="29">
        <f t="shared" si="3"/>
        <v>13</v>
      </c>
    </row>
    <row r="75" spans="2:15" x14ac:dyDescent="0.25">
      <c r="B75" s="29" t="s">
        <v>209</v>
      </c>
      <c r="C75" s="29">
        <v>1</v>
      </c>
      <c r="D75" s="29" t="s">
        <v>36</v>
      </c>
      <c r="E75" s="29" t="s">
        <v>37</v>
      </c>
      <c r="F75" s="29" t="s">
        <v>210</v>
      </c>
      <c r="G75" s="29" t="str">
        <f>IF(F75&lt;&gt;"",IF(LEFT(_xll.BDP($F75&amp;" Curncy","SW_PRIMARY_REF_OBLIGATION_ISIN")&amp;" Corp",1)="#","N/A",_xll.BDP($F75&amp;" Curncy","SW_PRIMARY_REF_OBLIGATION_ISIN")&amp;" Corp"),"")</f>
        <v>US257867AW18 Corp</v>
      </c>
      <c r="H75" s="29" t="str">
        <f>IF(AND($G75&lt;&gt;"",$G75&lt;&gt;"N/A"),IF(LEFT(_xll.BDP($G75,"RTG_MOODY"),1)&lt;&gt;"#",_xll.BDP($G75,"RTG_MOODY"),""),"")</f>
        <v>B1</v>
      </c>
      <c r="I75" s="29" t="str">
        <f>IF(AND($G75&lt;&gt;"",$G75&lt;&gt;"N/A"),IF(LEFT(_xll.BDP($G75,"RTG_SP"),1)&lt;&gt;"#",_xll.BDP($G75,"RTG_SP"),""),"")</f>
        <v>BB- /*-</v>
      </c>
      <c r="J75" s="29" t="str">
        <f t="shared" ref="J75:K138" si="4">IFERROR(FIND("/",H75,1),"")</f>
        <v/>
      </c>
      <c r="K75" s="29">
        <f t="shared" si="4"/>
        <v>5</v>
      </c>
      <c r="L75" s="29" t="str">
        <f t="shared" ref="L75:M138" si="5">IF(J75&lt;&gt;"",MID(H75,1,J75-2),H75)</f>
        <v>B1</v>
      </c>
      <c r="M75" s="29" t="str">
        <f t="shared" si="5"/>
        <v>BB-</v>
      </c>
      <c r="N75" s="29">
        <f t="shared" ref="N75:N138" si="6">IFERROR(VLOOKUP(L75,$R$10:$T$35,3,0),"")</f>
        <v>16</v>
      </c>
      <c r="O75" s="29">
        <f t="shared" ref="O75:O138" si="7">IFERROR(VLOOKUP(M75,$S$10:$T$35,2,0),"")</f>
        <v>15</v>
      </c>
    </row>
    <row r="76" spans="2:15" x14ac:dyDescent="0.25">
      <c r="B76" s="29" t="s">
        <v>211</v>
      </c>
      <c r="C76" s="29">
        <v>1</v>
      </c>
      <c r="D76" s="29" t="s">
        <v>36</v>
      </c>
      <c r="E76" s="29" t="s">
        <v>37</v>
      </c>
      <c r="F76" s="29" t="s">
        <v>212</v>
      </c>
      <c r="G76" s="29" t="str">
        <f>IF(F76&lt;&gt;"",IF(LEFT(_xll.BDP($F76&amp;" Curncy","SW_PRIMARY_REF_OBLIGATION_ISIN")&amp;" Corp",1)="#","N/A",_xll.BDP($F76&amp;" Curncy","SW_PRIMARY_REF_OBLIGATION_ISIN")&amp;" Corp"),"")</f>
        <v>US750236AM34 Corp</v>
      </c>
      <c r="H76" s="29" t="str">
        <f>IF(AND($G76&lt;&gt;"",$G76&lt;&gt;"N/A"),IF(LEFT(_xll.BDP($G76,"RTG_MOODY"),1)&lt;&gt;"#",_xll.BDP($G76,"RTG_MOODY"),""),"")</f>
        <v/>
      </c>
      <c r="I76" s="29" t="str">
        <f>IF(AND($G76&lt;&gt;"",$G76&lt;&gt;"N/A"),IF(LEFT(_xll.BDP($G76,"RTG_SP"),1)&lt;&gt;"#",_xll.BDP($G76,"RTG_SP"),""),"")</f>
        <v>BB-</v>
      </c>
      <c r="J76" s="29" t="str">
        <f t="shared" si="4"/>
        <v/>
      </c>
      <c r="K76" s="29" t="str">
        <f t="shared" si="4"/>
        <v/>
      </c>
      <c r="L76" s="29" t="str">
        <f t="shared" si="5"/>
        <v/>
      </c>
      <c r="M76" s="29" t="str">
        <f t="shared" si="5"/>
        <v>BB-</v>
      </c>
      <c r="N76" s="29" t="str">
        <f t="shared" si="6"/>
        <v/>
      </c>
      <c r="O76" s="29">
        <f t="shared" si="7"/>
        <v>15</v>
      </c>
    </row>
    <row r="77" spans="2:15" x14ac:dyDescent="0.25">
      <c r="B77" s="29" t="s">
        <v>767</v>
      </c>
      <c r="C77" s="29">
        <v>0</v>
      </c>
      <c r="D77" s="29" t="s">
        <v>36</v>
      </c>
      <c r="E77" s="29" t="s">
        <v>37</v>
      </c>
      <c r="F77" s="29" t="s">
        <v>213</v>
      </c>
      <c r="G77" s="29" t="str">
        <f>IF(F77&lt;&gt;"",IF(LEFT(_xll.BDP($F77&amp;" Curncy","SW_PRIMARY_REF_OBLIGATION_ISIN")&amp;" Corp",1)="#","N/A",_xll.BDP($F77&amp;" Curncy","SW_PRIMARY_REF_OBLIGATION_ISIN")&amp;" Corp"),"")</f>
        <v>N/A</v>
      </c>
      <c r="H77" s="29" t="str">
        <f>IF(AND($G77&lt;&gt;"",$G77&lt;&gt;"N/A"),IF(LEFT(_xll.BDP($G77,"RTG_MOODY"),1)&lt;&gt;"#",_xll.BDP($G77,"RTG_MOODY"),""),"")</f>
        <v/>
      </c>
      <c r="I77" s="29" t="str">
        <f>IF(AND($G77&lt;&gt;"",$G77&lt;&gt;"N/A"),IF(LEFT(_xll.BDP($G77,"RTG_SP"),1)&lt;&gt;"#",_xll.BDP($G77,"RTG_SP"),""),"")</f>
        <v/>
      </c>
      <c r="J77" s="29" t="str">
        <f t="shared" si="4"/>
        <v/>
      </c>
      <c r="K77" s="29" t="str">
        <f t="shared" si="4"/>
        <v/>
      </c>
      <c r="L77" s="29" t="str">
        <f t="shared" si="5"/>
        <v/>
      </c>
      <c r="M77" s="29" t="str">
        <f t="shared" si="5"/>
        <v/>
      </c>
      <c r="N77" s="29" t="str">
        <f t="shared" si="6"/>
        <v/>
      </c>
      <c r="O77" s="29" t="str">
        <f t="shared" si="7"/>
        <v/>
      </c>
    </row>
    <row r="78" spans="2:15" x14ac:dyDescent="0.25">
      <c r="B78" s="29" t="s">
        <v>214</v>
      </c>
      <c r="C78" s="29">
        <v>1</v>
      </c>
      <c r="D78" s="29" t="s">
        <v>36</v>
      </c>
      <c r="E78" s="29" t="s">
        <v>37</v>
      </c>
      <c r="F78" s="29" t="s">
        <v>215</v>
      </c>
      <c r="G78" s="29" t="str">
        <f>IF(F78&lt;&gt;"",IF(LEFT(_xll.BDP($F78&amp;" Curncy","SW_PRIMARY_REF_OBLIGATION_ISIN")&amp;" Corp",1)="#","N/A",_xll.BDP($F78&amp;" Curncy","SW_PRIMARY_REF_OBLIGATION_ISIN")&amp;" Corp"),"")</f>
        <v>US75606DAA90 Corp</v>
      </c>
      <c r="H78" s="29" t="str">
        <f>IF(AND($G78&lt;&gt;"",$G78&lt;&gt;"N/A"),IF(LEFT(_xll.BDP($G78,"RTG_MOODY"),1)&lt;&gt;"#",_xll.BDP($G78,"RTG_MOODY"),""),"")</f>
        <v>B2</v>
      </c>
      <c r="I78" s="29" t="str">
        <f>IF(AND($G78&lt;&gt;"",$G78&lt;&gt;"N/A"),IF(LEFT(_xll.BDP($G78,"RTG_SP"),1)&lt;&gt;"#",_xll.BDP($G78,"RTG_SP"),""),"")</f>
        <v>B</v>
      </c>
      <c r="J78" s="29" t="str">
        <f t="shared" si="4"/>
        <v/>
      </c>
      <c r="K78" s="29" t="str">
        <f t="shared" si="4"/>
        <v/>
      </c>
      <c r="L78" s="29" t="str">
        <f t="shared" si="5"/>
        <v>B2</v>
      </c>
      <c r="M78" s="29" t="str">
        <f t="shared" si="5"/>
        <v>B</v>
      </c>
      <c r="N78" s="29">
        <f t="shared" si="6"/>
        <v>17</v>
      </c>
      <c r="O78" s="29">
        <f t="shared" si="7"/>
        <v>17</v>
      </c>
    </row>
    <row r="79" spans="2:15" x14ac:dyDescent="0.25">
      <c r="B79" s="29" t="s">
        <v>216</v>
      </c>
      <c r="C79" s="29">
        <v>1</v>
      </c>
      <c r="D79" s="29" t="s">
        <v>36</v>
      </c>
      <c r="E79" s="29" t="s">
        <v>37</v>
      </c>
      <c r="F79" s="29" t="s">
        <v>217</v>
      </c>
      <c r="G79" s="29" t="str">
        <f>IF(F79&lt;&gt;"",IF(LEFT(_xll.BDP($F79&amp;" Curncy","SW_PRIMARY_REF_OBLIGATION_ISIN")&amp;" Corp",1)="#","N/A",_xll.BDP($F79&amp;" Curncy","SW_PRIMARY_REF_OBLIGATION_ISIN")&amp;" Corp"),"")</f>
        <v>US767754AJ35 Corp</v>
      </c>
      <c r="H79" s="29" t="str">
        <f>IF(AND($G79&lt;&gt;"",$G79&lt;&gt;"N/A"),IF(LEFT(_xll.BDP($G79,"RTG_MOODY"),1)&lt;&gt;"#",_xll.BDP($G79,"RTG_MOODY"),""),"")</f>
        <v>Caa1 /*+</v>
      </c>
      <c r="I79" s="29" t="str">
        <f>IF(AND($G79&lt;&gt;"",$G79&lt;&gt;"N/A"),IF(LEFT(_xll.BDP($G79,"RTG_SP"),1)&lt;&gt;"#",_xll.BDP($G79,"RTG_SP"),""),"")</f>
        <v>CCC+ /*+</v>
      </c>
      <c r="J79" s="29">
        <f t="shared" si="4"/>
        <v>6</v>
      </c>
      <c r="K79" s="29">
        <f t="shared" si="4"/>
        <v>6</v>
      </c>
      <c r="L79" s="29" t="str">
        <f t="shared" si="5"/>
        <v>Caa1</v>
      </c>
      <c r="M79" s="29" t="str">
        <f t="shared" si="5"/>
        <v>CCC+</v>
      </c>
      <c r="N79" s="29">
        <f t="shared" si="6"/>
        <v>19</v>
      </c>
      <c r="O79" s="29">
        <f t="shared" si="7"/>
        <v>19</v>
      </c>
    </row>
    <row r="80" spans="2:15" x14ac:dyDescent="0.25">
      <c r="B80" s="29" t="s">
        <v>218</v>
      </c>
      <c r="C80" s="29">
        <v>1</v>
      </c>
      <c r="D80" s="29" t="s">
        <v>36</v>
      </c>
      <c r="E80" s="29" t="s">
        <v>37</v>
      </c>
      <c r="F80" s="29" t="s">
        <v>219</v>
      </c>
      <c r="G80" s="29" t="str">
        <f>IF(F80&lt;&gt;"",IF(LEFT(_xll.BDP($F80&amp;" Curncy","SW_PRIMARY_REF_OBLIGATION_ISIN")&amp;" Corp",1)="#","N/A",_xll.BDP($F80&amp;" Curncy","SW_PRIMARY_REF_OBLIGATION_ISIN")&amp;" Corp"),"")</f>
        <v>US780153AU63 Corp</v>
      </c>
      <c r="H80" s="29" t="str">
        <f>IF(AND($G80&lt;&gt;"",$G80&lt;&gt;"N/A"),IF(LEFT(_xll.BDP($G80,"RTG_MOODY"),1)&lt;&gt;"#",_xll.BDP($G80,"RTG_MOODY"),""),"")</f>
        <v>Ba1</v>
      </c>
      <c r="I80" s="29" t="str">
        <f>IF(AND($G80&lt;&gt;"",$G80&lt;&gt;"N/A"),IF(LEFT(_xll.BDP($G80,"RTG_SP"),1)&lt;&gt;"#",_xll.BDP($G80,"RTG_SP"),""),"")</f>
        <v>BB+</v>
      </c>
      <c r="J80" s="29" t="str">
        <f t="shared" si="4"/>
        <v/>
      </c>
      <c r="K80" s="29" t="str">
        <f t="shared" si="4"/>
        <v/>
      </c>
      <c r="L80" s="29" t="str">
        <f t="shared" si="5"/>
        <v>Ba1</v>
      </c>
      <c r="M80" s="29" t="str">
        <f t="shared" si="5"/>
        <v>BB+</v>
      </c>
      <c r="N80" s="29">
        <f t="shared" si="6"/>
        <v>13</v>
      </c>
      <c r="O80" s="29">
        <f t="shared" si="7"/>
        <v>13</v>
      </c>
    </row>
    <row r="81" spans="2:15" x14ac:dyDescent="0.25">
      <c r="B81" s="29" t="s">
        <v>220</v>
      </c>
      <c r="C81" s="29">
        <v>1</v>
      </c>
      <c r="D81" s="29" t="s">
        <v>36</v>
      </c>
      <c r="E81" s="29" t="s">
        <v>37</v>
      </c>
      <c r="F81" s="29" t="s">
        <v>221</v>
      </c>
      <c r="G81" s="29" t="str">
        <f>IF(F81&lt;&gt;"",IF(LEFT(_xll.BDP($F81&amp;" Curncy","SW_PRIMARY_REF_OBLIGATION_ISIN")&amp;" Corp",1)="#","N/A",_xll.BDP($F81&amp;" Curncy","SW_PRIMARY_REF_OBLIGATION_ISIN")&amp;" Corp"),"")</f>
        <v>N/A</v>
      </c>
      <c r="H81" s="29" t="str">
        <f>IF(AND($G81&lt;&gt;"",$G81&lt;&gt;"N/A"),IF(LEFT(_xll.BDP($G81,"RTG_MOODY"),1)&lt;&gt;"#",_xll.BDP($G81,"RTG_MOODY"),""),"")</f>
        <v/>
      </c>
      <c r="I81" s="29" t="str">
        <f>IF(AND($G81&lt;&gt;"",$G81&lt;&gt;"N/A"),IF(LEFT(_xll.BDP($G81,"RTG_SP"),1)&lt;&gt;"#",_xll.BDP($G81,"RTG_SP"),""),"")</f>
        <v/>
      </c>
      <c r="J81" s="29" t="str">
        <f t="shared" si="4"/>
        <v/>
      </c>
      <c r="K81" s="29" t="str">
        <f t="shared" si="4"/>
        <v/>
      </c>
      <c r="L81" s="29" t="str">
        <f t="shared" si="5"/>
        <v/>
      </c>
      <c r="M81" s="29" t="str">
        <f t="shared" si="5"/>
        <v/>
      </c>
      <c r="N81" s="29" t="str">
        <f t="shared" si="6"/>
        <v/>
      </c>
      <c r="O81" s="29" t="str">
        <f t="shared" si="7"/>
        <v/>
      </c>
    </row>
    <row r="82" spans="2:15" x14ac:dyDescent="0.25">
      <c r="B82" s="29" t="s">
        <v>222</v>
      </c>
      <c r="C82" s="29">
        <v>1</v>
      </c>
      <c r="D82" s="29" t="s">
        <v>36</v>
      </c>
      <c r="E82" s="29" t="s">
        <v>75</v>
      </c>
      <c r="F82" s="29" t="s">
        <v>223</v>
      </c>
      <c r="G82" s="29" t="str">
        <f>IF(F82&lt;&gt;"",IF(LEFT(_xll.BDP($F82&amp;" Curncy","SW_PRIMARY_REF_OBLIGATION_ISIN")&amp;" Corp",1)="#","N/A",_xll.BDP($F82&amp;" Curncy","SW_PRIMARY_REF_OBLIGATION_ISIN")&amp;" Corp"),"")</f>
        <v>US800907AK37 Corp</v>
      </c>
      <c r="H82" s="29" t="str">
        <f>IF(AND($G82&lt;&gt;"",$G82&lt;&gt;"N/A"),IF(LEFT(_xll.BDP($G82,"RTG_MOODY"),1)&lt;&gt;"#",_xll.BDP($G82,"RTG_MOODY"),""),"")</f>
        <v>WR</v>
      </c>
      <c r="I82" s="29" t="str">
        <f>IF(AND($G82&lt;&gt;"",$G82&lt;&gt;"N/A"),IF(LEFT(_xll.BDP($G82,"RTG_SP"),1)&lt;&gt;"#",_xll.BDP($G82,"RTG_SP"),""),"")</f>
        <v>NR</v>
      </c>
      <c r="J82" s="29" t="str">
        <f t="shared" si="4"/>
        <v/>
      </c>
      <c r="K82" s="29" t="str">
        <f t="shared" si="4"/>
        <v/>
      </c>
      <c r="L82" s="29" t="str">
        <f t="shared" si="5"/>
        <v>WR</v>
      </c>
      <c r="M82" s="29" t="str">
        <f t="shared" si="5"/>
        <v>NR</v>
      </c>
      <c r="N82" s="29" t="str">
        <f t="shared" si="6"/>
        <v/>
      </c>
      <c r="O82" s="29">
        <f t="shared" si="7"/>
        <v>25</v>
      </c>
    </row>
    <row r="83" spans="2:15" x14ac:dyDescent="0.25">
      <c r="B83" s="29" t="s">
        <v>224</v>
      </c>
      <c r="C83" s="29">
        <v>1</v>
      </c>
      <c r="D83" s="29" t="s">
        <v>36</v>
      </c>
      <c r="E83" s="29" t="s">
        <v>37</v>
      </c>
      <c r="F83" s="29" t="s">
        <v>225</v>
      </c>
      <c r="G83" s="29" t="str">
        <f>IF(F83&lt;&gt;"",IF(LEFT(_xll.BDP($F83&amp;" Curncy","SW_PRIMARY_REF_OBLIGATION_ISIN")&amp;" Corp",1)="#","N/A",_xll.BDP($F83&amp;" Curncy","SW_PRIMARY_REF_OBLIGATION_ISIN")&amp;" Corp"),"")</f>
        <v>N/A</v>
      </c>
      <c r="H83" s="29" t="str">
        <f>IF(AND($G83&lt;&gt;"",$G83&lt;&gt;"N/A"),IF(LEFT(_xll.BDP($G83,"RTG_MOODY"),1)&lt;&gt;"#",_xll.BDP($G83,"RTG_MOODY"),""),"")</f>
        <v/>
      </c>
      <c r="I83" s="29" t="str">
        <f>IF(AND($G83&lt;&gt;"",$G83&lt;&gt;"N/A"),IF(LEFT(_xll.BDP($G83,"RTG_SP"),1)&lt;&gt;"#",_xll.BDP($G83,"RTG_SP"),""),"")</f>
        <v/>
      </c>
      <c r="J83" s="29" t="str">
        <f t="shared" si="4"/>
        <v/>
      </c>
      <c r="K83" s="29" t="str">
        <f t="shared" si="4"/>
        <v/>
      </c>
      <c r="L83" s="29" t="str">
        <f t="shared" si="5"/>
        <v/>
      </c>
      <c r="M83" s="29" t="str">
        <f t="shared" si="5"/>
        <v/>
      </c>
      <c r="N83" s="29" t="str">
        <f t="shared" si="6"/>
        <v/>
      </c>
      <c r="O83" s="29" t="str">
        <f t="shared" si="7"/>
        <v/>
      </c>
    </row>
    <row r="84" spans="2:15" x14ac:dyDescent="0.25">
      <c r="B84" s="29" t="s">
        <v>226</v>
      </c>
      <c r="C84" s="29">
        <v>1</v>
      </c>
      <c r="D84" s="29" t="s">
        <v>36</v>
      </c>
      <c r="E84" s="29" t="s">
        <v>37</v>
      </c>
      <c r="F84" s="29" t="s">
        <v>227</v>
      </c>
      <c r="G84" s="29" t="str">
        <f>IF(F84&lt;&gt;"",IF(LEFT(_xll.BDP($F84&amp;" Curncy","SW_PRIMARY_REF_OBLIGATION_ISIN")&amp;" Corp",1)="#","N/A",_xll.BDP($F84&amp;" Curncy","SW_PRIMARY_REF_OBLIGATION_ISIN")&amp;" Corp"),"")</f>
        <v>US81211KAK60 Corp</v>
      </c>
      <c r="H84" s="29" t="str">
        <f>IF(AND($G84&lt;&gt;"",$G84&lt;&gt;"N/A"),IF(LEFT(_xll.BDP($G84,"RTG_MOODY"),1)&lt;&gt;"#",_xll.BDP($G84,"RTG_MOODY"),""),"")</f>
        <v>B1</v>
      </c>
      <c r="I84" s="29" t="str">
        <f>IF(AND($G84&lt;&gt;"",$G84&lt;&gt;"N/A"),IF(LEFT(_xll.BDP($G84,"RTG_SP"),1)&lt;&gt;"#",_xll.BDP($G84,"RTG_SP"),""),"")</f>
        <v>BB</v>
      </c>
      <c r="J84" s="29" t="str">
        <f t="shared" si="4"/>
        <v/>
      </c>
      <c r="K84" s="29" t="str">
        <f t="shared" si="4"/>
        <v/>
      </c>
      <c r="L84" s="29" t="str">
        <f t="shared" si="5"/>
        <v>B1</v>
      </c>
      <c r="M84" s="29" t="str">
        <f t="shared" si="5"/>
        <v>BB</v>
      </c>
      <c r="N84" s="29">
        <f t="shared" si="6"/>
        <v>16</v>
      </c>
      <c r="O84" s="29">
        <f t="shared" si="7"/>
        <v>14</v>
      </c>
    </row>
    <row r="85" spans="2:15" x14ac:dyDescent="0.25">
      <c r="B85" s="29" t="s">
        <v>228</v>
      </c>
      <c r="C85" s="29">
        <v>1</v>
      </c>
      <c r="D85" s="29" t="s">
        <v>36</v>
      </c>
      <c r="E85" s="29" t="s">
        <v>37</v>
      </c>
      <c r="F85" s="29" t="s">
        <v>229</v>
      </c>
      <c r="G85" s="29" t="str">
        <f>IF(F85&lt;&gt;"",IF(LEFT(_xll.BDP($F85&amp;" Curncy","SW_PRIMARY_REF_OBLIGATION_ISIN")&amp;" Corp",1)="#","N/A",_xll.BDP($F85&amp;" Curncy","SW_PRIMARY_REF_OBLIGATION_ISIN")&amp;" Corp"),"")</f>
        <v>US812404BE03 Corp</v>
      </c>
      <c r="H85" s="29" t="str">
        <f>IF(AND($G85&lt;&gt;"",$G85&lt;&gt;"N/A"),IF(LEFT(_xll.BDP($G85,"RTG_MOODY"),1)&lt;&gt;"#",_xll.BDP($G85,"RTG_MOODY"),""),"")</f>
        <v>Caa2</v>
      </c>
      <c r="I85" s="29" t="str">
        <f>IF(AND($G85&lt;&gt;"",$G85&lt;&gt;"N/A"),IF(LEFT(_xll.BDP($G85,"RTG_SP"),1)&lt;&gt;"#",_xll.BDP($G85,"RTG_SP"),""),"")</f>
        <v>CCC+</v>
      </c>
      <c r="J85" s="29" t="str">
        <f t="shared" si="4"/>
        <v/>
      </c>
      <c r="K85" s="29" t="str">
        <f t="shared" si="4"/>
        <v/>
      </c>
      <c r="L85" s="29" t="str">
        <f t="shared" si="5"/>
        <v>Caa2</v>
      </c>
      <c r="M85" s="29" t="str">
        <f t="shared" si="5"/>
        <v>CCC+</v>
      </c>
      <c r="N85" s="29">
        <f t="shared" si="6"/>
        <v>20</v>
      </c>
      <c r="O85" s="29">
        <f t="shared" si="7"/>
        <v>19</v>
      </c>
    </row>
    <row r="86" spans="2:15" x14ac:dyDescent="0.25">
      <c r="B86" s="29" t="s">
        <v>230</v>
      </c>
      <c r="C86" s="29">
        <v>1</v>
      </c>
      <c r="D86" s="29" t="s">
        <v>36</v>
      </c>
      <c r="E86" s="29" t="s">
        <v>37</v>
      </c>
      <c r="F86" s="29" t="s">
        <v>231</v>
      </c>
      <c r="G86" s="29" t="str">
        <f>IF(F86&lt;&gt;"",IF(LEFT(_xll.BDP($F86&amp;" Curncy","SW_PRIMARY_REF_OBLIGATION_ISIN")&amp;" Corp",1)="#","N/A",_xll.BDP($F86&amp;" Curncy","SW_PRIMARY_REF_OBLIGATION_ISIN")&amp;" Corp"),"")</f>
        <v>US832248AQ16 Corp</v>
      </c>
      <c r="H86" s="29" t="str">
        <f>IF(AND($G86&lt;&gt;"",$G86&lt;&gt;"N/A"),IF(LEFT(_xll.BDP($G86,"RTG_MOODY"),1)&lt;&gt;"#",_xll.BDP($G86,"RTG_MOODY"),""),"")</f>
        <v>B1</v>
      </c>
      <c r="I86" s="29" t="str">
        <f>IF(AND($G86&lt;&gt;"",$G86&lt;&gt;"N/A"),IF(LEFT(_xll.BDP($G86,"RTG_SP"),1)&lt;&gt;"#",_xll.BDP($G86,"RTG_SP"),""),"")</f>
        <v>BB</v>
      </c>
      <c r="J86" s="29" t="str">
        <f t="shared" si="4"/>
        <v/>
      </c>
      <c r="K86" s="29" t="str">
        <f t="shared" si="4"/>
        <v/>
      </c>
      <c r="L86" s="29" t="str">
        <f t="shared" si="5"/>
        <v>B1</v>
      </c>
      <c r="M86" s="29" t="str">
        <f t="shared" si="5"/>
        <v>BB</v>
      </c>
      <c r="N86" s="29">
        <f t="shared" si="6"/>
        <v>16</v>
      </c>
      <c r="O86" s="29">
        <f t="shared" si="7"/>
        <v>14</v>
      </c>
    </row>
    <row r="87" spans="2:15" x14ac:dyDescent="0.25">
      <c r="B87" s="29" t="s">
        <v>232</v>
      </c>
      <c r="C87" s="29">
        <v>1</v>
      </c>
      <c r="D87" s="29" t="s">
        <v>36</v>
      </c>
      <c r="E87" s="29" t="s">
        <v>37</v>
      </c>
      <c r="F87" s="29" t="s">
        <v>233</v>
      </c>
      <c r="G87" s="29" t="str">
        <f>IF(F87&lt;&gt;"",IF(LEFT(_xll.BDP($F87&amp;" Curncy","SW_PRIMARY_REF_OBLIGATION_ISIN")&amp;" Corp",1)="#","N/A",_xll.BDP($F87&amp;" Curncy","SW_PRIMARY_REF_OBLIGATION_ISIN")&amp;" Corp"),"")</f>
        <v>US85171RAA23 Corp</v>
      </c>
      <c r="H87" s="29" t="str">
        <f>IF(AND($G87&lt;&gt;"",$G87&lt;&gt;"N/A"),IF(LEFT(_xll.BDP($G87,"RTG_MOODY"),1)&lt;&gt;"#",_xll.BDP($G87,"RTG_MOODY"),""),"")</f>
        <v>B3</v>
      </c>
      <c r="I87" s="29" t="str">
        <f>IF(AND($G87&lt;&gt;"",$G87&lt;&gt;"N/A"),IF(LEFT(_xll.BDP($G87,"RTG_SP"),1)&lt;&gt;"#",_xll.BDP($G87,"RTG_SP"),""),"")</f>
        <v>B</v>
      </c>
      <c r="J87" s="29" t="str">
        <f t="shared" si="4"/>
        <v/>
      </c>
      <c r="K87" s="29" t="str">
        <f t="shared" si="4"/>
        <v/>
      </c>
      <c r="L87" s="29" t="str">
        <f t="shared" si="5"/>
        <v>B3</v>
      </c>
      <c r="M87" s="29" t="str">
        <f t="shared" si="5"/>
        <v>B</v>
      </c>
      <c r="N87" s="29">
        <f t="shared" si="6"/>
        <v>18</v>
      </c>
      <c r="O87" s="29">
        <f t="shared" si="7"/>
        <v>17</v>
      </c>
    </row>
    <row r="88" spans="2:15" x14ac:dyDescent="0.25">
      <c r="B88" s="29" t="s">
        <v>234</v>
      </c>
      <c r="C88" s="29">
        <v>1</v>
      </c>
      <c r="D88" s="29" t="s">
        <v>36</v>
      </c>
      <c r="E88" s="29" t="s">
        <v>37</v>
      </c>
      <c r="F88" s="29" t="s">
        <v>235</v>
      </c>
      <c r="G88" s="29" t="str">
        <f>IF(F88&lt;&gt;"",IF(LEFT(_xll.BDP($F88&amp;" Curncy","SW_PRIMARY_REF_OBLIGATION_ISIN")&amp;" Corp",1)="#","N/A",_xll.BDP($F88&amp;" Curncy","SW_PRIMARY_REF_OBLIGATION_ISIN")&amp;" Corp"),"")</f>
        <v>US852061AF78 Corp</v>
      </c>
      <c r="H88" s="29" t="str">
        <f>IF(AND($G88&lt;&gt;"",$G88&lt;&gt;"N/A"),IF(LEFT(_xll.BDP($G88,"RTG_MOODY"),1)&lt;&gt;"#",_xll.BDP($G88,"RTG_MOODY"),""),"")</f>
        <v>Caa1</v>
      </c>
      <c r="I88" s="29" t="str">
        <f>IF(AND($G88&lt;&gt;"",$G88&lt;&gt;"N/A"),IF(LEFT(_xll.BDP($G88,"RTG_SP"),1)&lt;&gt;"#",_xll.BDP($G88,"RTG_SP"),""),"")</f>
        <v>B</v>
      </c>
      <c r="J88" s="29" t="str">
        <f t="shared" si="4"/>
        <v/>
      </c>
      <c r="K88" s="29" t="str">
        <f t="shared" si="4"/>
        <v/>
      </c>
      <c r="L88" s="29" t="str">
        <f t="shared" si="5"/>
        <v>Caa1</v>
      </c>
      <c r="M88" s="29" t="str">
        <f t="shared" si="5"/>
        <v>B</v>
      </c>
      <c r="N88" s="29">
        <f t="shared" si="6"/>
        <v>19</v>
      </c>
      <c r="O88" s="29">
        <f t="shared" si="7"/>
        <v>17</v>
      </c>
    </row>
    <row r="89" spans="2:15" x14ac:dyDescent="0.25">
      <c r="B89" s="29" t="s">
        <v>765</v>
      </c>
      <c r="C89" s="29">
        <v>1</v>
      </c>
      <c r="D89" s="29" t="s">
        <v>36</v>
      </c>
      <c r="E89" s="29" t="s">
        <v>37</v>
      </c>
      <c r="F89" s="29" t="s">
        <v>236</v>
      </c>
      <c r="G89" s="29" t="str">
        <f>IF(F89&lt;&gt;"",IF(LEFT(_xll.BDP($F89&amp;" Curncy","SW_PRIMARY_REF_OBLIGATION_ISIN")&amp;" Corp",1)="#","N/A",_xll.BDP($F89&amp;" Curncy","SW_PRIMARY_REF_OBLIGATION_ISIN")&amp;" Corp"),"")</f>
        <v>US85375CBD20 Corp</v>
      </c>
      <c r="H89" s="29" t="str">
        <f>IF(AND($G89&lt;&gt;"",$G89&lt;&gt;"N/A"),IF(LEFT(_xll.BDP($G89,"RTG_MOODY"),1)&lt;&gt;"#",_xll.BDP($G89,"RTG_MOODY"),""),"")</f>
        <v/>
      </c>
      <c r="I89" s="29" t="str">
        <f>IF(AND($G89&lt;&gt;"",$G89&lt;&gt;"N/A"),IF(LEFT(_xll.BDP($G89,"RTG_SP"),1)&lt;&gt;"#",_xll.BDP($G89,"RTG_SP"),""),"")</f>
        <v/>
      </c>
      <c r="J89" s="29" t="str">
        <f t="shared" si="4"/>
        <v/>
      </c>
      <c r="K89" s="29" t="str">
        <f t="shared" si="4"/>
        <v/>
      </c>
      <c r="L89" s="29" t="str">
        <f t="shared" si="5"/>
        <v/>
      </c>
      <c r="M89" s="29" t="str">
        <f t="shared" si="5"/>
        <v/>
      </c>
      <c r="N89" s="29" t="str">
        <f t="shared" si="6"/>
        <v/>
      </c>
      <c r="O89" s="29" t="str">
        <f t="shared" si="7"/>
        <v/>
      </c>
    </row>
    <row r="90" spans="2:15" x14ac:dyDescent="0.25">
      <c r="B90" s="29" t="s">
        <v>237</v>
      </c>
      <c r="C90" s="29">
        <v>1</v>
      </c>
      <c r="D90" s="29" t="s">
        <v>36</v>
      </c>
      <c r="E90" s="29" t="s">
        <v>37</v>
      </c>
      <c r="F90" s="29" t="s">
        <v>238</v>
      </c>
      <c r="G90" s="29" t="str">
        <f>IF(F90&lt;&gt;"",IF(LEFT(_xll.BDP($F90&amp;" Curncy","SW_PRIMARY_REF_OBLIGATION_ISIN")&amp;" Corp",1)="#","N/A",_xll.BDP($F90&amp;" Curncy","SW_PRIMARY_REF_OBLIGATION_ISIN")&amp;" Corp"),"")</f>
        <v>N/A</v>
      </c>
      <c r="H90" s="29" t="str">
        <f>IF(AND($G90&lt;&gt;"",$G90&lt;&gt;"N/A"),IF(LEFT(_xll.BDP($G90,"RTG_MOODY"),1)&lt;&gt;"#",_xll.BDP($G90,"RTG_MOODY"),""),"")</f>
        <v/>
      </c>
      <c r="I90" s="29" t="str">
        <f>IF(AND($G90&lt;&gt;"",$G90&lt;&gt;"N/A"),IF(LEFT(_xll.BDP($G90,"RTG_SP"),1)&lt;&gt;"#",_xll.BDP($G90,"RTG_SP"),""),"")</f>
        <v/>
      </c>
      <c r="J90" s="29" t="str">
        <f t="shared" si="4"/>
        <v/>
      </c>
      <c r="K90" s="29" t="str">
        <f t="shared" si="4"/>
        <v/>
      </c>
      <c r="L90" s="29" t="str">
        <f t="shared" si="5"/>
        <v/>
      </c>
      <c r="M90" s="29" t="str">
        <f t="shared" si="5"/>
        <v/>
      </c>
      <c r="N90" s="29" t="str">
        <f t="shared" si="6"/>
        <v/>
      </c>
      <c r="O90" s="29" t="str">
        <f t="shared" si="7"/>
        <v/>
      </c>
    </row>
    <row r="91" spans="2:15" x14ac:dyDescent="0.25">
      <c r="B91" s="29" t="s">
        <v>239</v>
      </c>
      <c r="C91" s="29">
        <v>1</v>
      </c>
      <c r="D91" s="29" t="s">
        <v>36</v>
      </c>
      <c r="E91" s="29" t="s">
        <v>37</v>
      </c>
      <c r="F91" s="29" t="s">
        <v>240</v>
      </c>
      <c r="G91" s="29" t="str">
        <f>IF(F91&lt;&gt;"",IF(LEFT(_xll.BDP($F91&amp;" Curncy","SW_PRIMARY_REF_OBLIGATION_ISIN")&amp;" Corp",1)="#","N/A",_xll.BDP($F91&amp;" Curncy","SW_PRIMARY_REF_OBLIGATION_ISIN")&amp;" Corp"),"")</f>
        <v>US868536AV55 Corp</v>
      </c>
      <c r="H91" s="29" t="str">
        <f>IF(AND($G91&lt;&gt;"",$G91&lt;&gt;"N/A"),IF(LEFT(_xll.BDP($G91,"RTG_MOODY"),1)&lt;&gt;"#",_xll.BDP($G91,"RTG_MOODY"),""),"")</f>
        <v>B3</v>
      </c>
      <c r="I91" s="29" t="str">
        <f>IF(AND($G91&lt;&gt;"",$G91&lt;&gt;"N/A"),IF(LEFT(_xll.BDP($G91,"RTG_SP"),1)&lt;&gt;"#",_xll.BDP($G91,"RTG_SP"),""),"")</f>
        <v>B-</v>
      </c>
      <c r="J91" s="29" t="str">
        <f t="shared" si="4"/>
        <v/>
      </c>
      <c r="K91" s="29" t="str">
        <f t="shared" si="4"/>
        <v/>
      </c>
      <c r="L91" s="29" t="str">
        <f t="shared" si="5"/>
        <v>B3</v>
      </c>
      <c r="M91" s="29" t="str">
        <f t="shared" si="5"/>
        <v>B-</v>
      </c>
      <c r="N91" s="29">
        <f t="shared" si="6"/>
        <v>18</v>
      </c>
      <c r="O91" s="29">
        <f t="shared" si="7"/>
        <v>18</v>
      </c>
    </row>
    <row r="92" spans="2:15" x14ac:dyDescent="0.25">
      <c r="B92" s="29" t="s">
        <v>241</v>
      </c>
      <c r="C92" s="29">
        <v>1</v>
      </c>
      <c r="D92" s="29" t="s">
        <v>36</v>
      </c>
      <c r="E92" s="29" t="s">
        <v>37</v>
      </c>
      <c r="F92" s="29" t="s">
        <v>242</v>
      </c>
      <c r="G92" s="29" t="str">
        <f>IF(F92&lt;&gt;"",IF(LEFT(_xll.BDP($F92&amp;" Curncy","SW_PRIMARY_REF_OBLIGATION_ISIN")&amp;" Corp",1)="#","N/A",_xll.BDP($F92&amp;" Curncy","SW_PRIMARY_REF_OBLIGATION_ISIN")&amp;" Corp"),"")</f>
        <v>US88033GAV23 Corp</v>
      </c>
      <c r="H92" s="29" t="str">
        <f>IF(AND($G92&lt;&gt;"",$G92&lt;&gt;"N/A"),IF(LEFT(_xll.BDP($G92,"RTG_MOODY"),1)&lt;&gt;"#",_xll.BDP($G92,"RTG_MOODY"),""),"")</f>
        <v>B3</v>
      </c>
      <c r="I92" s="29" t="str">
        <f>IF(AND($G92&lt;&gt;"",$G92&lt;&gt;"N/A"),IF(LEFT(_xll.BDP($G92,"RTG_SP"),1)&lt;&gt;"#",_xll.BDP($G92,"RTG_SP"),""),"")</f>
        <v>CCC+</v>
      </c>
      <c r="J92" s="29" t="str">
        <f t="shared" si="4"/>
        <v/>
      </c>
      <c r="K92" s="29" t="str">
        <f t="shared" si="4"/>
        <v/>
      </c>
      <c r="L92" s="29" t="str">
        <f t="shared" si="5"/>
        <v>B3</v>
      </c>
      <c r="M92" s="29" t="str">
        <f t="shared" si="5"/>
        <v>CCC+</v>
      </c>
      <c r="N92" s="29">
        <f t="shared" si="6"/>
        <v>18</v>
      </c>
      <c r="O92" s="29">
        <f t="shared" si="7"/>
        <v>19</v>
      </c>
    </row>
    <row r="93" spans="2:15" x14ac:dyDescent="0.25">
      <c r="B93" s="29" t="s">
        <v>243</v>
      </c>
      <c r="C93" s="29">
        <v>1</v>
      </c>
      <c r="D93" s="29" t="s">
        <v>36</v>
      </c>
      <c r="E93" s="29" t="s">
        <v>37</v>
      </c>
      <c r="F93" s="29" t="s">
        <v>244</v>
      </c>
      <c r="G93" s="29" t="str">
        <f>IF(F93&lt;&gt;"",IF(LEFT(_xll.BDP($F93&amp;" Curncy","SW_PRIMARY_REF_OBLIGATION_ISIN")&amp;" Corp",1)="#","N/A",_xll.BDP($F93&amp;" Curncy","SW_PRIMARY_REF_OBLIGATION_ISIN")&amp;" Corp"),"")</f>
        <v>US881609AY73 Corp</v>
      </c>
      <c r="H93" s="29" t="str">
        <f>IF(AND($G93&lt;&gt;"",$G93&lt;&gt;"N/A"),IF(LEFT(_xll.BDP($G93,"RTG_MOODY"),1)&lt;&gt;"#",_xll.BDP($G93,"RTG_MOODY"),""),"")</f>
        <v>Ba2</v>
      </c>
      <c r="I93" s="29" t="str">
        <f>IF(AND($G93&lt;&gt;"",$G93&lt;&gt;"N/A"),IF(LEFT(_xll.BDP($G93,"RTG_SP"),1)&lt;&gt;"#",_xll.BDP($G93,"RTG_SP"),""),"")</f>
        <v>BB+</v>
      </c>
      <c r="J93" s="29" t="str">
        <f t="shared" si="4"/>
        <v/>
      </c>
      <c r="K93" s="29" t="str">
        <f t="shared" si="4"/>
        <v/>
      </c>
      <c r="L93" s="29" t="str">
        <f t="shared" si="5"/>
        <v>Ba2</v>
      </c>
      <c r="M93" s="29" t="str">
        <f t="shared" si="5"/>
        <v>BB+</v>
      </c>
      <c r="N93" s="29">
        <f t="shared" si="6"/>
        <v>14</v>
      </c>
      <c r="O93" s="29">
        <f t="shared" si="7"/>
        <v>13</v>
      </c>
    </row>
    <row r="94" spans="2:15" x14ac:dyDescent="0.25">
      <c r="B94" s="29" t="s">
        <v>245</v>
      </c>
      <c r="C94" s="29">
        <v>0</v>
      </c>
      <c r="D94" s="29" t="s">
        <v>36</v>
      </c>
      <c r="E94" s="29" t="s">
        <v>37</v>
      </c>
      <c r="F94" s="29" t="s">
        <v>246</v>
      </c>
      <c r="G94" s="29" t="str">
        <f>IF(F94&lt;&gt;"",IF(LEFT(_xll.BDP($F94&amp;" Curncy","SW_PRIMARY_REF_OBLIGATION_ISIN")&amp;" Corp",1)="#","N/A",_xll.BDP($F94&amp;" Curncy","SW_PRIMARY_REF_OBLIGATION_ISIN")&amp;" Corp"),"")</f>
        <v>N/A</v>
      </c>
      <c r="H94" s="29" t="str">
        <f>IF(AND($G94&lt;&gt;"",$G94&lt;&gt;"N/A"),IF(LEFT(_xll.BDP($G94,"RTG_MOODY"),1)&lt;&gt;"#",_xll.BDP($G94,"RTG_MOODY"),""),"")</f>
        <v/>
      </c>
      <c r="I94" s="29" t="str">
        <f>IF(AND($G94&lt;&gt;"",$G94&lt;&gt;"N/A"),IF(LEFT(_xll.BDP($G94,"RTG_SP"),1)&lt;&gt;"#",_xll.BDP($G94,"RTG_SP"),""),"")</f>
        <v/>
      </c>
      <c r="J94" s="29" t="str">
        <f t="shared" si="4"/>
        <v/>
      </c>
      <c r="K94" s="29" t="str">
        <f t="shared" si="4"/>
        <v/>
      </c>
      <c r="L94" s="29" t="str">
        <f t="shared" si="5"/>
        <v/>
      </c>
      <c r="M94" s="29" t="str">
        <f t="shared" si="5"/>
        <v/>
      </c>
      <c r="N94" s="29" t="str">
        <f t="shared" si="6"/>
        <v/>
      </c>
      <c r="O94" s="29" t="str">
        <f t="shared" si="7"/>
        <v/>
      </c>
    </row>
    <row r="95" spans="2:15" x14ac:dyDescent="0.25">
      <c r="B95" s="29" t="s">
        <v>247</v>
      </c>
      <c r="C95" s="29">
        <v>1</v>
      </c>
      <c r="D95" s="29" t="s">
        <v>36</v>
      </c>
      <c r="E95" s="29" t="s">
        <v>37</v>
      </c>
      <c r="F95" s="29" t="s">
        <v>248</v>
      </c>
      <c r="G95" s="29" t="str">
        <f>IF(F95&lt;&gt;"",IF(LEFT(_xll.BDP($F95&amp;" Curncy","SW_PRIMARY_REF_OBLIGATION_ISIN")&amp;" Corp",1)="#","N/A",_xll.BDP($F95&amp;" Curncy","SW_PRIMARY_REF_OBLIGATION_ISIN")&amp;" Corp"),"")</f>
        <v>US00130HBV69 Corp</v>
      </c>
      <c r="H95" s="29" t="str">
        <f>IF(AND($G95&lt;&gt;"",$G95&lt;&gt;"N/A"),IF(LEFT(_xll.BDP($G95,"RTG_MOODY"),1)&lt;&gt;"#",_xll.BDP($G95,"RTG_MOODY"),""),"")</f>
        <v>Ba3</v>
      </c>
      <c r="I95" s="29" t="str">
        <f>IF(AND($G95&lt;&gt;"",$G95&lt;&gt;"N/A"),IF(LEFT(_xll.BDP($G95,"RTG_SP"),1)&lt;&gt;"#",_xll.BDP($G95,"RTG_SP"),""),"")</f>
        <v>BB-</v>
      </c>
      <c r="J95" s="29" t="str">
        <f t="shared" si="4"/>
        <v/>
      </c>
      <c r="K95" s="29" t="str">
        <f t="shared" si="4"/>
        <v/>
      </c>
      <c r="L95" s="29" t="str">
        <f t="shared" si="5"/>
        <v>Ba3</v>
      </c>
      <c r="M95" s="29" t="str">
        <f t="shared" si="5"/>
        <v>BB-</v>
      </c>
      <c r="N95" s="29">
        <f t="shared" si="6"/>
        <v>15</v>
      </c>
      <c r="O95" s="29">
        <f t="shared" si="7"/>
        <v>15</v>
      </c>
    </row>
    <row r="96" spans="2:15" x14ac:dyDescent="0.25">
      <c r="B96" s="29" t="s">
        <v>249</v>
      </c>
      <c r="C96" s="29">
        <v>1</v>
      </c>
      <c r="D96" s="29" t="s">
        <v>36</v>
      </c>
      <c r="E96" s="29" t="s">
        <v>37</v>
      </c>
      <c r="F96" s="29" t="s">
        <v>250</v>
      </c>
      <c r="G96" s="29" t="str">
        <f>IF(F96&lt;&gt;"",IF(LEFT(_xll.BDP($F96&amp;" Curncy","SW_PRIMARY_REF_OBLIGATION_ISIN")&amp;" Corp",1)="#","N/A",_xll.BDP($F96&amp;" Curncy","SW_PRIMARY_REF_OBLIGATION_ISIN")&amp;" Corp"),"")</f>
        <v>US382550AD35 Corp</v>
      </c>
      <c r="H96" s="29" t="str">
        <f>IF(AND($G96&lt;&gt;"",$G96&lt;&gt;"N/A"),IF(LEFT(_xll.BDP($G96,"RTG_MOODY"),1)&lt;&gt;"#",_xll.BDP($G96,"RTG_MOODY"),""),"")</f>
        <v>B1</v>
      </c>
      <c r="I96" s="29" t="str">
        <f>IF(AND($G96&lt;&gt;"",$G96&lt;&gt;"N/A"),IF(LEFT(_xll.BDP($G96,"RTG_SP"),1)&lt;&gt;"#",_xll.BDP($G96,"RTG_SP"),""),"")</f>
        <v>BB</v>
      </c>
      <c r="J96" s="29" t="str">
        <f t="shared" si="4"/>
        <v/>
      </c>
      <c r="K96" s="29" t="str">
        <f t="shared" si="4"/>
        <v/>
      </c>
      <c r="L96" s="29" t="str">
        <f t="shared" si="5"/>
        <v>B1</v>
      </c>
      <c r="M96" s="29" t="str">
        <f t="shared" si="5"/>
        <v>BB</v>
      </c>
      <c r="N96" s="29">
        <f t="shared" si="6"/>
        <v>16</v>
      </c>
      <c r="O96" s="29">
        <f t="shared" si="7"/>
        <v>14</v>
      </c>
    </row>
    <row r="97" spans="2:15" x14ac:dyDescent="0.25">
      <c r="B97" s="29" t="s">
        <v>251</v>
      </c>
      <c r="C97" s="29">
        <v>1</v>
      </c>
      <c r="D97" s="29" t="s">
        <v>36</v>
      </c>
      <c r="E97" s="29" t="s">
        <v>37</v>
      </c>
      <c r="F97" s="29" t="s">
        <v>252</v>
      </c>
      <c r="G97" s="29" t="str">
        <f>IF(F97&lt;&gt;"",IF(LEFT(_xll.BDP($F97&amp;" Curncy","SW_PRIMARY_REF_OBLIGATION_ISIN")&amp;" Corp",1)="#","N/A",_xll.BDP($F97&amp;" Curncy","SW_PRIMARY_REF_OBLIGATION_ISIN")&amp;" Corp"),"")</f>
        <v>US428040CD99 Corp</v>
      </c>
      <c r="H97" s="29" t="str">
        <f>IF(AND($G97&lt;&gt;"",$G97&lt;&gt;"N/A"),IF(LEFT(_xll.BDP($G97,"RTG_MOODY"),1)&lt;&gt;"#",_xll.BDP($G97,"RTG_MOODY"),""),"")</f>
        <v>B2</v>
      </c>
      <c r="I97" s="29" t="str">
        <f>IF(AND($G97&lt;&gt;"",$G97&lt;&gt;"N/A"),IF(LEFT(_xll.BDP($G97,"RTG_SP"),1)&lt;&gt;"#",_xll.BDP($G97,"RTG_SP"),""),"")</f>
        <v>B</v>
      </c>
      <c r="J97" s="29" t="str">
        <f t="shared" si="4"/>
        <v/>
      </c>
      <c r="K97" s="29" t="str">
        <f t="shared" si="4"/>
        <v/>
      </c>
      <c r="L97" s="29" t="str">
        <f t="shared" si="5"/>
        <v>B2</v>
      </c>
      <c r="M97" s="29" t="str">
        <f t="shared" si="5"/>
        <v>B</v>
      </c>
      <c r="N97" s="29">
        <f t="shared" si="6"/>
        <v>17</v>
      </c>
      <c r="O97" s="29">
        <f t="shared" si="7"/>
        <v>17</v>
      </c>
    </row>
    <row r="98" spans="2:15" x14ac:dyDescent="0.25">
      <c r="B98" s="29" t="s">
        <v>766</v>
      </c>
      <c r="C98" s="29">
        <v>1</v>
      </c>
      <c r="D98" s="29" t="s">
        <v>36</v>
      </c>
      <c r="E98" s="29" t="s">
        <v>37</v>
      </c>
      <c r="F98" s="29" t="s">
        <v>253</v>
      </c>
      <c r="G98" s="29" t="str">
        <f>IF(F98&lt;&gt;"",IF(LEFT(_xll.BDP($F98&amp;" Curncy","SW_PRIMARY_REF_OBLIGATION_ISIN")&amp;" Corp",1)="#","N/A",_xll.BDP($F98&amp;" Curncy","SW_PRIMARY_REF_OBLIGATION_ISIN")&amp;" Corp"),"")</f>
        <v>US480081AK44 Corp</v>
      </c>
      <c r="H98" s="29" t="str">
        <f>IF(AND($G98&lt;&gt;"",$G98&lt;&gt;"N/A"),IF(LEFT(_xll.BDP($G98,"RTG_MOODY"),1)&lt;&gt;"#",_xll.BDP($G98,"RTG_MOODY"),""),"")</f>
        <v>Caa3</v>
      </c>
      <c r="I98" s="29" t="str">
        <f>IF(AND($G98&lt;&gt;"",$G98&lt;&gt;"N/A"),IF(LEFT(_xll.BDP($G98,"RTG_SP"),1)&lt;&gt;"#",_xll.BDP($G98,"RTG_SP"),""),"")</f>
        <v>CCC-</v>
      </c>
      <c r="J98" s="29" t="str">
        <f t="shared" si="4"/>
        <v/>
      </c>
      <c r="K98" s="29" t="str">
        <f t="shared" si="4"/>
        <v/>
      </c>
      <c r="L98" s="29" t="str">
        <f t="shared" si="5"/>
        <v>Caa3</v>
      </c>
      <c r="M98" s="29" t="str">
        <f t="shared" si="5"/>
        <v>CCC-</v>
      </c>
      <c r="N98" s="29">
        <f t="shared" si="6"/>
        <v>21</v>
      </c>
      <c r="O98" s="29">
        <f t="shared" si="7"/>
        <v>21</v>
      </c>
    </row>
    <row r="99" spans="2:15" x14ac:dyDescent="0.25">
      <c r="B99" s="29" t="s">
        <v>254</v>
      </c>
      <c r="C99" s="29">
        <v>1</v>
      </c>
      <c r="D99" s="29" t="s">
        <v>36</v>
      </c>
      <c r="E99" s="29" t="s">
        <v>37</v>
      </c>
      <c r="F99" s="29" t="s">
        <v>255</v>
      </c>
      <c r="G99" s="29" t="str">
        <f>IF(F99&lt;&gt;"",IF(LEFT(_xll.BDP($F99&amp;" Curncy","SW_PRIMARY_REF_OBLIGATION_ISIN")&amp;" Corp",1)="#","N/A",_xll.BDP($F99&amp;" Curncy","SW_PRIMARY_REF_OBLIGATION_ISIN")&amp;" Corp"),"")</f>
        <v>US499040AP80 Corp</v>
      </c>
      <c r="H99" s="29" t="str">
        <f>IF(AND($G99&lt;&gt;"",$G99&lt;&gt;"N/A"),IF(LEFT(_xll.BDP($G99,"RTG_MOODY"),1)&lt;&gt;"#",_xll.BDP($G99,"RTG_MOODY"),""),"")</f>
        <v>Caa2</v>
      </c>
      <c r="I99" s="29" t="str">
        <f>IF(AND($G99&lt;&gt;"",$G99&lt;&gt;"N/A"),IF(LEFT(_xll.BDP($G99,"RTG_SP"),1)&lt;&gt;"#",_xll.BDP($G99,"RTG_SP"),""),"")</f>
        <v>CCC</v>
      </c>
      <c r="J99" s="29" t="str">
        <f t="shared" si="4"/>
        <v/>
      </c>
      <c r="K99" s="29" t="str">
        <f t="shared" si="4"/>
        <v/>
      </c>
      <c r="L99" s="29" t="str">
        <f t="shared" si="5"/>
        <v>Caa2</v>
      </c>
      <c r="M99" s="29" t="str">
        <f t="shared" si="5"/>
        <v>CCC</v>
      </c>
      <c r="N99" s="29">
        <f t="shared" si="6"/>
        <v>20</v>
      </c>
      <c r="O99" s="29">
        <f t="shared" si="7"/>
        <v>20</v>
      </c>
    </row>
    <row r="100" spans="2:15" x14ac:dyDescent="0.25">
      <c r="B100" s="29" t="s">
        <v>256</v>
      </c>
      <c r="C100" s="29">
        <v>1</v>
      </c>
      <c r="D100" s="29" t="s">
        <v>36</v>
      </c>
      <c r="E100" s="29" t="s">
        <v>37</v>
      </c>
      <c r="F100" s="29" t="s">
        <v>257</v>
      </c>
      <c r="G100" s="29" t="str">
        <f>IF(F100&lt;&gt;"",IF(LEFT(_xll.BDP($F100&amp;" Curncy","SW_PRIMARY_REF_OBLIGATION_ISIN")&amp;" Corp",1)="#","N/A",_xll.BDP($F100&amp;" Curncy","SW_PRIMARY_REF_OBLIGATION_ISIN")&amp;" Corp"),"")</f>
        <v>US640204AB95 Corp</v>
      </c>
      <c r="H100" s="29" t="str">
        <f>IF(AND($G100&lt;&gt;"",$G100&lt;&gt;"N/A"),IF(LEFT(_xll.BDP($G100,"RTG_MOODY"),1)&lt;&gt;"#",_xll.BDP($G100,"RTG_MOODY"),""),"")</f>
        <v>B2</v>
      </c>
      <c r="I100" s="29" t="str">
        <f>IF(AND($G100&lt;&gt;"",$G100&lt;&gt;"N/A"),IF(LEFT(_xll.BDP($G100,"RTG_SP"),1)&lt;&gt;"#",_xll.BDP($G100,"RTG_SP"),""),"")</f>
        <v>B-</v>
      </c>
      <c r="J100" s="29" t="str">
        <f t="shared" si="4"/>
        <v/>
      </c>
      <c r="K100" s="29" t="str">
        <f t="shared" si="4"/>
        <v/>
      </c>
      <c r="L100" s="29" t="str">
        <f t="shared" si="5"/>
        <v>B2</v>
      </c>
      <c r="M100" s="29" t="str">
        <f t="shared" si="5"/>
        <v>B-</v>
      </c>
      <c r="N100" s="29">
        <f t="shared" si="6"/>
        <v>17</v>
      </c>
      <c r="O100" s="29">
        <f t="shared" si="7"/>
        <v>18</v>
      </c>
    </row>
    <row r="101" spans="2:15" x14ac:dyDescent="0.25">
      <c r="B101" s="29" t="s">
        <v>258</v>
      </c>
      <c r="C101" s="29">
        <v>1</v>
      </c>
      <c r="D101" s="29" t="s">
        <v>36</v>
      </c>
      <c r="E101" s="29" t="s">
        <v>37</v>
      </c>
      <c r="F101" s="29" t="s">
        <v>259</v>
      </c>
      <c r="G101" s="29" t="str">
        <f>IF(F101&lt;&gt;"",IF(LEFT(_xll.BDP($F101&amp;" Curncy","SW_PRIMARY_REF_OBLIGATION_ISIN")&amp;" Corp",1)="#","N/A",_xll.BDP($F101&amp;" Curncy","SW_PRIMARY_REF_OBLIGATION_ISIN")&amp;" Corp"),"")</f>
        <v>US650111AG26 Corp</v>
      </c>
      <c r="H101" s="29" t="str">
        <f>IF(AND($G101&lt;&gt;"",$G101&lt;&gt;"N/A"),IF(LEFT(_xll.BDP($G101,"RTG_MOODY"),1)&lt;&gt;"#",_xll.BDP($G101,"RTG_MOODY"),""),"")</f>
        <v>B1</v>
      </c>
      <c r="I101" s="29" t="str">
        <f>IF(AND($G101&lt;&gt;"",$G101&lt;&gt;"N/A"),IF(LEFT(_xll.BDP($G101,"RTG_SP"),1)&lt;&gt;"#",_xll.BDP($G101,"RTG_SP"),""),"")</f>
        <v>BB</v>
      </c>
      <c r="J101" s="29" t="str">
        <f t="shared" si="4"/>
        <v/>
      </c>
      <c r="K101" s="29" t="str">
        <f t="shared" si="4"/>
        <v/>
      </c>
      <c r="L101" s="29" t="str">
        <f t="shared" si="5"/>
        <v>B1</v>
      </c>
      <c r="M101" s="29" t="str">
        <f t="shared" si="5"/>
        <v>BB</v>
      </c>
      <c r="N101" s="29">
        <f t="shared" si="6"/>
        <v>16</v>
      </c>
      <c r="O101" s="29">
        <f t="shared" si="7"/>
        <v>14</v>
      </c>
    </row>
    <row r="102" spans="2:15" x14ac:dyDescent="0.25">
      <c r="B102" s="29" t="s">
        <v>260</v>
      </c>
      <c r="C102" s="29">
        <v>1</v>
      </c>
      <c r="D102" s="29" t="s">
        <v>36</v>
      </c>
      <c r="E102" s="29" t="s">
        <v>37</v>
      </c>
      <c r="F102" s="29" t="s">
        <v>236</v>
      </c>
      <c r="G102" s="29" t="str">
        <f>IF(F102&lt;&gt;"",IF(LEFT(_xll.BDP($F102&amp;" Curncy","SW_PRIMARY_REF_OBLIGATION_ISIN")&amp;" Corp",1)="#","N/A",_xll.BDP($F102&amp;" Curncy","SW_PRIMARY_REF_OBLIGATION_ISIN")&amp;" Corp"),"")</f>
        <v>US85375CBD20 Corp</v>
      </c>
      <c r="H102" s="29" t="str">
        <f>IF(AND($G102&lt;&gt;"",$G102&lt;&gt;"N/A"),IF(LEFT(_xll.BDP($G102,"RTG_MOODY"),1)&lt;&gt;"#",_xll.BDP($G102,"RTG_MOODY"),""),"")</f>
        <v/>
      </c>
      <c r="I102" s="29" t="str">
        <f>IF(AND($G102&lt;&gt;"",$G102&lt;&gt;"N/A"),IF(LEFT(_xll.BDP($G102,"RTG_SP"),1)&lt;&gt;"#",_xll.BDP($G102,"RTG_SP"),""),"")</f>
        <v/>
      </c>
      <c r="J102" s="29" t="str">
        <f t="shared" si="4"/>
        <v/>
      </c>
      <c r="K102" s="29" t="str">
        <f t="shared" si="4"/>
        <v/>
      </c>
      <c r="L102" s="29" t="str">
        <f t="shared" si="5"/>
        <v/>
      </c>
      <c r="M102" s="29" t="str">
        <f t="shared" si="5"/>
        <v/>
      </c>
      <c r="N102" s="29" t="str">
        <f t="shared" si="6"/>
        <v/>
      </c>
      <c r="O102" s="29" t="str">
        <f t="shared" si="7"/>
        <v/>
      </c>
    </row>
    <row r="103" spans="2:15" x14ac:dyDescent="0.25">
      <c r="B103" s="29" t="s">
        <v>261</v>
      </c>
      <c r="C103" s="29">
        <v>1</v>
      </c>
      <c r="D103" s="29" t="s">
        <v>36</v>
      </c>
      <c r="E103" s="29" t="s">
        <v>37</v>
      </c>
      <c r="F103" s="29" t="s">
        <v>262</v>
      </c>
      <c r="G103" s="29" t="str">
        <f>IF(F103&lt;&gt;"",IF(LEFT(_xll.BDP($F103&amp;" Curncy","SW_PRIMARY_REF_OBLIGATION_ISIN")&amp;" Corp",1)="#","N/A",_xll.BDP($F103&amp;" Curncy","SW_PRIMARY_REF_OBLIGATION_ISIN")&amp;" Corp"),"")</f>
        <v>US892335AL43 Corp</v>
      </c>
      <c r="H103" s="29" t="str">
        <f>IF(AND($G103&lt;&gt;"",$G103&lt;&gt;"N/A"),IF(LEFT(_xll.BDP($G103,"RTG_MOODY"),1)&lt;&gt;"#",_xll.BDP($G103,"RTG_MOODY"),""),"")</f>
        <v>Caa2</v>
      </c>
      <c r="I103" s="29" t="str">
        <f>IF(AND($G103&lt;&gt;"",$G103&lt;&gt;"N/A"),IF(LEFT(_xll.BDP($G103,"RTG_SP"),1)&lt;&gt;"#",_xll.BDP($G103,"RTG_SP"),""),"")</f>
        <v>CCC</v>
      </c>
      <c r="J103" s="29" t="str">
        <f t="shared" si="4"/>
        <v/>
      </c>
      <c r="K103" s="29" t="str">
        <f t="shared" si="4"/>
        <v/>
      </c>
      <c r="L103" s="29" t="str">
        <f t="shared" si="5"/>
        <v>Caa2</v>
      </c>
      <c r="M103" s="29" t="str">
        <f t="shared" si="5"/>
        <v>CCC</v>
      </c>
      <c r="N103" s="29">
        <f t="shared" si="6"/>
        <v>20</v>
      </c>
      <c r="O103" s="29">
        <f t="shared" si="7"/>
        <v>20</v>
      </c>
    </row>
    <row r="104" spans="2:15" x14ac:dyDescent="0.25">
      <c r="B104" s="29" t="s">
        <v>263</v>
      </c>
      <c r="C104" s="29">
        <v>1</v>
      </c>
      <c r="D104" s="29" t="s">
        <v>36</v>
      </c>
      <c r="E104" s="29" t="s">
        <v>37</v>
      </c>
      <c r="F104" s="29" t="s">
        <v>264</v>
      </c>
      <c r="G104" s="29" t="str">
        <f>IF(F104&lt;&gt;"",IF(LEFT(_xll.BDP($F104&amp;" Curncy","SW_PRIMARY_REF_OBLIGATION_ISIN")&amp;" Corp",1)="#","N/A",_xll.BDP($F104&amp;" Curncy","SW_PRIMARY_REF_OBLIGATION_ISIN")&amp;" Corp"),"")</f>
        <v>US909214BP20 Corp</v>
      </c>
      <c r="H104" s="29" t="str">
        <f>IF(AND($G104&lt;&gt;"",$G104&lt;&gt;"N/A"),IF(LEFT(_xll.BDP($G104,"RTG_MOODY"),1)&lt;&gt;"#",_xll.BDP($G104,"RTG_MOODY"),""),"")</f>
        <v>B2</v>
      </c>
      <c r="I104" s="29" t="str">
        <f>IF(AND($G104&lt;&gt;"",$G104&lt;&gt;"N/A"),IF(LEFT(_xll.BDP($G104,"RTG_SP"),1)&lt;&gt;"#",_xll.BDP($G104,"RTG_SP"),""),"")</f>
        <v>B+</v>
      </c>
      <c r="J104" s="29" t="str">
        <f t="shared" si="4"/>
        <v/>
      </c>
      <c r="K104" s="29" t="str">
        <f t="shared" si="4"/>
        <v/>
      </c>
      <c r="L104" s="29" t="str">
        <f t="shared" si="5"/>
        <v>B2</v>
      </c>
      <c r="M104" s="29" t="str">
        <f t="shared" si="5"/>
        <v>B+</v>
      </c>
      <c r="N104" s="29">
        <f t="shared" si="6"/>
        <v>17</v>
      </c>
      <c r="O104" s="29">
        <f t="shared" si="7"/>
        <v>16</v>
      </c>
    </row>
    <row r="105" spans="2:15" x14ac:dyDescent="0.25">
      <c r="B105" s="29" t="s">
        <v>265</v>
      </c>
      <c r="C105" s="29">
        <v>1</v>
      </c>
      <c r="D105" s="29" t="s">
        <v>36</v>
      </c>
      <c r="E105" s="29" t="s">
        <v>37</v>
      </c>
      <c r="F105" s="29" t="s">
        <v>266</v>
      </c>
      <c r="G105" s="29" t="str">
        <f>IF(F105&lt;&gt;"",IF(LEFT(_xll.BDP($F105&amp;" Curncy","SW_PRIMARY_REF_OBLIGATION_ISIN")&amp;" Corp",1)="#","N/A",_xll.BDP($F105&amp;" Curncy","SW_PRIMARY_REF_OBLIGATION_ISIN")&amp;" Corp"),"")</f>
        <v>US911365AX24 Corp</v>
      </c>
      <c r="H105" s="29" t="str">
        <f>IF(AND($G105&lt;&gt;"",$G105&lt;&gt;"N/A"),IF(LEFT(_xll.BDP($G105,"RTG_MOODY"),1)&lt;&gt;"#",_xll.BDP($G105,"RTG_MOODY"),""),"")</f>
        <v>B1</v>
      </c>
      <c r="I105" s="29" t="str">
        <f>IF(AND($G105&lt;&gt;"",$G105&lt;&gt;"N/A"),IF(LEFT(_xll.BDP($G105,"RTG_SP"),1)&lt;&gt;"#",_xll.BDP($G105,"RTG_SP"),""),"")</f>
        <v>BB-</v>
      </c>
      <c r="J105" s="29" t="str">
        <f t="shared" si="4"/>
        <v/>
      </c>
      <c r="K105" s="29" t="str">
        <f t="shared" si="4"/>
        <v/>
      </c>
      <c r="L105" s="29" t="str">
        <f t="shared" si="5"/>
        <v>B1</v>
      </c>
      <c r="M105" s="29" t="str">
        <f t="shared" si="5"/>
        <v>BB-</v>
      </c>
      <c r="N105" s="29">
        <f t="shared" si="6"/>
        <v>16</v>
      </c>
      <c r="O105" s="29">
        <f t="shared" si="7"/>
        <v>15</v>
      </c>
    </row>
    <row r="106" spans="2:15" x14ac:dyDescent="0.25">
      <c r="B106" s="29" t="s">
        <v>267</v>
      </c>
      <c r="C106" s="29">
        <v>1</v>
      </c>
      <c r="D106" s="29" t="s">
        <v>36</v>
      </c>
      <c r="E106" s="29" t="s">
        <v>37</v>
      </c>
      <c r="F106" s="29" t="s">
        <v>268</v>
      </c>
      <c r="G106" s="29" t="str">
        <f>IF(F106&lt;&gt;"",IF(LEFT(_xll.BDP($F106&amp;" Curncy","SW_PRIMARY_REF_OBLIGATION_ISIN")&amp;" Corp",1)="#","N/A",_xll.BDP($F106&amp;" Curncy","SW_PRIMARY_REF_OBLIGATION_ISIN")&amp;" Corp"),"")</f>
        <v>US912909AD03 Corp</v>
      </c>
      <c r="H106" s="29" t="str">
        <f>IF(AND($G106&lt;&gt;"",$G106&lt;&gt;"N/A"),IF(LEFT(_xll.BDP($G106,"RTG_MOODY"),1)&lt;&gt;"#",_xll.BDP($G106,"RTG_MOODY"),""),"")</f>
        <v>B2 /*-</v>
      </c>
      <c r="I106" s="29" t="str">
        <f>IF(AND($G106&lt;&gt;"",$G106&lt;&gt;"N/A"),IF(LEFT(_xll.BDP($G106,"RTG_SP"),1)&lt;&gt;"#",_xll.BDP($G106,"RTG_SP"),""),"")</f>
        <v>B</v>
      </c>
      <c r="J106" s="29">
        <f t="shared" si="4"/>
        <v>4</v>
      </c>
      <c r="K106" s="29" t="str">
        <f t="shared" si="4"/>
        <v/>
      </c>
      <c r="L106" s="29" t="str">
        <f t="shared" si="5"/>
        <v>B2</v>
      </c>
      <c r="M106" s="29" t="str">
        <f t="shared" si="5"/>
        <v>B</v>
      </c>
      <c r="N106" s="29">
        <f t="shared" si="6"/>
        <v>17</v>
      </c>
      <c r="O106" s="29">
        <f t="shared" si="7"/>
        <v>17</v>
      </c>
    </row>
    <row r="107" spans="2:15" x14ac:dyDescent="0.25">
      <c r="B107" s="29" t="s">
        <v>269</v>
      </c>
      <c r="C107" s="29">
        <v>1</v>
      </c>
      <c r="D107" s="29" t="s">
        <v>36</v>
      </c>
      <c r="E107" s="29" t="s">
        <v>37</v>
      </c>
      <c r="F107" s="29" t="s">
        <v>270</v>
      </c>
      <c r="G107" s="29" t="str">
        <f>IF(F107&lt;&gt;"",IF(LEFT(_xll.BDP($F107&amp;" Curncy","SW_PRIMARY_REF_OBLIGATION_ISIN")&amp;" Corp",1)="#","N/A",_xll.BDP($F107&amp;" Curncy","SW_PRIMARY_REF_OBLIGATION_ISIN")&amp;" Corp"),"")</f>
        <v>US913903AP52 Corp</v>
      </c>
      <c r="H107" s="29" t="str">
        <f>IF(AND($G107&lt;&gt;"",$G107&lt;&gt;"N/A"),IF(LEFT(_xll.BDP($G107,"RTG_MOODY"),1)&lt;&gt;"#",_xll.BDP($G107,"RTG_MOODY"),""),"")</f>
        <v>Ba1</v>
      </c>
      <c r="I107" s="29" t="str">
        <f>IF(AND($G107&lt;&gt;"",$G107&lt;&gt;"N/A"),IF(LEFT(_xll.BDP($G107,"RTG_SP"),1)&lt;&gt;"#",_xll.BDP($G107,"RTG_SP"),""),"")</f>
        <v>BBB-</v>
      </c>
      <c r="J107" s="29" t="str">
        <f t="shared" si="4"/>
        <v/>
      </c>
      <c r="K107" s="29" t="str">
        <f t="shared" si="4"/>
        <v/>
      </c>
      <c r="L107" s="29" t="str">
        <f t="shared" si="5"/>
        <v>Ba1</v>
      </c>
      <c r="M107" s="29" t="str">
        <f t="shared" si="5"/>
        <v>BBB-</v>
      </c>
      <c r="N107" s="29">
        <f t="shared" si="6"/>
        <v>13</v>
      </c>
      <c r="O107" s="29">
        <f t="shared" si="7"/>
        <v>12</v>
      </c>
    </row>
    <row r="108" spans="2:15" x14ac:dyDescent="0.25">
      <c r="B108" s="29" t="s">
        <v>271</v>
      </c>
      <c r="C108" s="29">
        <v>1</v>
      </c>
      <c r="D108" s="29" t="s">
        <v>36</v>
      </c>
      <c r="E108" s="29" t="s">
        <v>37</v>
      </c>
      <c r="F108" s="29" t="s">
        <v>272</v>
      </c>
      <c r="G108" s="29" t="str">
        <f>IF(F108&lt;&gt;"",IF(LEFT(_xll.BDP($F108&amp;" Curncy","SW_PRIMARY_REF_OBLIGATION_ISIN")&amp;" Corp",1)="#","N/A",_xll.BDP($F108&amp;" Curncy","SW_PRIMARY_REF_OBLIGATION_ISIN")&amp;" Corp"),"")</f>
        <v>US929160AM18 Corp</v>
      </c>
      <c r="H108" s="29" t="str">
        <f>IF(AND($G108&lt;&gt;"",$G108&lt;&gt;"N/A"),IF(LEFT(_xll.BDP($G108,"RTG_MOODY"),1)&lt;&gt;"#",_xll.BDP($G108,"RTG_MOODY"),""),"")</f>
        <v>Ba2</v>
      </c>
      <c r="I108" s="29" t="str">
        <f>IF(AND($G108&lt;&gt;"",$G108&lt;&gt;"N/A"),IF(LEFT(_xll.BDP($G108,"RTG_SP"),1)&lt;&gt;"#",_xll.BDP($G108,"RTG_SP"),""),"")</f>
        <v>BBB</v>
      </c>
      <c r="J108" s="29" t="str">
        <f t="shared" si="4"/>
        <v/>
      </c>
      <c r="K108" s="29" t="str">
        <f t="shared" si="4"/>
        <v/>
      </c>
      <c r="L108" s="29" t="str">
        <f t="shared" si="5"/>
        <v>Ba2</v>
      </c>
      <c r="M108" s="29" t="str">
        <f t="shared" si="5"/>
        <v>BBB</v>
      </c>
      <c r="N108" s="29">
        <f t="shared" si="6"/>
        <v>14</v>
      </c>
      <c r="O108" s="29">
        <f t="shared" si="7"/>
        <v>11</v>
      </c>
    </row>
    <row r="109" spans="2:15" x14ac:dyDescent="0.25">
      <c r="B109" s="29" t="s">
        <v>273</v>
      </c>
      <c r="C109" s="29">
        <v>1</v>
      </c>
      <c r="D109" s="29" t="s">
        <v>36</v>
      </c>
      <c r="E109" s="29" t="s">
        <v>37</v>
      </c>
      <c r="F109" s="29" t="s">
        <v>274</v>
      </c>
      <c r="G109" s="29" t="str">
        <f>IF(F109&lt;&gt;"",IF(LEFT(_xll.BDP($F109&amp;" Curncy","SW_PRIMARY_REF_OBLIGATION_ISIN")&amp;" Corp",1)="#","N/A",_xll.BDP($F109&amp;" Curncy","SW_PRIMARY_REF_OBLIGATION_ISIN")&amp;" Corp"),"")</f>
        <v>US97381WAJ36 Corp</v>
      </c>
      <c r="H109" s="29" t="str">
        <f>IF(AND($G109&lt;&gt;"",$G109&lt;&gt;"N/A"),IF(LEFT(_xll.BDP($G109,"RTG_MOODY"),1)&lt;&gt;"#",_xll.BDP($G109,"RTG_MOODY"),""),"")</f>
        <v>B2</v>
      </c>
      <c r="I109" s="29" t="str">
        <f>IF(AND($G109&lt;&gt;"",$G109&lt;&gt;"N/A"),IF(LEFT(_xll.BDP($G109,"RTG_SP"),1)&lt;&gt;"#",_xll.BDP($G109,"RTG_SP"),""),"")</f>
        <v>B+</v>
      </c>
      <c r="J109" s="29" t="str">
        <f t="shared" si="4"/>
        <v/>
      </c>
      <c r="K109" s="29" t="str">
        <f t="shared" si="4"/>
        <v/>
      </c>
      <c r="L109" s="29" t="str">
        <f t="shared" si="5"/>
        <v>B2</v>
      </c>
      <c r="M109" s="29" t="str">
        <f t="shared" si="5"/>
        <v>B+</v>
      </c>
      <c r="N109" s="29">
        <f t="shared" si="6"/>
        <v>17</v>
      </c>
      <c r="O109" s="29">
        <f t="shared" si="7"/>
        <v>16</v>
      </c>
    </row>
    <row r="110" spans="2:15" x14ac:dyDescent="0.25">
      <c r="G110" s="29" t="str">
        <f>IF(F110&lt;&gt;"",IF(LEFT(_xll.BDP($F110&amp;" Curncy","SW_PRIMARY_REF_OBLIGATION_ISIN")&amp;" Corp",1)="#","N/A",_xll.BDP($F110&amp;" Curncy","SW_PRIMARY_REF_OBLIGATION_ISIN")&amp;" Corp"),"")</f>
        <v/>
      </c>
      <c r="H110" s="29" t="str">
        <f>IF(AND($G110&lt;&gt;"",$G110&lt;&gt;"N/A"),IF(LEFT(_xll.BDP($G110,"RTG_MOODY"),1)&lt;&gt;"#",_xll.BDP($G110,"RTG_MOODY"),""),"")</f>
        <v/>
      </c>
      <c r="I110" s="29" t="str">
        <f>IF(AND($G110&lt;&gt;"",$G110&lt;&gt;"N/A"),IF(LEFT(_xll.BDP($G110,"RTG_SP"),1)&lt;&gt;"#",_xll.BDP($G110,"RTG_SP"),""),"")</f>
        <v/>
      </c>
      <c r="J110" s="29" t="str">
        <f t="shared" si="4"/>
        <v/>
      </c>
      <c r="K110" s="29" t="str">
        <f t="shared" si="4"/>
        <v/>
      </c>
      <c r="L110" s="29" t="str">
        <f t="shared" si="5"/>
        <v/>
      </c>
      <c r="M110" s="29" t="str">
        <f t="shared" si="5"/>
        <v/>
      </c>
      <c r="N110" s="29" t="str">
        <f t="shared" si="6"/>
        <v/>
      </c>
      <c r="O110" s="29" t="str">
        <f t="shared" si="7"/>
        <v/>
      </c>
    </row>
    <row r="111" spans="2:15" x14ac:dyDescent="0.25">
      <c r="G111" s="29" t="str">
        <f>IF(F111&lt;&gt;"",IF(LEFT(_xll.BDP($F111&amp;" Curncy","SW_PRIMARY_REF_OBLIGATION_ISIN")&amp;" Corp",1)="#","N/A",_xll.BDP($F111&amp;" Curncy","SW_PRIMARY_REF_OBLIGATION_ISIN")&amp;" Corp"),"")</f>
        <v/>
      </c>
      <c r="H111" s="29" t="str">
        <f>IF(AND($G111&lt;&gt;"",$G111&lt;&gt;"N/A"),IF(LEFT(_xll.BDP($G111,"RTG_MOODY"),1)&lt;&gt;"#",_xll.BDP($G111,"RTG_MOODY"),""),"")</f>
        <v/>
      </c>
      <c r="I111" s="29" t="str">
        <f>IF(AND($G111&lt;&gt;"",$G111&lt;&gt;"N/A"),IF(LEFT(_xll.BDP($G111,"RTG_SP"),1)&lt;&gt;"#",_xll.BDP($G111,"RTG_SP"),""),"")</f>
        <v/>
      </c>
      <c r="J111" s="29" t="str">
        <f t="shared" si="4"/>
        <v/>
      </c>
      <c r="K111" s="29" t="str">
        <f t="shared" si="4"/>
        <v/>
      </c>
      <c r="L111" s="29" t="str">
        <f t="shared" si="5"/>
        <v/>
      </c>
      <c r="M111" s="29" t="str">
        <f t="shared" si="5"/>
        <v/>
      </c>
      <c r="N111" s="29" t="str">
        <f t="shared" si="6"/>
        <v/>
      </c>
      <c r="O111" s="29" t="str">
        <f t="shared" si="7"/>
        <v/>
      </c>
    </row>
    <row r="112" spans="2:15" x14ac:dyDescent="0.25">
      <c r="G112" s="29" t="str">
        <f>IF(F112&lt;&gt;"",IF(LEFT(_xll.BDP($F112&amp;" Curncy","SW_PRIMARY_REF_OBLIGATION_ISIN")&amp;" Corp",1)="#","N/A",_xll.BDP($F112&amp;" Curncy","SW_PRIMARY_REF_OBLIGATION_ISIN")&amp;" Corp"),"")</f>
        <v/>
      </c>
      <c r="H112" s="29" t="str">
        <f>IF(AND($G112&lt;&gt;"",$G112&lt;&gt;"N/A"),IF(LEFT(_xll.BDP($G112,"RTG_MOODY"),1)&lt;&gt;"#",_xll.BDP($G112,"RTG_MOODY"),""),"")</f>
        <v/>
      </c>
      <c r="I112" s="29" t="str">
        <f>IF(AND($G112&lt;&gt;"",$G112&lt;&gt;"N/A"),IF(LEFT(_xll.BDP($G112,"RTG_SP"),1)&lt;&gt;"#",_xll.BDP($G112,"RTG_SP"),""),"")</f>
        <v/>
      </c>
      <c r="J112" s="29" t="str">
        <f t="shared" si="4"/>
        <v/>
      </c>
      <c r="K112" s="29" t="str">
        <f t="shared" si="4"/>
        <v/>
      </c>
      <c r="L112" s="29" t="str">
        <f t="shared" si="5"/>
        <v/>
      </c>
      <c r="M112" s="29" t="str">
        <f t="shared" si="5"/>
        <v/>
      </c>
      <c r="N112" s="29" t="str">
        <f t="shared" si="6"/>
        <v/>
      </c>
      <c r="O112" s="29" t="str">
        <f t="shared" si="7"/>
        <v/>
      </c>
    </row>
    <row r="113" spans="7:15" x14ac:dyDescent="0.25">
      <c r="G113" s="29" t="str">
        <f>IF(F113&lt;&gt;"",IF(LEFT(_xll.BDP($F113&amp;" Curncy","SW_PRIMARY_REF_OBLIGATION_ISIN")&amp;" Corp",1)="#","N/A",_xll.BDP($F113&amp;" Curncy","SW_PRIMARY_REF_OBLIGATION_ISIN")&amp;" Corp"),"")</f>
        <v/>
      </c>
      <c r="H113" s="29" t="str">
        <f>IF(AND($G113&lt;&gt;"",$G113&lt;&gt;"N/A"),IF(LEFT(_xll.BDP($G113,"RTG_MOODY"),1)&lt;&gt;"#",_xll.BDP($G113,"RTG_MOODY"),""),"")</f>
        <v/>
      </c>
      <c r="I113" s="29" t="str">
        <f>IF(AND($G113&lt;&gt;"",$G113&lt;&gt;"N/A"),IF(LEFT(_xll.BDP($G113,"RTG_SP"),1)&lt;&gt;"#",_xll.BDP($G113,"RTG_SP"),""),"")</f>
        <v/>
      </c>
      <c r="J113" s="29" t="str">
        <f t="shared" si="4"/>
        <v/>
      </c>
      <c r="K113" s="29" t="str">
        <f t="shared" si="4"/>
        <v/>
      </c>
      <c r="L113" s="29" t="str">
        <f t="shared" si="5"/>
        <v/>
      </c>
      <c r="M113" s="29" t="str">
        <f t="shared" si="5"/>
        <v/>
      </c>
      <c r="N113" s="29" t="str">
        <f t="shared" si="6"/>
        <v/>
      </c>
      <c r="O113" s="29" t="str">
        <f t="shared" si="7"/>
        <v/>
      </c>
    </row>
    <row r="114" spans="7:15" x14ac:dyDescent="0.25">
      <c r="G114" s="29" t="str">
        <f>IF(F114&lt;&gt;"",IF(LEFT(_xll.BDP($F114&amp;" Curncy","SW_PRIMARY_REF_OBLIGATION_ISIN")&amp;" Corp",1)="#","N/A",_xll.BDP($F114&amp;" Curncy","SW_PRIMARY_REF_OBLIGATION_ISIN")&amp;" Corp"),"")</f>
        <v/>
      </c>
      <c r="H114" s="29" t="str">
        <f>IF(AND($G114&lt;&gt;"",$G114&lt;&gt;"N/A"),IF(LEFT(_xll.BDP($G114,"RTG_MOODY"),1)&lt;&gt;"#",_xll.BDP($G114,"RTG_MOODY"),""),"")</f>
        <v/>
      </c>
      <c r="I114" s="29" t="str">
        <f>IF(AND($G114&lt;&gt;"",$G114&lt;&gt;"N/A"),IF(LEFT(_xll.BDP($G114,"RTG_SP"),1)&lt;&gt;"#",_xll.BDP($G114,"RTG_SP"),""),"")</f>
        <v/>
      </c>
      <c r="J114" s="29" t="str">
        <f t="shared" si="4"/>
        <v/>
      </c>
      <c r="K114" s="29" t="str">
        <f t="shared" si="4"/>
        <v/>
      </c>
      <c r="L114" s="29" t="str">
        <f t="shared" si="5"/>
        <v/>
      </c>
      <c r="M114" s="29" t="str">
        <f t="shared" si="5"/>
        <v/>
      </c>
      <c r="N114" s="29" t="str">
        <f t="shared" si="6"/>
        <v/>
      </c>
      <c r="O114" s="29" t="str">
        <f t="shared" si="7"/>
        <v/>
      </c>
    </row>
    <row r="115" spans="7:15" x14ac:dyDescent="0.25">
      <c r="G115" s="29" t="str">
        <f>IF(F115&lt;&gt;"",IF(LEFT(_xll.BDP($F115&amp;" Curncy","SW_PRIMARY_REF_OBLIGATION_ISIN")&amp;" Corp",1)="#","N/A",_xll.BDP($F115&amp;" Curncy","SW_PRIMARY_REF_OBLIGATION_ISIN")&amp;" Corp"),"")</f>
        <v/>
      </c>
      <c r="H115" s="29" t="str">
        <f>IF(AND($G115&lt;&gt;"",$G115&lt;&gt;"N/A"),IF(LEFT(_xll.BDP($G115,"RTG_MOODY"),1)&lt;&gt;"#",_xll.BDP($G115,"RTG_MOODY"),""),"")</f>
        <v/>
      </c>
      <c r="I115" s="29" t="str">
        <f>IF(AND($G115&lt;&gt;"",$G115&lt;&gt;"N/A"),IF(LEFT(_xll.BDP($G115,"RTG_SP"),1)&lt;&gt;"#",_xll.BDP($G115,"RTG_SP"),""),"")</f>
        <v/>
      </c>
      <c r="J115" s="29" t="str">
        <f t="shared" si="4"/>
        <v/>
      </c>
      <c r="K115" s="29" t="str">
        <f t="shared" si="4"/>
        <v/>
      </c>
      <c r="L115" s="29" t="str">
        <f t="shared" si="5"/>
        <v/>
      </c>
      <c r="M115" s="29" t="str">
        <f t="shared" si="5"/>
        <v/>
      </c>
      <c r="N115" s="29" t="str">
        <f t="shared" si="6"/>
        <v/>
      </c>
      <c r="O115" s="29" t="str">
        <f t="shared" si="7"/>
        <v/>
      </c>
    </row>
    <row r="116" spans="7:15" x14ac:dyDescent="0.25">
      <c r="G116" s="29" t="str">
        <f>IF(F116&lt;&gt;"",IF(LEFT(_xll.BDP($F116&amp;" Curncy","SW_PRIMARY_REF_OBLIGATION_ISIN")&amp;" Corp",1)="#","N/A",_xll.BDP($F116&amp;" Curncy","SW_PRIMARY_REF_OBLIGATION_ISIN")&amp;" Corp"),"")</f>
        <v/>
      </c>
      <c r="H116" s="29" t="str">
        <f>IF(AND($G116&lt;&gt;"",$G116&lt;&gt;"N/A"),IF(LEFT(_xll.BDP($G116,"RTG_MOODY"),1)&lt;&gt;"#",_xll.BDP($G116,"RTG_MOODY"),""),"")</f>
        <v/>
      </c>
      <c r="I116" s="29" t="str">
        <f>IF(AND($G116&lt;&gt;"",$G116&lt;&gt;"N/A"),IF(LEFT(_xll.BDP($G116,"RTG_SP"),1)&lt;&gt;"#",_xll.BDP($G116,"RTG_SP"),""),"")</f>
        <v/>
      </c>
      <c r="J116" s="29" t="str">
        <f t="shared" si="4"/>
        <v/>
      </c>
      <c r="K116" s="29" t="str">
        <f t="shared" si="4"/>
        <v/>
      </c>
      <c r="L116" s="29" t="str">
        <f t="shared" si="5"/>
        <v/>
      </c>
      <c r="M116" s="29" t="str">
        <f t="shared" si="5"/>
        <v/>
      </c>
      <c r="N116" s="29" t="str">
        <f t="shared" si="6"/>
        <v/>
      </c>
      <c r="O116" s="29" t="str">
        <f t="shared" si="7"/>
        <v/>
      </c>
    </row>
    <row r="117" spans="7:15" x14ac:dyDescent="0.25">
      <c r="G117" s="29" t="str">
        <f>IF(F117&lt;&gt;"",IF(LEFT(_xll.BDP($F117&amp;" Curncy","SW_PRIMARY_REF_OBLIGATION_ISIN")&amp;" Corp",1)="#","N/A",_xll.BDP($F117&amp;" Curncy","SW_PRIMARY_REF_OBLIGATION_ISIN")&amp;" Corp"),"")</f>
        <v/>
      </c>
      <c r="H117" s="29" t="str">
        <f>IF(AND($G117&lt;&gt;"",$G117&lt;&gt;"N/A"),IF(LEFT(_xll.BDP($G117,"RTG_MOODY"),1)&lt;&gt;"#",_xll.BDP($G117,"RTG_MOODY"),""),"")</f>
        <v/>
      </c>
      <c r="I117" s="29" t="str">
        <f>IF(AND($G117&lt;&gt;"",$G117&lt;&gt;"N/A"),IF(LEFT(_xll.BDP($G117,"RTG_SP"),1)&lt;&gt;"#",_xll.BDP($G117,"RTG_SP"),""),"")</f>
        <v/>
      </c>
      <c r="J117" s="29" t="str">
        <f t="shared" si="4"/>
        <v/>
      </c>
      <c r="K117" s="29" t="str">
        <f t="shared" si="4"/>
        <v/>
      </c>
      <c r="L117" s="29" t="str">
        <f t="shared" si="5"/>
        <v/>
      </c>
      <c r="M117" s="29" t="str">
        <f t="shared" si="5"/>
        <v/>
      </c>
      <c r="N117" s="29" t="str">
        <f t="shared" si="6"/>
        <v/>
      </c>
      <c r="O117" s="29" t="str">
        <f t="shared" si="7"/>
        <v/>
      </c>
    </row>
    <row r="118" spans="7:15" x14ac:dyDescent="0.25">
      <c r="G118" s="29" t="str">
        <f>IF(F118&lt;&gt;"",IF(LEFT(_xll.BDP($F118&amp;" Curncy","SW_PRIMARY_REF_OBLIGATION_ISIN")&amp;" Corp",1)="#","N/A",_xll.BDP($F118&amp;" Curncy","SW_PRIMARY_REF_OBLIGATION_ISIN")&amp;" Corp"),"")</f>
        <v/>
      </c>
      <c r="H118" s="29" t="str">
        <f>IF(AND($G118&lt;&gt;"",$G118&lt;&gt;"N/A"),IF(LEFT(_xll.BDP($G118,"RTG_MOODY"),1)&lt;&gt;"#",_xll.BDP($G118,"RTG_MOODY"),""),"")</f>
        <v/>
      </c>
      <c r="I118" s="29" t="str">
        <f>IF(AND($G118&lt;&gt;"",$G118&lt;&gt;"N/A"),IF(LEFT(_xll.BDP($G118,"RTG_SP"),1)&lt;&gt;"#",_xll.BDP($G118,"RTG_SP"),""),"")</f>
        <v/>
      </c>
      <c r="J118" s="29" t="str">
        <f t="shared" si="4"/>
        <v/>
      </c>
      <c r="K118" s="29" t="str">
        <f t="shared" si="4"/>
        <v/>
      </c>
      <c r="L118" s="29" t="str">
        <f t="shared" si="5"/>
        <v/>
      </c>
      <c r="M118" s="29" t="str">
        <f t="shared" si="5"/>
        <v/>
      </c>
      <c r="N118" s="29" t="str">
        <f t="shared" si="6"/>
        <v/>
      </c>
      <c r="O118" s="29" t="str">
        <f t="shared" si="7"/>
        <v/>
      </c>
    </row>
    <row r="119" spans="7:15" x14ac:dyDescent="0.25">
      <c r="G119" s="29" t="str">
        <f>IF(F119&lt;&gt;"",IF(LEFT(_xll.BDP($F119&amp;" Curncy","SW_PRIMARY_REF_OBLIGATION_ISIN")&amp;" Corp",1)="#","N/A",_xll.BDP($F119&amp;" Curncy","SW_PRIMARY_REF_OBLIGATION_ISIN")&amp;" Corp"),"")</f>
        <v/>
      </c>
      <c r="H119" s="29" t="str">
        <f>IF(AND($G119&lt;&gt;"",$G119&lt;&gt;"N/A"),IF(LEFT(_xll.BDP($G119,"RTG_MOODY"),1)&lt;&gt;"#",_xll.BDP($G119,"RTG_MOODY"),""),"")</f>
        <v/>
      </c>
      <c r="I119" s="29" t="str">
        <f>IF(AND($G119&lt;&gt;"",$G119&lt;&gt;"N/A"),IF(LEFT(_xll.BDP($G119,"RTG_SP"),1)&lt;&gt;"#",_xll.BDP($G119,"RTG_SP"),""),"")</f>
        <v/>
      </c>
      <c r="J119" s="29" t="str">
        <f t="shared" si="4"/>
        <v/>
      </c>
      <c r="K119" s="29" t="str">
        <f t="shared" si="4"/>
        <v/>
      </c>
      <c r="L119" s="29" t="str">
        <f t="shared" si="5"/>
        <v/>
      </c>
      <c r="M119" s="29" t="str">
        <f t="shared" si="5"/>
        <v/>
      </c>
      <c r="N119" s="29" t="str">
        <f t="shared" si="6"/>
        <v/>
      </c>
      <c r="O119" s="29" t="str">
        <f t="shared" si="7"/>
        <v/>
      </c>
    </row>
    <row r="120" spans="7:15" x14ac:dyDescent="0.25">
      <c r="G120" s="29" t="str">
        <f>IF(F120&lt;&gt;"",IF(LEFT(_xll.BDP($F120&amp;" Curncy","SW_PRIMARY_REF_OBLIGATION_ISIN")&amp;" Corp",1)="#","N/A",_xll.BDP($F120&amp;" Curncy","SW_PRIMARY_REF_OBLIGATION_ISIN")&amp;" Corp"),"")</f>
        <v/>
      </c>
      <c r="H120" s="29" t="str">
        <f>IF(AND($G120&lt;&gt;"",$G120&lt;&gt;"N/A"),IF(LEFT(_xll.BDP($G120,"RTG_MOODY"),1)&lt;&gt;"#",_xll.BDP($G120,"RTG_MOODY"),""),"")</f>
        <v/>
      </c>
      <c r="I120" s="29" t="str">
        <f>IF(AND($G120&lt;&gt;"",$G120&lt;&gt;"N/A"),IF(LEFT(_xll.BDP($G120,"RTG_SP"),1)&lt;&gt;"#",_xll.BDP($G120,"RTG_SP"),""),"")</f>
        <v/>
      </c>
      <c r="J120" s="29" t="str">
        <f t="shared" si="4"/>
        <v/>
      </c>
      <c r="K120" s="29" t="str">
        <f t="shared" si="4"/>
        <v/>
      </c>
      <c r="L120" s="29" t="str">
        <f t="shared" si="5"/>
        <v/>
      </c>
      <c r="M120" s="29" t="str">
        <f t="shared" si="5"/>
        <v/>
      </c>
      <c r="N120" s="29" t="str">
        <f t="shared" si="6"/>
        <v/>
      </c>
      <c r="O120" s="29" t="str">
        <f t="shared" si="7"/>
        <v/>
      </c>
    </row>
    <row r="121" spans="7:15" x14ac:dyDescent="0.25">
      <c r="G121" s="29" t="str">
        <f>IF(F121&lt;&gt;"",IF(LEFT(_xll.BDP($F121&amp;" Curncy","SW_PRIMARY_REF_OBLIGATION_ISIN")&amp;" Corp",1)="#","N/A",_xll.BDP($F121&amp;" Curncy","SW_PRIMARY_REF_OBLIGATION_ISIN")&amp;" Corp"),"")</f>
        <v/>
      </c>
      <c r="H121" s="29" t="str">
        <f>IF(AND($G121&lt;&gt;"",$G121&lt;&gt;"N/A"),IF(LEFT(_xll.BDP($G121,"RTG_MOODY"),1)&lt;&gt;"#",_xll.BDP($G121,"RTG_MOODY"),""),"")</f>
        <v/>
      </c>
      <c r="I121" s="29" t="str">
        <f>IF(AND($G121&lt;&gt;"",$G121&lt;&gt;"N/A"),IF(LEFT(_xll.BDP($G121,"RTG_SP"),1)&lt;&gt;"#",_xll.BDP($G121,"RTG_SP"),""),"")</f>
        <v/>
      </c>
      <c r="J121" s="29" t="str">
        <f t="shared" si="4"/>
        <v/>
      </c>
      <c r="K121" s="29" t="str">
        <f t="shared" si="4"/>
        <v/>
      </c>
      <c r="L121" s="29" t="str">
        <f t="shared" si="5"/>
        <v/>
      </c>
      <c r="M121" s="29" t="str">
        <f t="shared" si="5"/>
        <v/>
      </c>
      <c r="N121" s="29" t="str">
        <f t="shared" si="6"/>
        <v/>
      </c>
      <c r="O121" s="29" t="str">
        <f t="shared" si="7"/>
        <v/>
      </c>
    </row>
    <row r="122" spans="7:15" x14ac:dyDescent="0.25">
      <c r="G122" s="29" t="str">
        <f>IF(F122&lt;&gt;"",IF(LEFT(_xll.BDP($F122&amp;" Curncy","SW_PRIMARY_REF_OBLIGATION_ISIN")&amp;" Corp",1)="#","N/A",_xll.BDP($F122&amp;" Curncy","SW_PRIMARY_REF_OBLIGATION_ISIN")&amp;" Corp"),"")</f>
        <v/>
      </c>
      <c r="H122" s="29" t="str">
        <f>IF(AND($G122&lt;&gt;"",$G122&lt;&gt;"N/A"),IF(LEFT(_xll.BDP($G122,"RTG_MOODY"),1)&lt;&gt;"#",_xll.BDP($G122,"RTG_MOODY"),""),"")</f>
        <v/>
      </c>
      <c r="I122" s="29" t="str">
        <f>IF(AND($G122&lt;&gt;"",$G122&lt;&gt;"N/A"),IF(LEFT(_xll.BDP($G122,"RTG_SP"),1)&lt;&gt;"#",_xll.BDP($G122,"RTG_SP"),""),"")</f>
        <v/>
      </c>
      <c r="J122" s="29" t="str">
        <f t="shared" si="4"/>
        <v/>
      </c>
      <c r="K122" s="29" t="str">
        <f t="shared" si="4"/>
        <v/>
      </c>
      <c r="L122" s="29" t="str">
        <f t="shared" si="5"/>
        <v/>
      </c>
      <c r="M122" s="29" t="str">
        <f t="shared" si="5"/>
        <v/>
      </c>
      <c r="N122" s="29" t="str">
        <f t="shared" si="6"/>
        <v/>
      </c>
      <c r="O122" s="29" t="str">
        <f t="shared" si="7"/>
        <v/>
      </c>
    </row>
    <row r="123" spans="7:15" x14ac:dyDescent="0.25">
      <c r="G123" s="29" t="str">
        <f>IF(F123&lt;&gt;"",IF(LEFT(_xll.BDP($F123&amp;" Curncy","SW_PRIMARY_REF_OBLIGATION_ISIN")&amp;" Corp",1)="#","N/A",_xll.BDP($F123&amp;" Curncy","SW_PRIMARY_REF_OBLIGATION_ISIN")&amp;" Corp"),"")</f>
        <v/>
      </c>
      <c r="H123" s="29" t="str">
        <f>IF(AND($G123&lt;&gt;"",$G123&lt;&gt;"N/A"),IF(LEFT(_xll.BDP($G123,"RTG_MOODY"),1)&lt;&gt;"#",_xll.BDP($G123,"RTG_MOODY"),""),"")</f>
        <v/>
      </c>
      <c r="I123" s="29" t="str">
        <f>IF(AND($G123&lt;&gt;"",$G123&lt;&gt;"N/A"),IF(LEFT(_xll.BDP($G123,"RTG_SP"),1)&lt;&gt;"#",_xll.BDP($G123,"RTG_SP"),""),"")</f>
        <v/>
      </c>
      <c r="J123" s="29" t="str">
        <f t="shared" si="4"/>
        <v/>
      </c>
      <c r="K123" s="29" t="str">
        <f t="shared" si="4"/>
        <v/>
      </c>
      <c r="L123" s="29" t="str">
        <f t="shared" si="5"/>
        <v/>
      </c>
      <c r="M123" s="29" t="str">
        <f t="shared" si="5"/>
        <v/>
      </c>
      <c r="N123" s="29" t="str">
        <f t="shared" si="6"/>
        <v/>
      </c>
      <c r="O123" s="29" t="str">
        <f t="shared" si="7"/>
        <v/>
      </c>
    </row>
    <row r="124" spans="7:15" x14ac:dyDescent="0.25">
      <c r="G124" s="29" t="str">
        <f>IF(F124&lt;&gt;"",IF(LEFT(_xll.BDP($F124&amp;" Curncy","SW_PRIMARY_REF_OBLIGATION_ISIN")&amp;" Corp",1)="#","N/A",_xll.BDP($F124&amp;" Curncy","SW_PRIMARY_REF_OBLIGATION_ISIN")&amp;" Corp"),"")</f>
        <v/>
      </c>
      <c r="H124" s="29" t="str">
        <f>IF(AND($G124&lt;&gt;"",$G124&lt;&gt;"N/A"),IF(LEFT(_xll.BDP($G124,"RTG_MOODY"),1)&lt;&gt;"#",_xll.BDP($G124,"RTG_MOODY"),""),"")</f>
        <v/>
      </c>
      <c r="I124" s="29" t="str">
        <f>IF(AND($G124&lt;&gt;"",$G124&lt;&gt;"N/A"),IF(LEFT(_xll.BDP($G124,"RTG_SP"),1)&lt;&gt;"#",_xll.BDP($G124,"RTG_SP"),""),"")</f>
        <v/>
      </c>
      <c r="J124" s="29" t="str">
        <f t="shared" si="4"/>
        <v/>
      </c>
      <c r="K124" s="29" t="str">
        <f t="shared" si="4"/>
        <v/>
      </c>
      <c r="L124" s="29" t="str">
        <f t="shared" si="5"/>
        <v/>
      </c>
      <c r="M124" s="29" t="str">
        <f t="shared" si="5"/>
        <v/>
      </c>
      <c r="N124" s="29" t="str">
        <f t="shared" si="6"/>
        <v/>
      </c>
      <c r="O124" s="29" t="str">
        <f t="shared" si="7"/>
        <v/>
      </c>
    </row>
    <row r="125" spans="7:15" x14ac:dyDescent="0.25">
      <c r="G125" s="29" t="str">
        <f>IF(F125&lt;&gt;"",IF(LEFT(_xll.BDP($F125&amp;" Curncy","SW_PRIMARY_REF_OBLIGATION_ISIN")&amp;" Corp",1)="#","N/A",_xll.BDP($F125&amp;" Curncy","SW_PRIMARY_REF_OBLIGATION_ISIN")&amp;" Corp"),"")</f>
        <v/>
      </c>
      <c r="H125" s="29" t="str">
        <f>IF(AND($G125&lt;&gt;"",$G125&lt;&gt;"N/A"),IF(LEFT(_xll.BDP($G125,"RTG_MOODY"),1)&lt;&gt;"#",_xll.BDP($G125,"RTG_MOODY"),""),"")</f>
        <v/>
      </c>
      <c r="I125" s="29" t="str">
        <f>IF(AND($G125&lt;&gt;"",$G125&lt;&gt;"N/A"),IF(LEFT(_xll.BDP($G125,"RTG_SP"),1)&lt;&gt;"#",_xll.BDP($G125,"RTG_SP"),""),"")</f>
        <v/>
      </c>
      <c r="J125" s="29" t="str">
        <f t="shared" si="4"/>
        <v/>
      </c>
      <c r="K125" s="29" t="str">
        <f t="shared" si="4"/>
        <v/>
      </c>
      <c r="L125" s="29" t="str">
        <f t="shared" si="5"/>
        <v/>
      </c>
      <c r="M125" s="29" t="str">
        <f t="shared" si="5"/>
        <v/>
      </c>
      <c r="N125" s="29" t="str">
        <f t="shared" si="6"/>
        <v/>
      </c>
      <c r="O125" s="29" t="str">
        <f t="shared" si="7"/>
        <v/>
      </c>
    </row>
    <row r="126" spans="7:15" x14ac:dyDescent="0.25">
      <c r="G126" s="29" t="str">
        <f>IF(F126&lt;&gt;"",IF(LEFT(_xll.BDP($F126&amp;" Curncy","SW_PRIMARY_REF_OBLIGATION_ISIN")&amp;" Corp",1)="#","N/A",_xll.BDP($F126&amp;" Curncy","SW_PRIMARY_REF_OBLIGATION_ISIN")&amp;" Corp"),"")</f>
        <v/>
      </c>
      <c r="H126" s="29" t="str">
        <f>IF(AND($G126&lt;&gt;"",$G126&lt;&gt;"N/A"),IF(LEFT(_xll.BDP($G126,"RTG_MOODY"),1)&lt;&gt;"#",_xll.BDP($G126,"RTG_MOODY"),""),"")</f>
        <v/>
      </c>
      <c r="I126" s="29" t="str">
        <f>IF(AND($G126&lt;&gt;"",$G126&lt;&gt;"N/A"),IF(LEFT(_xll.BDP($G126,"RTG_SP"),1)&lt;&gt;"#",_xll.BDP($G126,"RTG_SP"),""),"")</f>
        <v/>
      </c>
      <c r="J126" s="29" t="str">
        <f t="shared" si="4"/>
        <v/>
      </c>
      <c r="K126" s="29" t="str">
        <f t="shared" si="4"/>
        <v/>
      </c>
      <c r="L126" s="29" t="str">
        <f t="shared" si="5"/>
        <v/>
      </c>
      <c r="M126" s="29" t="str">
        <f t="shared" si="5"/>
        <v/>
      </c>
      <c r="N126" s="29" t="str">
        <f t="shared" si="6"/>
        <v/>
      </c>
      <c r="O126" s="29" t="str">
        <f t="shared" si="7"/>
        <v/>
      </c>
    </row>
    <row r="127" spans="7:15" x14ac:dyDescent="0.25">
      <c r="G127" s="29" t="str">
        <f>IF(F127&lt;&gt;"",IF(LEFT(_xll.BDP($F127&amp;" Curncy","SW_PRIMARY_REF_OBLIGATION_ISIN")&amp;" Corp",1)="#","N/A",_xll.BDP($F127&amp;" Curncy","SW_PRIMARY_REF_OBLIGATION_ISIN")&amp;" Corp"),"")</f>
        <v/>
      </c>
      <c r="H127" s="29" t="str">
        <f>IF(AND($G127&lt;&gt;"",$G127&lt;&gt;"N/A"),IF(LEFT(_xll.BDP($G127,"RTG_MOODY"),1)&lt;&gt;"#",_xll.BDP($G127,"RTG_MOODY"),""),"")</f>
        <v/>
      </c>
      <c r="I127" s="29" t="str">
        <f>IF(AND($G127&lt;&gt;"",$G127&lt;&gt;"N/A"),IF(LEFT(_xll.BDP($G127,"RTG_SP"),1)&lt;&gt;"#",_xll.BDP($G127,"RTG_SP"),""),"")</f>
        <v/>
      </c>
      <c r="J127" s="29" t="str">
        <f t="shared" si="4"/>
        <v/>
      </c>
      <c r="K127" s="29" t="str">
        <f t="shared" si="4"/>
        <v/>
      </c>
      <c r="L127" s="29" t="str">
        <f t="shared" si="5"/>
        <v/>
      </c>
      <c r="M127" s="29" t="str">
        <f t="shared" si="5"/>
        <v/>
      </c>
      <c r="N127" s="29" t="str">
        <f t="shared" si="6"/>
        <v/>
      </c>
      <c r="O127" s="29" t="str">
        <f t="shared" si="7"/>
        <v/>
      </c>
    </row>
    <row r="128" spans="7:15" x14ac:dyDescent="0.25">
      <c r="G128" s="29" t="str">
        <f>IF(F128&lt;&gt;"",IF(LEFT(_xll.BDP($F128&amp;" Curncy","SW_PRIMARY_REF_OBLIGATION_ISIN")&amp;" Corp",1)="#","N/A",_xll.BDP($F128&amp;" Curncy","SW_PRIMARY_REF_OBLIGATION_ISIN")&amp;" Corp"),"")</f>
        <v/>
      </c>
      <c r="H128" s="29" t="str">
        <f>IF(AND($G128&lt;&gt;"",$G128&lt;&gt;"N/A"),IF(LEFT(_xll.BDP($G128,"RTG_MOODY"),1)&lt;&gt;"#",_xll.BDP($G128,"RTG_MOODY"),""),"")</f>
        <v/>
      </c>
      <c r="I128" s="29" t="str">
        <f>IF(AND($G128&lt;&gt;"",$G128&lt;&gt;"N/A"),IF(LEFT(_xll.BDP($G128,"RTG_SP"),1)&lt;&gt;"#",_xll.BDP($G128,"RTG_SP"),""),"")</f>
        <v/>
      </c>
      <c r="J128" s="29" t="str">
        <f t="shared" si="4"/>
        <v/>
      </c>
      <c r="K128" s="29" t="str">
        <f t="shared" si="4"/>
        <v/>
      </c>
      <c r="L128" s="29" t="str">
        <f t="shared" si="5"/>
        <v/>
      </c>
      <c r="M128" s="29" t="str">
        <f t="shared" si="5"/>
        <v/>
      </c>
      <c r="N128" s="29" t="str">
        <f t="shared" si="6"/>
        <v/>
      </c>
      <c r="O128" s="29" t="str">
        <f t="shared" si="7"/>
        <v/>
      </c>
    </row>
    <row r="129" spans="7:15" x14ac:dyDescent="0.25">
      <c r="G129" s="29" t="str">
        <f>IF(F129&lt;&gt;"",IF(LEFT(_xll.BDP($F129&amp;" Curncy","SW_PRIMARY_REF_OBLIGATION_ISIN")&amp;" Corp",1)="#","N/A",_xll.BDP($F129&amp;" Curncy","SW_PRIMARY_REF_OBLIGATION_ISIN")&amp;" Corp"),"")</f>
        <v/>
      </c>
      <c r="H129" s="29" t="str">
        <f>IF(AND($G129&lt;&gt;"",$G129&lt;&gt;"N/A"),IF(LEFT(_xll.BDP($G129,"RTG_MOODY"),1)&lt;&gt;"#",_xll.BDP($G129,"RTG_MOODY"),""),"")</f>
        <v/>
      </c>
      <c r="I129" s="29" t="str">
        <f>IF(AND($G129&lt;&gt;"",$G129&lt;&gt;"N/A"),IF(LEFT(_xll.BDP($G129,"RTG_SP"),1)&lt;&gt;"#",_xll.BDP($G129,"RTG_SP"),""),"")</f>
        <v/>
      </c>
      <c r="J129" s="29" t="str">
        <f t="shared" si="4"/>
        <v/>
      </c>
      <c r="K129" s="29" t="str">
        <f t="shared" si="4"/>
        <v/>
      </c>
      <c r="L129" s="29" t="str">
        <f t="shared" si="5"/>
        <v/>
      </c>
      <c r="M129" s="29" t="str">
        <f t="shared" si="5"/>
        <v/>
      </c>
      <c r="N129" s="29" t="str">
        <f t="shared" si="6"/>
        <v/>
      </c>
      <c r="O129" s="29" t="str">
        <f t="shared" si="7"/>
        <v/>
      </c>
    </row>
    <row r="130" spans="7:15" x14ac:dyDescent="0.25">
      <c r="G130" s="29" t="str">
        <f>IF(F130&lt;&gt;"",IF(LEFT(_xll.BDP($F130&amp;" Curncy","SW_PRIMARY_REF_OBLIGATION_ISIN")&amp;" Corp",1)="#","N/A",_xll.BDP($F130&amp;" Curncy","SW_PRIMARY_REF_OBLIGATION_ISIN")&amp;" Corp"),"")</f>
        <v/>
      </c>
      <c r="H130" s="29" t="str">
        <f>IF(AND($G130&lt;&gt;"",$G130&lt;&gt;"N/A"),IF(LEFT(_xll.BDP($G130,"RTG_MOODY"),1)&lt;&gt;"#",_xll.BDP($G130,"RTG_MOODY"),""),"")</f>
        <v/>
      </c>
      <c r="I130" s="29" t="str">
        <f>IF(AND($G130&lt;&gt;"",$G130&lt;&gt;"N/A"),IF(LEFT(_xll.BDP($G130,"RTG_SP"),1)&lt;&gt;"#",_xll.BDP($G130,"RTG_SP"),""),"")</f>
        <v/>
      </c>
      <c r="J130" s="29" t="str">
        <f t="shared" si="4"/>
        <v/>
      </c>
      <c r="K130" s="29" t="str">
        <f t="shared" si="4"/>
        <v/>
      </c>
      <c r="L130" s="29" t="str">
        <f t="shared" si="5"/>
        <v/>
      </c>
      <c r="M130" s="29" t="str">
        <f t="shared" si="5"/>
        <v/>
      </c>
      <c r="N130" s="29" t="str">
        <f t="shared" si="6"/>
        <v/>
      </c>
      <c r="O130" s="29" t="str">
        <f t="shared" si="7"/>
        <v/>
      </c>
    </row>
    <row r="131" spans="7:15" x14ac:dyDescent="0.25">
      <c r="G131" s="29" t="str">
        <f>IF(F131&lt;&gt;"",IF(LEFT(_xll.BDP($F131&amp;" Curncy","SW_PRIMARY_REF_OBLIGATION_ISIN")&amp;" Corp",1)="#","N/A",_xll.BDP($F131&amp;" Curncy","SW_PRIMARY_REF_OBLIGATION_ISIN")&amp;" Corp"),"")</f>
        <v/>
      </c>
      <c r="H131" s="29" t="str">
        <f>IF(AND($G131&lt;&gt;"",$G131&lt;&gt;"N/A"),IF(LEFT(_xll.BDP($G131,"RTG_MOODY"),1)&lt;&gt;"#",_xll.BDP($G131,"RTG_MOODY"),""),"")</f>
        <v/>
      </c>
      <c r="I131" s="29" t="str">
        <f>IF(AND($G131&lt;&gt;"",$G131&lt;&gt;"N/A"),IF(LEFT(_xll.BDP($G131,"RTG_SP"),1)&lt;&gt;"#",_xll.BDP($G131,"RTG_SP"),""),"")</f>
        <v/>
      </c>
      <c r="J131" s="29" t="str">
        <f t="shared" si="4"/>
        <v/>
      </c>
      <c r="K131" s="29" t="str">
        <f t="shared" si="4"/>
        <v/>
      </c>
      <c r="L131" s="29" t="str">
        <f t="shared" si="5"/>
        <v/>
      </c>
      <c r="M131" s="29" t="str">
        <f t="shared" si="5"/>
        <v/>
      </c>
      <c r="N131" s="29" t="str">
        <f t="shared" si="6"/>
        <v/>
      </c>
      <c r="O131" s="29" t="str">
        <f t="shared" si="7"/>
        <v/>
      </c>
    </row>
    <row r="132" spans="7:15" x14ac:dyDescent="0.25">
      <c r="G132" s="29" t="str">
        <f>IF(F132&lt;&gt;"",IF(LEFT(_xll.BDP($F132&amp;" Curncy","SW_PRIMARY_REF_OBLIGATION_ISIN")&amp;" Corp",1)="#","N/A",_xll.BDP($F132&amp;" Curncy","SW_PRIMARY_REF_OBLIGATION_ISIN")&amp;" Corp"),"")</f>
        <v/>
      </c>
      <c r="H132" s="29" t="str">
        <f>IF(AND($G132&lt;&gt;"",$G132&lt;&gt;"N/A"),IF(LEFT(_xll.BDP($G132,"RTG_MOODY"),1)&lt;&gt;"#",_xll.BDP($G132,"RTG_MOODY"),""),"")</f>
        <v/>
      </c>
      <c r="I132" s="29" t="str">
        <f>IF(AND($G132&lt;&gt;"",$G132&lt;&gt;"N/A"),IF(LEFT(_xll.BDP($G132,"RTG_SP"),1)&lt;&gt;"#",_xll.BDP($G132,"RTG_SP"),""),"")</f>
        <v/>
      </c>
      <c r="J132" s="29" t="str">
        <f t="shared" si="4"/>
        <v/>
      </c>
      <c r="K132" s="29" t="str">
        <f t="shared" si="4"/>
        <v/>
      </c>
      <c r="L132" s="29" t="str">
        <f t="shared" si="5"/>
        <v/>
      </c>
      <c r="M132" s="29" t="str">
        <f t="shared" si="5"/>
        <v/>
      </c>
      <c r="N132" s="29" t="str">
        <f t="shared" si="6"/>
        <v/>
      </c>
      <c r="O132" s="29" t="str">
        <f t="shared" si="7"/>
        <v/>
      </c>
    </row>
    <row r="133" spans="7:15" x14ac:dyDescent="0.25">
      <c r="G133" s="29" t="str">
        <f>IF(F133&lt;&gt;"",IF(LEFT(_xll.BDP($F133&amp;" Curncy","SW_PRIMARY_REF_OBLIGATION_ISIN")&amp;" Corp",1)="#","N/A",_xll.BDP($F133&amp;" Curncy","SW_PRIMARY_REF_OBLIGATION_ISIN")&amp;" Corp"),"")</f>
        <v/>
      </c>
      <c r="H133" s="29" t="str">
        <f>IF(AND($G133&lt;&gt;"",$G133&lt;&gt;"N/A"),IF(LEFT(_xll.BDP($G133,"RTG_MOODY"),1)&lt;&gt;"#",_xll.BDP($G133,"RTG_MOODY"),""),"")</f>
        <v/>
      </c>
      <c r="I133" s="29" t="str">
        <f>IF(AND($G133&lt;&gt;"",$G133&lt;&gt;"N/A"),IF(LEFT(_xll.BDP($G133,"RTG_SP"),1)&lt;&gt;"#",_xll.BDP($G133,"RTG_SP"),""),"")</f>
        <v/>
      </c>
      <c r="J133" s="29" t="str">
        <f t="shared" si="4"/>
        <v/>
      </c>
      <c r="K133" s="29" t="str">
        <f t="shared" si="4"/>
        <v/>
      </c>
      <c r="L133" s="29" t="str">
        <f t="shared" si="5"/>
        <v/>
      </c>
      <c r="M133" s="29" t="str">
        <f t="shared" si="5"/>
        <v/>
      </c>
      <c r="N133" s="29" t="str">
        <f t="shared" si="6"/>
        <v/>
      </c>
      <c r="O133" s="29" t="str">
        <f t="shared" si="7"/>
        <v/>
      </c>
    </row>
    <row r="134" spans="7:15" x14ac:dyDescent="0.25">
      <c r="G134" s="29" t="str">
        <f>IF(F134&lt;&gt;"",IF(LEFT(_xll.BDP($F134&amp;" Curncy","SW_PRIMARY_REF_OBLIGATION_ISIN")&amp;" Corp",1)="#","N/A",_xll.BDP($F134&amp;" Curncy","SW_PRIMARY_REF_OBLIGATION_ISIN")&amp;" Corp"),"")</f>
        <v/>
      </c>
      <c r="H134" s="29" t="str">
        <f>IF(AND($G134&lt;&gt;"",$G134&lt;&gt;"N/A"),IF(LEFT(_xll.BDP($G134,"RTG_MOODY"),1)&lt;&gt;"#",_xll.BDP($G134,"RTG_MOODY"),""),"")</f>
        <v/>
      </c>
      <c r="I134" s="29" t="str">
        <f>IF(AND($G134&lt;&gt;"",$G134&lt;&gt;"N/A"),IF(LEFT(_xll.BDP($G134,"RTG_SP"),1)&lt;&gt;"#",_xll.BDP($G134,"RTG_SP"),""),"")</f>
        <v/>
      </c>
      <c r="J134" s="29" t="str">
        <f t="shared" si="4"/>
        <v/>
      </c>
      <c r="K134" s="29" t="str">
        <f t="shared" si="4"/>
        <v/>
      </c>
      <c r="L134" s="29" t="str">
        <f t="shared" si="5"/>
        <v/>
      </c>
      <c r="M134" s="29" t="str">
        <f t="shared" si="5"/>
        <v/>
      </c>
      <c r="N134" s="29" t="str">
        <f t="shared" si="6"/>
        <v/>
      </c>
      <c r="O134" s="29" t="str">
        <f t="shared" si="7"/>
        <v/>
      </c>
    </row>
    <row r="135" spans="7:15" x14ac:dyDescent="0.25">
      <c r="G135" s="29" t="str">
        <f>IF(F135&lt;&gt;"",IF(LEFT(_xll.BDP($F135&amp;" Curncy","SW_PRIMARY_REF_OBLIGATION_ISIN")&amp;" Corp",1)="#","N/A",_xll.BDP($F135&amp;" Curncy","SW_PRIMARY_REF_OBLIGATION_ISIN")&amp;" Corp"),"")</f>
        <v/>
      </c>
      <c r="H135" s="29" t="str">
        <f>IF(AND($G135&lt;&gt;"",$G135&lt;&gt;"N/A"),IF(LEFT(_xll.BDP($G135,"RTG_MOODY"),1)&lt;&gt;"#",_xll.BDP($G135,"RTG_MOODY"),""),"")</f>
        <v/>
      </c>
      <c r="I135" s="29" t="str">
        <f>IF(AND($G135&lt;&gt;"",$G135&lt;&gt;"N/A"),IF(LEFT(_xll.BDP($G135,"RTG_SP"),1)&lt;&gt;"#",_xll.BDP($G135,"RTG_SP"),""),"")</f>
        <v/>
      </c>
      <c r="J135" s="29" t="str">
        <f t="shared" si="4"/>
        <v/>
      </c>
      <c r="K135" s="29" t="str">
        <f t="shared" si="4"/>
        <v/>
      </c>
      <c r="L135" s="29" t="str">
        <f t="shared" si="5"/>
        <v/>
      </c>
      <c r="M135" s="29" t="str">
        <f t="shared" si="5"/>
        <v/>
      </c>
      <c r="N135" s="29" t="str">
        <f t="shared" si="6"/>
        <v/>
      </c>
      <c r="O135" s="29" t="str">
        <f t="shared" si="7"/>
        <v/>
      </c>
    </row>
    <row r="136" spans="7:15" x14ac:dyDescent="0.25">
      <c r="G136" s="29" t="str">
        <f>IF(F136&lt;&gt;"",IF(LEFT(_xll.BDP($F136&amp;" Curncy","SW_PRIMARY_REF_OBLIGATION_ISIN")&amp;" Corp",1)="#","N/A",_xll.BDP($F136&amp;" Curncy","SW_PRIMARY_REF_OBLIGATION_ISIN")&amp;" Corp"),"")</f>
        <v/>
      </c>
      <c r="H136" s="29" t="str">
        <f>IF(AND($G136&lt;&gt;"",$G136&lt;&gt;"N/A"),IF(LEFT(_xll.BDP($G136,"RTG_MOODY"),1)&lt;&gt;"#",_xll.BDP($G136,"RTG_MOODY"),""),"")</f>
        <v/>
      </c>
      <c r="I136" s="29" t="str">
        <f>IF(AND($G136&lt;&gt;"",$G136&lt;&gt;"N/A"),IF(LEFT(_xll.BDP($G136,"RTG_SP"),1)&lt;&gt;"#",_xll.BDP($G136,"RTG_SP"),""),"")</f>
        <v/>
      </c>
      <c r="J136" s="29" t="str">
        <f t="shared" si="4"/>
        <v/>
      </c>
      <c r="K136" s="29" t="str">
        <f t="shared" si="4"/>
        <v/>
      </c>
      <c r="L136" s="29" t="str">
        <f t="shared" si="5"/>
        <v/>
      </c>
      <c r="M136" s="29" t="str">
        <f t="shared" si="5"/>
        <v/>
      </c>
      <c r="N136" s="29" t="str">
        <f t="shared" si="6"/>
        <v/>
      </c>
      <c r="O136" s="29" t="str">
        <f t="shared" si="7"/>
        <v/>
      </c>
    </row>
    <row r="137" spans="7:15" x14ac:dyDescent="0.25">
      <c r="G137" s="29" t="str">
        <f>IF(F137&lt;&gt;"",IF(LEFT(_xll.BDP($F137&amp;" Curncy","SW_PRIMARY_REF_OBLIGATION_ISIN")&amp;" Corp",1)="#","N/A",_xll.BDP($F137&amp;" Curncy","SW_PRIMARY_REF_OBLIGATION_ISIN")&amp;" Corp"),"")</f>
        <v/>
      </c>
      <c r="H137" s="29" t="str">
        <f>IF(AND($G137&lt;&gt;"",$G137&lt;&gt;"N/A"),IF(LEFT(_xll.BDP($G137,"RTG_MOODY"),1)&lt;&gt;"#",_xll.BDP($G137,"RTG_MOODY"),""),"")</f>
        <v/>
      </c>
      <c r="I137" s="29" t="str">
        <f>IF(AND($G137&lt;&gt;"",$G137&lt;&gt;"N/A"),IF(LEFT(_xll.BDP($G137,"RTG_SP"),1)&lt;&gt;"#",_xll.BDP($G137,"RTG_SP"),""),"")</f>
        <v/>
      </c>
      <c r="J137" s="29" t="str">
        <f t="shared" si="4"/>
        <v/>
      </c>
      <c r="K137" s="29" t="str">
        <f t="shared" si="4"/>
        <v/>
      </c>
      <c r="L137" s="29" t="str">
        <f t="shared" si="5"/>
        <v/>
      </c>
      <c r="M137" s="29" t="str">
        <f t="shared" si="5"/>
        <v/>
      </c>
      <c r="N137" s="29" t="str">
        <f t="shared" si="6"/>
        <v/>
      </c>
      <c r="O137" s="29" t="str">
        <f t="shared" si="7"/>
        <v/>
      </c>
    </row>
    <row r="138" spans="7:15" x14ac:dyDescent="0.25">
      <c r="G138" s="29" t="str">
        <f>IF(F138&lt;&gt;"",IF(LEFT(_xll.BDP($F138&amp;" Curncy","SW_PRIMARY_REF_OBLIGATION_ISIN")&amp;" Corp",1)="#","N/A",_xll.BDP($F138&amp;" Curncy","SW_PRIMARY_REF_OBLIGATION_ISIN")&amp;" Corp"),"")</f>
        <v/>
      </c>
      <c r="H138" s="29" t="str">
        <f>IF(AND($G138&lt;&gt;"",$G138&lt;&gt;"N/A"),IF(LEFT(_xll.BDP($G138,"RTG_MOODY"),1)&lt;&gt;"#",_xll.BDP($G138,"RTG_MOODY"),""),"")</f>
        <v/>
      </c>
      <c r="I138" s="29" t="str">
        <f>IF(AND($G138&lt;&gt;"",$G138&lt;&gt;"N/A"),IF(LEFT(_xll.BDP($G138,"RTG_SP"),1)&lt;&gt;"#",_xll.BDP($G138,"RTG_SP"),""),"")</f>
        <v/>
      </c>
      <c r="J138" s="29" t="str">
        <f t="shared" si="4"/>
        <v/>
      </c>
      <c r="K138" s="29" t="str">
        <f t="shared" si="4"/>
        <v/>
      </c>
      <c r="L138" s="29" t="str">
        <f t="shared" si="5"/>
        <v/>
      </c>
      <c r="M138" s="29" t="str">
        <f t="shared" si="5"/>
        <v/>
      </c>
      <c r="N138" s="29" t="str">
        <f t="shared" si="6"/>
        <v/>
      </c>
      <c r="O138" s="29" t="str">
        <f t="shared" si="7"/>
        <v/>
      </c>
    </row>
    <row r="139" spans="7:15" x14ac:dyDescent="0.25">
      <c r="G139" s="29" t="str">
        <f>IF(F139&lt;&gt;"",IF(LEFT(_xll.BDP($F139&amp;" Curncy","SW_PRIMARY_REF_OBLIGATION_ISIN")&amp;" Corp",1)="#","N/A",_xll.BDP($F139&amp;" Curncy","SW_PRIMARY_REF_OBLIGATION_ISIN")&amp;" Corp"),"")</f>
        <v/>
      </c>
      <c r="H139" s="29" t="str">
        <f>IF(AND($G139&lt;&gt;"",$G139&lt;&gt;"N/A"),IF(LEFT(_xll.BDP($G139,"RTG_MOODY"),1)&lt;&gt;"#",_xll.BDP($G139,"RTG_MOODY"),""),"")</f>
        <v/>
      </c>
      <c r="I139" s="29" t="str">
        <f>IF(AND($G139&lt;&gt;"",$G139&lt;&gt;"N/A"),IF(LEFT(_xll.BDP($G139,"RTG_SP"),1)&lt;&gt;"#",_xll.BDP($G139,"RTG_SP"),""),"")</f>
        <v/>
      </c>
      <c r="J139" s="29" t="str">
        <f t="shared" ref="J139:K152" si="8">IFERROR(FIND("/",H139,1),"")</f>
        <v/>
      </c>
      <c r="K139" s="29" t="str">
        <f t="shared" si="8"/>
        <v/>
      </c>
      <c r="L139" s="29" t="str">
        <f t="shared" ref="L139:M152" si="9">IF(J139&lt;&gt;"",MID(H139,1,J139-2),H139)</f>
        <v/>
      </c>
      <c r="M139" s="29" t="str">
        <f t="shared" si="9"/>
        <v/>
      </c>
      <c r="N139" s="29" t="str">
        <f t="shared" ref="N139:N152" si="10">IFERROR(VLOOKUP(L139,$R$10:$T$35,3,0),"")</f>
        <v/>
      </c>
      <c r="O139" s="29" t="str">
        <f t="shared" ref="O139:O152" si="11">IFERROR(VLOOKUP(M139,$S$10:$T$35,2,0),"")</f>
        <v/>
      </c>
    </row>
    <row r="140" spans="7:15" x14ac:dyDescent="0.25">
      <c r="G140" s="29" t="str">
        <f>IF(F140&lt;&gt;"",IF(LEFT(_xll.BDP($F140&amp;" Curncy","SW_PRIMARY_REF_OBLIGATION_ISIN")&amp;" Corp",1)="#","N/A",_xll.BDP($F140&amp;" Curncy","SW_PRIMARY_REF_OBLIGATION_ISIN")&amp;" Corp"),"")</f>
        <v/>
      </c>
      <c r="H140" s="29" t="str">
        <f>IF(AND($G140&lt;&gt;"",$G140&lt;&gt;"N/A"),IF(LEFT(_xll.BDP($G140,"RTG_MOODY"),1)&lt;&gt;"#",_xll.BDP($G140,"RTG_MOODY"),""),"")</f>
        <v/>
      </c>
      <c r="I140" s="29" t="str">
        <f>IF(AND($G140&lt;&gt;"",$G140&lt;&gt;"N/A"),IF(LEFT(_xll.BDP($G140,"RTG_SP"),1)&lt;&gt;"#",_xll.BDP($G140,"RTG_SP"),""),"")</f>
        <v/>
      </c>
      <c r="J140" s="29" t="str">
        <f t="shared" si="8"/>
        <v/>
      </c>
      <c r="K140" s="29" t="str">
        <f t="shared" si="8"/>
        <v/>
      </c>
      <c r="L140" s="29" t="str">
        <f t="shared" si="9"/>
        <v/>
      </c>
      <c r="M140" s="29" t="str">
        <f t="shared" si="9"/>
        <v/>
      </c>
      <c r="N140" s="29" t="str">
        <f t="shared" si="10"/>
        <v/>
      </c>
      <c r="O140" s="29" t="str">
        <f t="shared" si="11"/>
        <v/>
      </c>
    </row>
    <row r="141" spans="7:15" x14ac:dyDescent="0.25">
      <c r="G141" s="29" t="str">
        <f>IF(F141&lt;&gt;"",IF(LEFT(_xll.BDP($F141&amp;" Curncy","SW_PRIMARY_REF_OBLIGATION_ISIN")&amp;" Corp",1)="#","N/A",_xll.BDP($F141&amp;" Curncy","SW_PRIMARY_REF_OBLIGATION_ISIN")&amp;" Corp"),"")</f>
        <v/>
      </c>
      <c r="H141" s="29" t="str">
        <f>IF(AND($G141&lt;&gt;"",$G141&lt;&gt;"N/A"),IF(LEFT(_xll.BDP($G141,"RTG_MOODY"),1)&lt;&gt;"#",_xll.BDP($G141,"RTG_MOODY"),""),"")</f>
        <v/>
      </c>
      <c r="I141" s="29" t="str">
        <f>IF(AND($G141&lt;&gt;"",$G141&lt;&gt;"N/A"),IF(LEFT(_xll.BDP($G141,"RTG_SP"),1)&lt;&gt;"#",_xll.BDP($G141,"RTG_SP"),""),"")</f>
        <v/>
      </c>
      <c r="J141" s="29" t="str">
        <f t="shared" si="8"/>
        <v/>
      </c>
      <c r="K141" s="29" t="str">
        <f t="shared" si="8"/>
        <v/>
      </c>
      <c r="L141" s="29" t="str">
        <f t="shared" si="9"/>
        <v/>
      </c>
      <c r="M141" s="29" t="str">
        <f t="shared" si="9"/>
        <v/>
      </c>
      <c r="N141" s="29" t="str">
        <f t="shared" si="10"/>
        <v/>
      </c>
      <c r="O141" s="29" t="str">
        <f t="shared" si="11"/>
        <v/>
      </c>
    </row>
    <row r="142" spans="7:15" x14ac:dyDescent="0.25">
      <c r="G142" s="29" t="str">
        <f>IF(F142&lt;&gt;"",IF(LEFT(_xll.BDP($F142&amp;" Curncy","SW_PRIMARY_REF_OBLIGATION_ISIN")&amp;" Corp",1)="#","N/A",_xll.BDP($F142&amp;" Curncy","SW_PRIMARY_REF_OBLIGATION_ISIN")&amp;" Corp"),"")</f>
        <v/>
      </c>
      <c r="H142" s="29" t="str">
        <f>IF(AND($G142&lt;&gt;"",$G142&lt;&gt;"N/A"),IF(LEFT(_xll.BDP($G142,"RTG_MOODY"),1)&lt;&gt;"#",_xll.BDP($G142,"RTG_MOODY"),""),"")</f>
        <v/>
      </c>
      <c r="I142" s="29" t="str">
        <f>IF(AND($G142&lt;&gt;"",$G142&lt;&gt;"N/A"),IF(LEFT(_xll.BDP($G142,"RTG_SP"),1)&lt;&gt;"#",_xll.BDP($G142,"RTG_SP"),""),"")</f>
        <v/>
      </c>
      <c r="J142" s="29" t="str">
        <f t="shared" si="8"/>
        <v/>
      </c>
      <c r="K142" s="29" t="str">
        <f t="shared" si="8"/>
        <v/>
      </c>
      <c r="L142" s="29" t="str">
        <f t="shared" si="9"/>
        <v/>
      </c>
      <c r="M142" s="29" t="str">
        <f t="shared" si="9"/>
        <v/>
      </c>
      <c r="N142" s="29" t="str">
        <f t="shared" si="10"/>
        <v/>
      </c>
      <c r="O142" s="29" t="str">
        <f t="shared" si="11"/>
        <v/>
      </c>
    </row>
    <row r="143" spans="7:15" x14ac:dyDescent="0.25">
      <c r="G143" s="29" t="str">
        <f>IF(F143&lt;&gt;"",IF(LEFT(_xll.BDP($F143&amp;" Curncy","SW_PRIMARY_REF_OBLIGATION_ISIN")&amp;" Corp",1)="#","N/A",_xll.BDP($F143&amp;" Curncy","SW_PRIMARY_REF_OBLIGATION_ISIN")&amp;" Corp"),"")</f>
        <v/>
      </c>
      <c r="H143" s="29" t="str">
        <f>IF(AND($G143&lt;&gt;"",$G143&lt;&gt;"N/A"),IF(LEFT(_xll.BDP($G143,"RTG_MOODY"),1)&lt;&gt;"#",_xll.BDP($G143,"RTG_MOODY"),""),"")</f>
        <v/>
      </c>
      <c r="I143" s="29" t="str">
        <f>IF(AND($G143&lt;&gt;"",$G143&lt;&gt;"N/A"),IF(LEFT(_xll.BDP($G143,"RTG_SP"),1)&lt;&gt;"#",_xll.BDP($G143,"RTG_SP"),""),"")</f>
        <v/>
      </c>
      <c r="J143" s="29" t="str">
        <f t="shared" si="8"/>
        <v/>
      </c>
      <c r="K143" s="29" t="str">
        <f t="shared" si="8"/>
        <v/>
      </c>
      <c r="L143" s="29" t="str">
        <f t="shared" si="9"/>
        <v/>
      </c>
      <c r="M143" s="29" t="str">
        <f t="shared" si="9"/>
        <v/>
      </c>
      <c r="N143" s="29" t="str">
        <f t="shared" si="10"/>
        <v/>
      </c>
      <c r="O143" s="29" t="str">
        <f t="shared" si="11"/>
        <v/>
      </c>
    </row>
    <row r="144" spans="7:15" x14ac:dyDescent="0.25">
      <c r="G144" s="29" t="str">
        <f>IF(F144&lt;&gt;"",IF(LEFT(_xll.BDP($F144&amp;" Curncy","SW_PRIMARY_REF_OBLIGATION_ISIN")&amp;" Corp",1)="#","N/A",_xll.BDP($F144&amp;" Curncy","SW_PRIMARY_REF_OBLIGATION_ISIN")&amp;" Corp"),"")</f>
        <v/>
      </c>
      <c r="H144" s="29" t="str">
        <f>IF(AND($G144&lt;&gt;"",$G144&lt;&gt;"N/A"),IF(LEFT(_xll.BDP($G144,"RTG_MOODY"),1)&lt;&gt;"#",_xll.BDP($G144,"RTG_MOODY"),""),"")</f>
        <v/>
      </c>
      <c r="I144" s="29" t="str">
        <f>IF(AND($G144&lt;&gt;"",$G144&lt;&gt;"N/A"),IF(LEFT(_xll.BDP($G144,"RTG_SP"),1)&lt;&gt;"#",_xll.BDP($G144,"RTG_SP"),""),"")</f>
        <v/>
      </c>
      <c r="J144" s="29" t="str">
        <f t="shared" si="8"/>
        <v/>
      </c>
      <c r="K144" s="29" t="str">
        <f t="shared" si="8"/>
        <v/>
      </c>
      <c r="L144" s="29" t="str">
        <f t="shared" si="9"/>
        <v/>
      </c>
      <c r="M144" s="29" t="str">
        <f t="shared" si="9"/>
        <v/>
      </c>
      <c r="N144" s="29" t="str">
        <f t="shared" si="10"/>
        <v/>
      </c>
      <c r="O144" s="29" t="str">
        <f t="shared" si="11"/>
        <v/>
      </c>
    </row>
    <row r="145" spans="7:15" x14ac:dyDescent="0.25">
      <c r="G145" s="29" t="str">
        <f>IF(F145&lt;&gt;"",IF(LEFT(_xll.BDP($F145&amp;" Curncy","SW_PRIMARY_REF_OBLIGATION_ISIN")&amp;" Corp",1)="#","N/A",_xll.BDP($F145&amp;" Curncy","SW_PRIMARY_REF_OBLIGATION_ISIN")&amp;" Corp"),"")</f>
        <v/>
      </c>
      <c r="H145" s="29" t="str">
        <f>IF(AND($G145&lt;&gt;"",$G145&lt;&gt;"N/A"),IF(LEFT(_xll.BDP($G145,"RTG_MOODY"),1)&lt;&gt;"#",_xll.BDP($G145,"RTG_MOODY"),""),"")</f>
        <v/>
      </c>
      <c r="I145" s="29" t="str">
        <f>IF(AND($G145&lt;&gt;"",$G145&lt;&gt;"N/A"),IF(LEFT(_xll.BDP($G145,"RTG_SP"),1)&lt;&gt;"#",_xll.BDP($G145,"RTG_SP"),""),"")</f>
        <v/>
      </c>
      <c r="J145" s="29" t="str">
        <f t="shared" si="8"/>
        <v/>
      </c>
      <c r="K145" s="29" t="str">
        <f t="shared" si="8"/>
        <v/>
      </c>
      <c r="L145" s="29" t="str">
        <f t="shared" si="9"/>
        <v/>
      </c>
      <c r="M145" s="29" t="str">
        <f t="shared" si="9"/>
        <v/>
      </c>
      <c r="N145" s="29" t="str">
        <f t="shared" si="10"/>
        <v/>
      </c>
      <c r="O145" s="29" t="str">
        <f t="shared" si="11"/>
        <v/>
      </c>
    </row>
    <row r="146" spans="7:15" x14ac:dyDescent="0.25">
      <c r="G146" s="29" t="str">
        <f>IF(F146&lt;&gt;"",IF(LEFT(_xll.BDP($F146&amp;" Curncy","SW_PRIMARY_REF_OBLIGATION_ISIN")&amp;" Corp",1)="#","N/A",_xll.BDP($F146&amp;" Curncy","SW_PRIMARY_REF_OBLIGATION_ISIN")&amp;" Corp"),"")</f>
        <v/>
      </c>
      <c r="H146" s="29" t="str">
        <f>IF(AND($G146&lt;&gt;"",$G146&lt;&gt;"N/A"),IF(LEFT(_xll.BDP($G146,"RTG_MOODY"),1)&lt;&gt;"#",_xll.BDP($G146,"RTG_MOODY"),""),"")</f>
        <v/>
      </c>
      <c r="I146" s="29" t="str">
        <f>IF(AND($G146&lt;&gt;"",$G146&lt;&gt;"N/A"),IF(LEFT(_xll.BDP($G146,"RTG_SP"),1)&lt;&gt;"#",_xll.BDP($G146,"RTG_SP"),""),"")</f>
        <v/>
      </c>
      <c r="J146" s="29" t="str">
        <f t="shared" si="8"/>
        <v/>
      </c>
      <c r="K146" s="29" t="str">
        <f t="shared" si="8"/>
        <v/>
      </c>
      <c r="L146" s="29" t="str">
        <f t="shared" si="9"/>
        <v/>
      </c>
      <c r="M146" s="29" t="str">
        <f t="shared" si="9"/>
        <v/>
      </c>
      <c r="N146" s="29" t="str">
        <f t="shared" si="10"/>
        <v/>
      </c>
      <c r="O146" s="29" t="str">
        <f t="shared" si="11"/>
        <v/>
      </c>
    </row>
    <row r="147" spans="7:15" x14ac:dyDescent="0.25">
      <c r="G147" s="29" t="str">
        <f>IF(F147&lt;&gt;"",IF(LEFT(_xll.BDP($F147&amp;" Curncy","SW_PRIMARY_REF_OBLIGATION_ISIN")&amp;" Corp",1)="#","N/A",_xll.BDP($F147&amp;" Curncy","SW_PRIMARY_REF_OBLIGATION_ISIN")&amp;" Corp"),"")</f>
        <v/>
      </c>
      <c r="H147" s="29" t="str">
        <f>IF(AND($G147&lt;&gt;"",$G147&lt;&gt;"N/A"),IF(LEFT(_xll.BDP($G147,"RTG_MOODY"),1)&lt;&gt;"#",_xll.BDP($G147,"RTG_MOODY"),""),"")</f>
        <v/>
      </c>
      <c r="I147" s="29" t="str">
        <f>IF(AND($G147&lt;&gt;"",$G147&lt;&gt;"N/A"),IF(LEFT(_xll.BDP($G147,"RTG_SP"),1)&lt;&gt;"#",_xll.BDP($G147,"RTG_SP"),""),"")</f>
        <v/>
      </c>
      <c r="J147" s="29" t="str">
        <f t="shared" si="8"/>
        <v/>
      </c>
      <c r="K147" s="29" t="str">
        <f t="shared" si="8"/>
        <v/>
      </c>
      <c r="L147" s="29" t="str">
        <f t="shared" si="9"/>
        <v/>
      </c>
      <c r="M147" s="29" t="str">
        <f t="shared" si="9"/>
        <v/>
      </c>
      <c r="N147" s="29" t="str">
        <f t="shared" si="10"/>
        <v/>
      </c>
      <c r="O147" s="29" t="str">
        <f t="shared" si="11"/>
        <v/>
      </c>
    </row>
    <row r="148" spans="7:15" x14ac:dyDescent="0.25">
      <c r="G148" s="29" t="str">
        <f>IF(F148&lt;&gt;"",IF(LEFT(_xll.BDP($F148&amp;" Curncy","SW_PRIMARY_REF_OBLIGATION_ISIN")&amp;" Corp",1)="#","N/A",_xll.BDP($F148&amp;" Curncy","SW_PRIMARY_REF_OBLIGATION_ISIN")&amp;" Corp"),"")</f>
        <v/>
      </c>
      <c r="H148" s="29" t="str">
        <f>IF(AND($G148&lt;&gt;"",$G148&lt;&gt;"N/A"),IF(LEFT(_xll.BDP($G148,"RTG_MOODY"),1)&lt;&gt;"#",_xll.BDP($G148,"RTG_MOODY"),""),"")</f>
        <v/>
      </c>
      <c r="I148" s="29" t="str">
        <f>IF(AND($G148&lt;&gt;"",$G148&lt;&gt;"N/A"),IF(LEFT(_xll.BDP($G148,"RTG_SP"),1)&lt;&gt;"#",_xll.BDP($G148,"RTG_SP"),""),"")</f>
        <v/>
      </c>
      <c r="J148" s="29" t="str">
        <f t="shared" si="8"/>
        <v/>
      </c>
      <c r="K148" s="29" t="str">
        <f t="shared" si="8"/>
        <v/>
      </c>
      <c r="L148" s="29" t="str">
        <f t="shared" si="9"/>
        <v/>
      </c>
      <c r="M148" s="29" t="str">
        <f t="shared" si="9"/>
        <v/>
      </c>
      <c r="N148" s="29" t="str">
        <f t="shared" si="10"/>
        <v/>
      </c>
      <c r="O148" s="29" t="str">
        <f t="shared" si="11"/>
        <v/>
      </c>
    </row>
    <row r="149" spans="7:15" x14ac:dyDescent="0.25">
      <c r="G149" s="29" t="str">
        <f>IF(F149&lt;&gt;"",IF(LEFT(_xll.BDP($F149&amp;" Curncy","SW_PRIMARY_REF_OBLIGATION_ISIN")&amp;" Corp",1)="#","N/A",_xll.BDP($F149&amp;" Curncy","SW_PRIMARY_REF_OBLIGATION_ISIN")&amp;" Corp"),"")</f>
        <v/>
      </c>
      <c r="H149" s="29" t="str">
        <f>IF(AND($G149&lt;&gt;"",$G149&lt;&gt;"N/A"),IF(LEFT(_xll.BDP($G149,"RTG_MOODY"),1)&lt;&gt;"#",_xll.BDP($G149,"RTG_MOODY"),""),"")</f>
        <v/>
      </c>
      <c r="I149" s="29" t="str">
        <f>IF(AND($G149&lt;&gt;"",$G149&lt;&gt;"N/A"),IF(LEFT(_xll.BDP($G149,"RTG_SP"),1)&lt;&gt;"#",_xll.BDP($G149,"RTG_SP"),""),"")</f>
        <v/>
      </c>
      <c r="J149" s="29" t="str">
        <f t="shared" si="8"/>
        <v/>
      </c>
      <c r="K149" s="29" t="str">
        <f t="shared" si="8"/>
        <v/>
      </c>
      <c r="L149" s="29" t="str">
        <f t="shared" si="9"/>
        <v/>
      </c>
      <c r="M149" s="29" t="str">
        <f t="shared" si="9"/>
        <v/>
      </c>
      <c r="N149" s="29" t="str">
        <f t="shared" si="10"/>
        <v/>
      </c>
      <c r="O149" s="29" t="str">
        <f t="shared" si="11"/>
        <v/>
      </c>
    </row>
    <row r="150" spans="7:15" x14ac:dyDescent="0.25">
      <c r="G150" s="29" t="str">
        <f>IF(F150&lt;&gt;"",IF(LEFT(_xll.BDP($F150&amp;" Curncy","SW_PRIMARY_REF_OBLIGATION_ISIN")&amp;" Corp",1)="#","N/A",_xll.BDP($F150&amp;" Curncy","SW_PRIMARY_REF_OBLIGATION_ISIN")&amp;" Corp"),"")</f>
        <v/>
      </c>
      <c r="H150" s="29" t="str">
        <f>IF(AND($G150&lt;&gt;"",$G150&lt;&gt;"N/A"),IF(LEFT(_xll.BDP($G150,"RTG_MOODY"),1)&lt;&gt;"#",_xll.BDP($G150,"RTG_MOODY"),""),"")</f>
        <v/>
      </c>
      <c r="I150" s="29" t="str">
        <f>IF(AND($G150&lt;&gt;"",$G150&lt;&gt;"N/A"),IF(LEFT(_xll.BDP($G150,"RTG_SP"),1)&lt;&gt;"#",_xll.BDP($G150,"RTG_SP"),""),"")</f>
        <v/>
      </c>
      <c r="J150" s="29" t="str">
        <f t="shared" si="8"/>
        <v/>
      </c>
      <c r="K150" s="29" t="str">
        <f t="shared" si="8"/>
        <v/>
      </c>
      <c r="L150" s="29" t="str">
        <f t="shared" si="9"/>
        <v/>
      </c>
      <c r="M150" s="29" t="str">
        <f t="shared" si="9"/>
        <v/>
      </c>
      <c r="N150" s="29" t="str">
        <f t="shared" si="10"/>
        <v/>
      </c>
      <c r="O150" s="29" t="str">
        <f t="shared" si="11"/>
        <v/>
      </c>
    </row>
    <row r="151" spans="7:15" x14ac:dyDescent="0.25">
      <c r="G151" s="29" t="str">
        <f>IF(F151&lt;&gt;"",IF(LEFT(_xll.BDP($F151&amp;" Curncy","SW_PRIMARY_REF_OBLIGATION_ISIN")&amp;" Corp",1)="#","N/A",_xll.BDP($F151&amp;" Curncy","SW_PRIMARY_REF_OBLIGATION_ISIN")&amp;" Corp"),"")</f>
        <v/>
      </c>
      <c r="H151" s="29" t="str">
        <f>IF(AND($G151&lt;&gt;"",$G151&lt;&gt;"N/A"),IF(LEFT(_xll.BDP($G151,"RTG_MOODY"),1)&lt;&gt;"#",_xll.BDP($G151,"RTG_MOODY"),""),"")</f>
        <v/>
      </c>
      <c r="I151" s="29" t="str">
        <f>IF(AND($G151&lt;&gt;"",$G151&lt;&gt;"N/A"),IF(LEFT(_xll.BDP($G151,"RTG_SP"),1)&lt;&gt;"#",_xll.BDP($G151,"RTG_SP"),""),"")</f>
        <v/>
      </c>
      <c r="J151" s="29" t="str">
        <f t="shared" si="8"/>
        <v/>
      </c>
      <c r="K151" s="29" t="str">
        <f t="shared" si="8"/>
        <v/>
      </c>
      <c r="L151" s="29" t="str">
        <f t="shared" si="9"/>
        <v/>
      </c>
      <c r="M151" s="29" t="str">
        <f t="shared" si="9"/>
        <v/>
      </c>
      <c r="N151" s="29" t="str">
        <f t="shared" si="10"/>
        <v/>
      </c>
      <c r="O151" s="29" t="str">
        <f t="shared" si="11"/>
        <v/>
      </c>
    </row>
    <row r="152" spans="7:15" x14ac:dyDescent="0.25">
      <c r="G152" s="29" t="str">
        <f>IF(F152&lt;&gt;"",IF(LEFT(_xll.BDP($F152&amp;" Curncy","SW_PRIMARY_REF_OBLIGATION_ISIN")&amp;" Corp",1)="#","N/A",_xll.BDP($F152&amp;" Curncy","SW_PRIMARY_REF_OBLIGATION_ISIN")&amp;" Corp"),"")</f>
        <v/>
      </c>
      <c r="H152" s="29" t="str">
        <f>IF(AND($G152&lt;&gt;"",$G152&lt;&gt;"N/A"),IF(LEFT(_xll.BDP($G152,"RTG_MOODY"),1)&lt;&gt;"#",_xll.BDP($G152,"RTG_MOODY"),""),"")</f>
        <v/>
      </c>
      <c r="I152" s="29" t="str">
        <f>IF(AND($G152&lt;&gt;"",$G152&lt;&gt;"N/A"),IF(LEFT(_xll.BDP($G152,"RTG_SP"),1)&lt;&gt;"#",_xll.BDP($G152,"RTG_SP"),""),"")</f>
        <v/>
      </c>
      <c r="J152" s="29" t="str">
        <f t="shared" si="8"/>
        <v/>
      </c>
      <c r="K152" s="29" t="str">
        <f t="shared" si="8"/>
        <v/>
      </c>
      <c r="L152" s="29" t="str">
        <f t="shared" si="9"/>
        <v/>
      </c>
      <c r="M152" s="29" t="str">
        <f t="shared" si="9"/>
        <v/>
      </c>
      <c r="N152" s="29" t="str">
        <f t="shared" si="10"/>
        <v/>
      </c>
      <c r="O152" s="29" t="str">
        <f t="shared" si="11"/>
        <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G10:H11"/>
  <sheetViews>
    <sheetView workbookViewId="0">
      <selection activeCell="D8" sqref="D8:I15"/>
    </sheetView>
  </sheetViews>
  <sheetFormatPr defaultRowHeight="15" x14ac:dyDescent="0.25"/>
  <cols>
    <col min="7" max="8" width="10.7109375" bestFit="1" customWidth="1"/>
  </cols>
  <sheetData>
    <row r="10" spans="7:8" x14ac:dyDescent="0.25">
      <c r="G10" s="5"/>
      <c r="H10" s="5"/>
    </row>
    <row r="11" spans="7:8" x14ac:dyDescent="0.25">
      <c r="G11" s="5"/>
      <c r="H11"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S24_ITRX_Ratings&amp;Members</vt:lpstr>
      <vt:lpstr>S25_CDX IG_Ratings&amp;Members</vt:lpstr>
      <vt:lpstr>S25_CDX_Ratings&amp;Members</vt:lpstr>
      <vt:lpstr>S24_CDX_Ratings&amp;Members</vt:lpstr>
      <vt:lpstr>H0A0_RatingsProfile</vt:lpstr>
      <vt:lpstr>C0A0_RatingsProfile</vt:lpstr>
      <vt:lpstr>SummaryRatingsStructure</vt:lpstr>
      <vt:lpstr>S22_ITRX_Ratings&amp;Members</vt:lpstr>
      <vt:lpstr>S24_CDX IG_Ratings&amp;Members</vt:lpstr>
      <vt:lpstr>S22_CDX_Ratings&amp;Members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Bernardo Mesa</dc:creator>
  <cp:lastModifiedBy>Bernardo Mesa</cp:lastModifiedBy>
  <cp:lastPrinted>2015-06-17T13:49:02Z</cp:lastPrinted>
  <dcterms:created xsi:type="dcterms:W3CDTF">2014-03-05T13:29:26Z</dcterms:created>
  <dcterms:modified xsi:type="dcterms:W3CDTF">2016-04-08T13:25:36Z</dcterms:modified>
</cp:coreProperties>
</file>