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BFagan\Trading\Portfolio_Trading\"/>
    </mc:Choice>
  </mc:AlternateContent>
  <bookViews>
    <workbookView xWindow="0" yWindow="0" windowWidth="25200" windowHeight="11850"/>
  </bookViews>
  <sheets>
    <sheet name="Sheet1" sheetId="1" r:id="rId1"/>
  </sheets>
  <definedNames>
    <definedName name="_xlnm.Print_Area" localSheetId="0">Sheet1!$A$1:$I$4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N2" i="1"/>
  <c r="M3" i="1"/>
  <c r="N3" i="1"/>
  <c r="M4" i="1"/>
  <c r="N4" i="1"/>
  <c r="M5" i="1"/>
  <c r="N5" i="1"/>
  <c r="M6" i="1"/>
  <c r="N6" i="1"/>
  <c r="H2" i="1" l="1"/>
  <c r="S6" i="1" l="1"/>
  <c r="H3" i="1"/>
  <c r="G4" i="1"/>
  <c r="B3" i="1"/>
  <c r="B2" i="1"/>
  <c r="F2" i="1"/>
  <c r="F3" i="1"/>
  <c r="E3" i="1"/>
  <c r="H4" i="1" l="1"/>
  <c r="D3" i="1"/>
  <c r="I3" i="1" s="1"/>
  <c r="D2" i="1"/>
  <c r="I2" i="1" s="1"/>
  <c r="I4" i="1" l="1"/>
  <c r="E2" i="1"/>
</calcChain>
</file>

<file path=xl/sharedStrings.xml><?xml version="1.0" encoding="utf-8"?>
<sst xmlns="http://schemas.openxmlformats.org/spreadsheetml/2006/main" count="12" uniqueCount="12">
  <si>
    <t>Bid-Ask Spread</t>
  </si>
  <si>
    <t>XDGU LN</t>
  </si>
  <si>
    <t>Effective Duration</t>
  </si>
  <si>
    <t>LQDE LN</t>
  </si>
  <si>
    <t>Fund Percent Premium</t>
  </si>
  <si>
    <t>Total</t>
  </si>
  <si>
    <t>Previous End of Business Day Close Bid Price</t>
  </si>
  <si>
    <t>Quoted Price</t>
  </si>
  <si>
    <t>Bloomberg ETF Ticker</t>
  </si>
  <si>
    <t>Number of Shares</t>
  </si>
  <si>
    <t>Total Cost Proxy (USD)</t>
  </si>
  <si>
    <t>Total Market Value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</si>
</sst>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0.000"/>
    <numFmt numFmtId="169" formatCode="_(* #,##0_);_(* \(#,##0\);_(* &quot;-&quot;??_);_(@_)"/>
    <numFmt numFmtId="172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9" fontId="0" fillId="0" borderId="0" xfId="1" applyNumberFormat="1" applyFont="1"/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2" fontId="0" fillId="0" borderId="1" xfId="2" applyNumberFormat="1" applyFont="1" applyBorder="1" applyAlignment="1">
      <alignment horizontal="center"/>
    </xf>
    <xf numFmtId="169" fontId="2" fillId="3" borderId="1" xfId="1" applyNumberFormat="1" applyFont="1" applyFill="1" applyBorder="1" applyAlignment="1">
      <alignment horizontal="center"/>
    </xf>
    <xf numFmtId="43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69" fontId="0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118.05</v>
        <stp/>
        <stp>##V3_BDPV12</stp>
        <stp>LQDE LN Equity</stp>
        <stp>PREVIOUS_CLOSE_BID_PRICE</stp>
        <stp>[Book11]Sheet1!R2C2</stp>
        <tr r="B2" s="1"/>
      </tp>
      <tp>
        <v>117.9787</v>
        <stp/>
        <stp>##V3_BDPV12</stp>
        <stp>LQDE LN EQUITY</stp>
        <stp>ETF_INAV_VALUE</stp>
        <stp>[Book11]Sheet1!R2C5</stp>
        <tr r="E2" s="1"/>
        <tr r="E2" s="1"/>
      </tp>
      <tp>
        <v>15.2</v>
        <stp/>
        <stp>##V3_BDPV12</stp>
        <stp>XDGU LN EQUITY</stp>
        <stp>ETF_INAV_VALUE</stp>
        <stp>[Book11]Sheet1!R3C5</stp>
        <tr r="E3" s="1"/>
        <tr r="E3" s="1"/>
      </tp>
      <tp>
        <v>15.175000000000001</v>
        <stp/>
        <stp>##V3_BDPV12</stp>
        <stp>XDGU LN Equity</stp>
        <stp>PREVIOUS_CLOSE_BID_PRICE</stp>
        <stp>[Book11]Sheet1!R3C2</stp>
        <tr r="B3" s="1"/>
      </tp>
      <tp>
        <v>8.9745226675516463</v>
        <stp/>
        <stp>##V3_BDPV12</stp>
        <stp>LQDE LN Equity</stp>
        <stp>YAS_MOD_DUR</stp>
        <stp>[Book11]Sheet1!R2C6</stp>
        <tr r="F2" s="1"/>
      </tp>
      <tp>
        <v>8.7262312290529742</v>
        <stp/>
        <stp>##V3_BDPV12</stp>
        <stp>XDGU LN Equity</stp>
        <stp>YAS_MOD_DUR</stp>
        <stp>[Book11]Sheet1!R3C6</stp>
        <tr r="F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23.28515625" bestFit="1" customWidth="1"/>
    <col min="3" max="3" width="7.7109375" bestFit="1" customWidth="1"/>
    <col min="4" max="4" width="9.5703125" customWidth="1"/>
    <col min="5" max="5" width="12.7109375" bestFit="1" customWidth="1"/>
    <col min="6" max="6" width="8.85546875" bestFit="1" customWidth="1"/>
    <col min="7" max="7" width="10.5703125" bestFit="1" customWidth="1"/>
    <col min="8" max="8" width="12.5703125" style="1" bestFit="1" customWidth="1"/>
    <col min="9" max="9" width="11.5703125" bestFit="1" customWidth="1"/>
    <col min="10" max="10" width="13.28515625" bestFit="1" customWidth="1"/>
  </cols>
  <sheetData>
    <row r="1" spans="1:19" ht="30" x14ac:dyDescent="0.25">
      <c r="A1" s="13" t="s">
        <v>8</v>
      </c>
      <c r="B1" s="14" t="s">
        <v>6</v>
      </c>
      <c r="C1" s="14" t="s">
        <v>7</v>
      </c>
      <c r="D1" s="14" t="s">
        <v>0</v>
      </c>
      <c r="E1" s="14" t="s">
        <v>4</v>
      </c>
      <c r="F1" s="14" t="s">
        <v>2</v>
      </c>
      <c r="G1" s="14" t="s">
        <v>9</v>
      </c>
      <c r="H1" s="14" t="s">
        <v>11</v>
      </c>
      <c r="I1" s="14" t="s">
        <v>10</v>
      </c>
    </row>
    <row r="2" spans="1:19" x14ac:dyDescent="0.25">
      <c r="A2" s="5" t="s">
        <v>3</v>
      </c>
      <c r="B2" s="6">
        <f>_xll.BDP($A2&amp;" Equity","PREVIOUS_CLOSE_BID_PRICE")</f>
        <v>118.05</v>
      </c>
      <c r="C2" s="12">
        <v>118.32</v>
      </c>
      <c r="D2" s="6">
        <f>IF(ISBLANK($A2),_xll.BDP($A2&amp;" EQUITY","SPREAD_BA_CR"),$C2-$B2)</f>
        <v>0.26999999999999602</v>
      </c>
      <c r="E2" s="9">
        <f>(AVERAGE($B2:$B2)-_xll.BDP($A2&amp;" EQUITY","ETF_INAV_VALUE"))/_xll.BDP($A2&amp;" EQUITY","ETF_INAV_VALUE")</f>
        <v>6.0434637777830827E-4</v>
      </c>
      <c r="F2" s="7">
        <f>_xll.BDP($A2&amp;" Equity","YAS_MOD_DUR")</f>
        <v>8.9745226675516463</v>
      </c>
      <c r="G2" s="10">
        <v>1741510</v>
      </c>
      <c r="H2" s="15">
        <f>IF(ISBLANK($C2),$B2,$C2)*$G2</f>
        <v>206055463.19999999</v>
      </c>
      <c r="I2" s="11">
        <f>$D2/IF(ISBLANK($C2),$B2,$C2)*$H2</f>
        <v>470207.69999999308</v>
      </c>
      <c r="J2" s="3"/>
      <c r="K2">
        <v>10</v>
      </c>
      <c r="L2" s="3">
        <v>103</v>
      </c>
      <c r="M2" s="3">
        <f>1/32</f>
        <v>3.125E-2</v>
      </c>
      <c r="N2" s="2">
        <f>SUM(L2:M2)</f>
        <v>103.03125</v>
      </c>
      <c r="P2" s="4">
        <v>1417000</v>
      </c>
      <c r="Q2" s="4">
        <v>3333150</v>
      </c>
      <c r="R2">
        <v>7.165</v>
      </c>
    </row>
    <row r="3" spans="1:19" x14ac:dyDescent="0.25">
      <c r="A3" s="5" t="s">
        <v>1</v>
      </c>
      <c r="B3" s="6">
        <f>_xll.BDP($A3&amp;" Equity","PREVIOUS_CLOSE_BID_PRICE")</f>
        <v>15.175000000000001</v>
      </c>
      <c r="C3" s="12">
        <v>15.2</v>
      </c>
      <c r="D3" s="6">
        <f>IF(ISBLANK($A3),_xll.BDP($A3&amp;" EQUITY","SPREAD_BA_CR"),$C3-$B3)</f>
        <v>2.4999999999998579E-2</v>
      </c>
      <c r="E3" s="9">
        <f>(AVERAGE($B3:$B3)-_xll.BDP($A3&amp;" EQUITY","ETF_INAV_VALUE"))/_xll.BDP($A3&amp;" EQUITY","ETF_INAV_VALUE")</f>
        <v>-1.6447368421051698E-3</v>
      </c>
      <c r="F3" s="7">
        <f>_xll.BDP($A3&amp;" Equity","YAS_MOD_DUR")</f>
        <v>8.7262312290529742</v>
      </c>
      <c r="G3" s="10">
        <v>3171112</v>
      </c>
      <c r="H3" s="15">
        <f>IF(ISBLANK($C3),$B3,$C3)*$G3</f>
        <v>48200902.399999999</v>
      </c>
      <c r="I3" s="11">
        <f>$D3/IF(ISBLANK($C3),$B3,$C3)*$H3</f>
        <v>79277.799999995492</v>
      </c>
      <c r="K3">
        <v>30</v>
      </c>
      <c r="L3" s="3">
        <v>109</v>
      </c>
      <c r="M3" s="3">
        <f>6/32</f>
        <v>0.1875</v>
      </c>
      <c r="N3" s="2">
        <f>SUM(L3:M3)</f>
        <v>109.1875</v>
      </c>
    </row>
    <row r="4" spans="1:19" x14ac:dyDescent="0.25">
      <c r="A4" s="5" t="s">
        <v>5</v>
      </c>
      <c r="B4" s="6"/>
      <c r="C4" s="12"/>
      <c r="D4" s="8"/>
      <c r="E4" s="9"/>
      <c r="F4" s="7"/>
      <c r="G4" s="10">
        <f>SUM(G2:G3)</f>
        <v>4912622</v>
      </c>
      <c r="H4" s="15">
        <f>SUM(H2:H3)</f>
        <v>254256365.59999999</v>
      </c>
      <c r="I4" s="11">
        <f>SUM(I2:I3)</f>
        <v>549485.49999998859</v>
      </c>
      <c r="K4">
        <v>5</v>
      </c>
      <c r="L4" s="3">
        <v>101</v>
      </c>
      <c r="M4" s="3">
        <f>14/32</f>
        <v>0.4375</v>
      </c>
      <c r="N4" s="2">
        <f>SUM(L4:M4)</f>
        <v>101.4375</v>
      </c>
      <c r="S4">
        <v>-2.41E-2</v>
      </c>
    </row>
    <row r="5" spans="1:19" x14ac:dyDescent="0.25">
      <c r="I5" s="4"/>
      <c r="J5" s="4"/>
      <c r="K5">
        <v>2</v>
      </c>
      <c r="L5" s="3">
        <v>100</v>
      </c>
      <c r="M5" s="3">
        <f>21/32</f>
        <v>0.65625</v>
      </c>
      <c r="N5" s="2">
        <f>SUM(L5:M5)</f>
        <v>100.65625</v>
      </c>
      <c r="S5">
        <v>-0.02</v>
      </c>
    </row>
    <row r="6" spans="1:19" x14ac:dyDescent="0.25">
      <c r="K6">
        <v>5</v>
      </c>
      <c r="L6" s="3">
        <v>101</v>
      </c>
      <c r="M6" s="3">
        <f>2/32</f>
        <v>6.25E-2</v>
      </c>
      <c r="N6" s="2">
        <f>SUM(L6:M6)</f>
        <v>101.0625</v>
      </c>
      <c r="S6" s="2">
        <f>S4-S5</f>
        <v>-4.0999999999999995E-3</v>
      </c>
    </row>
  </sheetData>
  <pageMargins left="0.7" right="0.7" top="0.75" bottom="0.75" header="0.3" footer="0.3"/>
  <pageSetup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2019-06-26T22:26:48Z</dcterms:created>
  <dcterms:modified xsi:type="dcterms:W3CDTF">2019-06-27T15:29:09Z</dcterms:modified>
</cp:coreProperties>
</file>