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705" yWindow="2100" windowWidth="11295" windowHeight="5940" tabRatio="591"/>
  </bookViews>
  <sheets>
    <sheet name="EarnMdl" sheetId="4" r:id="rId1"/>
    <sheet name="Sheet1" sheetId="1" r:id="rId2"/>
    <sheet name="Sheet2" sheetId="2" r:id="rId3"/>
    <sheet name="Sheet3" sheetId="3" r:id="rId4"/>
  </sheets>
  <definedNames>
    <definedName name="ListOffset" hidden="1">1</definedName>
    <definedName name="_xlnm.Print_Area" localSheetId="0">EarnMdl!$A$4:$V$193</definedName>
    <definedName name="Set">" "</definedName>
    <definedName name="SPWS_WBID">"7BA44D6D-4E28-11D3-99DD-0090279438A2"</definedName>
    <definedName name="SPWS_WSID" localSheetId="0" hidden="1">"DC939BCE-5149-11D3-99DD-0090279438A2"</definedName>
    <definedName name="Ticker">" "</definedName>
  </definedNames>
  <calcPr calcId="145621"/>
</workbook>
</file>

<file path=xl/calcChain.xml><?xml version="1.0" encoding="utf-8"?>
<calcChain xmlns="http://schemas.openxmlformats.org/spreadsheetml/2006/main">
  <c r="S11" i="4" l="1"/>
  <c r="T11" i="4"/>
  <c r="T13" i="4" s="1"/>
  <c r="K12" i="4"/>
  <c r="S12" i="4"/>
  <c r="T12" i="4"/>
  <c r="B13" i="4"/>
  <c r="C13" i="4"/>
  <c r="D13" i="4"/>
  <c r="E13" i="4"/>
  <c r="E16" i="4" s="1"/>
  <c r="F13" i="4"/>
  <c r="G13" i="4"/>
  <c r="H13" i="4"/>
  <c r="I13" i="4"/>
  <c r="I16" i="4" s="1"/>
  <c r="J13" i="4"/>
  <c r="S13" i="4"/>
  <c r="S14" i="4"/>
  <c r="T14" i="4"/>
  <c r="K15" i="4"/>
  <c r="S15" i="4"/>
  <c r="T15" i="4"/>
  <c r="B16" i="4"/>
  <c r="C16" i="4"/>
  <c r="D16" i="4"/>
  <c r="F16" i="4"/>
  <c r="G16" i="4"/>
  <c r="H16" i="4"/>
  <c r="J16" i="4"/>
  <c r="S16" i="4"/>
  <c r="K17" i="4"/>
  <c r="L17" i="4"/>
  <c r="M17" i="4"/>
  <c r="U17" i="4" s="1"/>
  <c r="N17" i="4"/>
  <c r="O17" i="4"/>
  <c r="P17" i="4"/>
  <c r="Q17" i="4"/>
  <c r="S17" i="4"/>
  <c r="T17" i="4"/>
  <c r="V17" i="4"/>
  <c r="K18" i="4"/>
  <c r="L18" i="4"/>
  <c r="M18" i="4"/>
  <c r="N18" i="4"/>
  <c r="V18" i="4" s="1"/>
  <c r="O18" i="4"/>
  <c r="P18" i="4"/>
  <c r="Q18" i="4"/>
  <c r="S18" i="4"/>
  <c r="T18" i="4"/>
  <c r="U18" i="4"/>
  <c r="J19" i="4"/>
  <c r="U19" i="4" s="1"/>
  <c r="K19" i="4"/>
  <c r="L19" i="4"/>
  <c r="M19" i="4"/>
  <c r="N19" i="4"/>
  <c r="V19" i="4" s="1"/>
  <c r="O19" i="4"/>
  <c r="P19" i="4"/>
  <c r="Q19" i="4"/>
  <c r="S19" i="4"/>
  <c r="T19" i="4"/>
  <c r="L20" i="4"/>
  <c r="L35" i="4" s="1"/>
  <c r="M20" i="4"/>
  <c r="N20" i="4"/>
  <c r="V20" i="4" s="1"/>
  <c r="O20" i="4"/>
  <c r="P20" i="4"/>
  <c r="P35" i="4" s="1"/>
  <c r="Q20" i="4"/>
  <c r="S20" i="4"/>
  <c r="T20" i="4"/>
  <c r="U20" i="4"/>
  <c r="K21" i="4"/>
  <c r="U21" i="4" s="1"/>
  <c r="L21" i="4"/>
  <c r="M21" i="4"/>
  <c r="N21" i="4"/>
  <c r="O21" i="4"/>
  <c r="P21" i="4"/>
  <c r="Q21" i="4"/>
  <c r="V21" i="4" s="1"/>
  <c r="B22" i="4"/>
  <c r="C22" i="4"/>
  <c r="D22" i="4"/>
  <c r="E22" i="4"/>
  <c r="F22" i="4"/>
  <c r="G22" i="4"/>
  <c r="H22" i="4"/>
  <c r="I22" i="4"/>
  <c r="J22" i="4"/>
  <c r="S22" i="4"/>
  <c r="T22" i="4"/>
  <c r="B23" i="4"/>
  <c r="B28" i="4" s="1"/>
  <c r="B31" i="4" s="1"/>
  <c r="C23" i="4"/>
  <c r="C28" i="4" s="1"/>
  <c r="C31" i="4" s="1"/>
  <c r="D23" i="4"/>
  <c r="E23" i="4"/>
  <c r="F23" i="4"/>
  <c r="F28" i="4" s="1"/>
  <c r="F31" i="4" s="1"/>
  <c r="G23" i="4"/>
  <c r="G28" i="4" s="1"/>
  <c r="G31" i="4" s="1"/>
  <c r="H23" i="4"/>
  <c r="I23" i="4"/>
  <c r="J23" i="4"/>
  <c r="J28" i="4" s="1"/>
  <c r="J31" i="4" s="1"/>
  <c r="S23" i="4"/>
  <c r="S28" i="4" s="1"/>
  <c r="S31" i="4" s="1"/>
  <c r="S24" i="4"/>
  <c r="T24" i="4"/>
  <c r="S25" i="4"/>
  <c r="T25" i="4"/>
  <c r="S26" i="4"/>
  <c r="T26" i="4"/>
  <c r="U26" i="4"/>
  <c r="V26" i="4"/>
  <c r="S27" i="4"/>
  <c r="T27" i="4"/>
  <c r="U27" i="4"/>
  <c r="V27" i="4"/>
  <c r="D28" i="4"/>
  <c r="E28" i="4"/>
  <c r="E31" i="4" s="1"/>
  <c r="H28" i="4"/>
  <c r="I28" i="4"/>
  <c r="I31" i="4" s="1"/>
  <c r="S29" i="4"/>
  <c r="T29" i="4"/>
  <c r="U29" i="4"/>
  <c r="V29" i="4"/>
  <c r="J30" i="4"/>
  <c r="S30" i="4"/>
  <c r="T30" i="4"/>
  <c r="U30" i="4"/>
  <c r="V30" i="4"/>
  <c r="D31" i="4"/>
  <c r="H31" i="4"/>
  <c r="K34" i="4"/>
  <c r="L34" i="4"/>
  <c r="M34" i="4"/>
  <c r="N34" i="4" s="1"/>
  <c r="O34" i="4" s="1"/>
  <c r="P34" i="4" s="1"/>
  <c r="Q34" i="4"/>
  <c r="C35" i="4"/>
  <c r="D35" i="4"/>
  <c r="E35" i="4"/>
  <c r="G35" i="4"/>
  <c r="G40" i="4" s="1"/>
  <c r="H35" i="4"/>
  <c r="I35" i="4"/>
  <c r="J35" i="4"/>
  <c r="K35" i="4"/>
  <c r="M35" i="4"/>
  <c r="N35" i="4"/>
  <c r="V35" i="4" s="1"/>
  <c r="O35" i="4"/>
  <c r="Q35" i="4"/>
  <c r="S35" i="4"/>
  <c r="T35" i="4"/>
  <c r="D36" i="4"/>
  <c r="S36" i="4" s="1"/>
  <c r="G36" i="4"/>
  <c r="K36" i="4"/>
  <c r="L36" i="4"/>
  <c r="U36" i="4" s="1"/>
  <c r="M36" i="4"/>
  <c r="M55" i="4" s="1"/>
  <c r="N36" i="4"/>
  <c r="O36" i="4"/>
  <c r="P36" i="4"/>
  <c r="V36" i="4" s="1"/>
  <c r="Q36" i="4"/>
  <c r="Q55" i="4" s="1"/>
  <c r="B39" i="4"/>
  <c r="C39" i="4"/>
  <c r="D39" i="4"/>
  <c r="E39" i="4"/>
  <c r="F39" i="4"/>
  <c r="G39" i="4"/>
  <c r="H39" i="4"/>
  <c r="I39" i="4"/>
  <c r="J39" i="4"/>
  <c r="S39" i="4"/>
  <c r="C40" i="4"/>
  <c r="D40" i="4"/>
  <c r="E40" i="4"/>
  <c r="H40" i="4"/>
  <c r="I40" i="4"/>
  <c r="E43" i="4"/>
  <c r="F43" i="4"/>
  <c r="G43" i="4"/>
  <c r="H43" i="4"/>
  <c r="I43" i="4"/>
  <c r="J43" i="4"/>
  <c r="T43" i="4"/>
  <c r="H47" i="4"/>
  <c r="I47" i="4"/>
  <c r="J47" i="4"/>
  <c r="F48" i="4"/>
  <c r="G48" i="4"/>
  <c r="H48" i="4"/>
  <c r="I48" i="4"/>
  <c r="T48" i="4" s="1"/>
  <c r="J48" i="4"/>
  <c r="G49" i="4"/>
  <c r="J49" i="4"/>
  <c r="J54" i="4"/>
  <c r="J55" i="4"/>
  <c r="K55" i="4"/>
  <c r="N55" i="4"/>
  <c r="O55" i="4"/>
  <c r="P55" i="4"/>
  <c r="V55" i="4"/>
  <c r="J56" i="4"/>
  <c r="K56" i="4"/>
  <c r="L56" i="4"/>
  <c r="U56" i="4" s="1"/>
  <c r="M56" i="4"/>
  <c r="N56" i="4"/>
  <c r="O56" i="4"/>
  <c r="P56" i="4"/>
  <c r="Q56" i="4"/>
  <c r="B61" i="4"/>
  <c r="C61" i="4"/>
  <c r="D61" i="4"/>
  <c r="E61" i="4"/>
  <c r="F61" i="4"/>
  <c r="G61" i="4"/>
  <c r="H61" i="4"/>
  <c r="I61" i="4"/>
  <c r="J61" i="4"/>
  <c r="K61" i="4"/>
  <c r="L61" i="4"/>
  <c r="M61" i="4"/>
  <c r="N61" i="4"/>
  <c r="O61" i="4"/>
  <c r="P61" i="4"/>
  <c r="Q61" i="4"/>
  <c r="B62" i="4"/>
  <c r="C62" i="4"/>
  <c r="D62" i="4"/>
  <c r="E62" i="4"/>
  <c r="F62" i="4"/>
  <c r="G62" i="4"/>
  <c r="I62" i="4"/>
  <c r="J62" i="4"/>
  <c r="K62" i="4"/>
  <c r="L62" i="4"/>
  <c r="N62" i="4"/>
  <c r="O62" i="4"/>
  <c r="P62" i="4"/>
  <c r="Q62" i="4"/>
  <c r="F65" i="4"/>
  <c r="F47" i="4" s="1"/>
  <c r="G65" i="4"/>
  <c r="G47" i="4" s="1"/>
  <c r="H65" i="4"/>
  <c r="H49" i="4" s="1"/>
  <c r="B69" i="4"/>
  <c r="C69" i="4"/>
  <c r="C76" i="4" s="1"/>
  <c r="D69" i="4"/>
  <c r="E69" i="4"/>
  <c r="E76" i="4" s="1"/>
  <c r="G69" i="4"/>
  <c r="G76" i="4" s="1"/>
  <c r="H69" i="4"/>
  <c r="I69" i="4"/>
  <c r="I76" i="4" s="1"/>
  <c r="J69" i="4"/>
  <c r="K75" i="4"/>
  <c r="L75" i="4"/>
  <c r="M75" i="4" s="1"/>
  <c r="N75" i="4" s="1"/>
  <c r="O75" i="4" s="1"/>
  <c r="P75" i="4" s="1"/>
  <c r="Q75" i="4" s="1"/>
  <c r="B76" i="4"/>
  <c r="D76" i="4"/>
  <c r="H76" i="4"/>
  <c r="J76" i="4"/>
  <c r="B83" i="4"/>
  <c r="C83" i="4"/>
  <c r="D83" i="4"/>
  <c r="D87" i="4" s="1"/>
  <c r="D92" i="4" s="1"/>
  <c r="E83" i="4"/>
  <c r="E87" i="4" s="1"/>
  <c r="F83" i="4"/>
  <c r="G83" i="4"/>
  <c r="H83" i="4"/>
  <c r="H87" i="4" s="1"/>
  <c r="H92" i="4" s="1"/>
  <c r="I83" i="4"/>
  <c r="I87" i="4" s="1"/>
  <c r="J83" i="4"/>
  <c r="C85" i="4"/>
  <c r="D85" i="4"/>
  <c r="B87" i="4"/>
  <c r="B92" i="4" s="1"/>
  <c r="C87" i="4"/>
  <c r="C92" i="4" s="1"/>
  <c r="F87" i="4"/>
  <c r="F92" i="4" s="1"/>
  <c r="G87" i="4"/>
  <c r="G92" i="4" s="1"/>
  <c r="J87" i="4"/>
  <c r="J92" i="4" s="1"/>
  <c r="J93" i="4" s="1"/>
  <c r="K89" i="4"/>
  <c r="L89" i="4"/>
  <c r="B91" i="4"/>
  <c r="C91" i="4"/>
  <c r="D91" i="4"/>
  <c r="E91" i="4"/>
  <c r="F91" i="4"/>
  <c r="G91" i="4"/>
  <c r="H91" i="4"/>
  <c r="I91" i="4"/>
  <c r="I92" i="4" s="1"/>
  <c r="J91" i="4"/>
  <c r="E92" i="4"/>
  <c r="H93" i="4"/>
  <c r="K98" i="4"/>
  <c r="L98" i="4"/>
  <c r="M98" i="4"/>
  <c r="N98" i="4"/>
  <c r="O98" i="4"/>
  <c r="P98" i="4"/>
  <c r="Q98" i="4"/>
  <c r="K99" i="4"/>
  <c r="L99" i="4"/>
  <c r="M99" i="4"/>
  <c r="N99" i="4"/>
  <c r="O99" i="4"/>
  <c r="P99" i="4"/>
  <c r="Q99" i="4"/>
  <c r="J100" i="4"/>
  <c r="J101" i="4"/>
  <c r="K101" i="4"/>
  <c r="L101" i="4"/>
  <c r="M101" i="4"/>
  <c r="N101" i="4"/>
  <c r="O101" i="4"/>
  <c r="P101" i="4"/>
  <c r="Q101" i="4"/>
  <c r="J102" i="4"/>
  <c r="J57" i="4" s="1"/>
  <c r="K105" i="4"/>
  <c r="K107" i="4" s="1"/>
  <c r="L105" i="4"/>
  <c r="M105" i="4"/>
  <c r="M107" i="4" s="1"/>
  <c r="N105" i="4"/>
  <c r="O105" i="4"/>
  <c r="O107" i="4" s="1"/>
  <c r="P105" i="4"/>
  <c r="Q105" i="4"/>
  <c r="Q107" i="4" s="1"/>
  <c r="L107" i="4"/>
  <c r="N107" i="4"/>
  <c r="P107" i="4"/>
  <c r="K110" i="4"/>
  <c r="L110" i="4"/>
  <c r="M110" i="4"/>
  <c r="N110" i="4"/>
  <c r="O110" i="4"/>
  <c r="P110" i="4"/>
  <c r="Q110" i="4"/>
  <c r="K111" i="4"/>
  <c r="K116" i="4"/>
  <c r="S123" i="4"/>
  <c r="T123" i="4"/>
  <c r="U123" i="4"/>
  <c r="B125" i="4"/>
  <c r="C125" i="4"/>
  <c r="C126" i="4" s="1"/>
  <c r="D125" i="4"/>
  <c r="D126" i="4" s="1"/>
  <c r="E125" i="4"/>
  <c r="F125" i="4"/>
  <c r="G125" i="4"/>
  <c r="G126" i="4" s="1"/>
  <c r="H125" i="4"/>
  <c r="I126" i="4" s="1"/>
  <c r="I125" i="4"/>
  <c r="J125" i="4"/>
  <c r="K125" i="4"/>
  <c r="L125" i="4" s="1"/>
  <c r="F126" i="4"/>
  <c r="J126" i="4"/>
  <c r="F127" i="4"/>
  <c r="G127" i="4"/>
  <c r="H127" i="4"/>
  <c r="I127" i="4"/>
  <c r="J127" i="4"/>
  <c r="K127" i="4"/>
  <c r="F129" i="4"/>
  <c r="G129" i="4"/>
  <c r="H129" i="4"/>
  <c r="I129" i="4"/>
  <c r="J129" i="4"/>
  <c r="J130" i="4"/>
  <c r="K130" i="4"/>
  <c r="R130" i="4"/>
  <c r="S130" i="4"/>
  <c r="J132" i="4"/>
  <c r="L132" i="4"/>
  <c r="B137" i="4"/>
  <c r="C137" i="4"/>
  <c r="D137" i="4"/>
  <c r="E137" i="4"/>
  <c r="F137" i="4"/>
  <c r="G137" i="4"/>
  <c r="H137" i="4"/>
  <c r="I137" i="4"/>
  <c r="J137" i="4"/>
  <c r="B138" i="4"/>
  <c r="C138" i="4"/>
  <c r="D138" i="4"/>
  <c r="E138" i="4"/>
  <c r="F138" i="4"/>
  <c r="G138" i="4"/>
  <c r="H138" i="4"/>
  <c r="I138" i="4"/>
  <c r="J138" i="4"/>
  <c r="B139" i="4"/>
  <c r="C139" i="4"/>
  <c r="D139" i="4"/>
  <c r="E139" i="4"/>
  <c r="F139" i="4"/>
  <c r="G139" i="4"/>
  <c r="H139" i="4"/>
  <c r="I139" i="4"/>
  <c r="B140" i="4"/>
  <c r="C140" i="4"/>
  <c r="D140" i="4"/>
  <c r="E140" i="4"/>
  <c r="F140" i="4"/>
  <c r="G140" i="4"/>
  <c r="H140" i="4"/>
  <c r="I140" i="4"/>
  <c r="J140" i="4"/>
  <c r="B141" i="4"/>
  <c r="C141" i="4"/>
  <c r="D141" i="4"/>
  <c r="E141" i="4"/>
  <c r="F141" i="4"/>
  <c r="G141" i="4"/>
  <c r="H141" i="4"/>
  <c r="I141" i="4"/>
  <c r="J141" i="4"/>
  <c r="B143" i="4"/>
  <c r="C143" i="4"/>
  <c r="D143" i="4"/>
  <c r="E143" i="4"/>
  <c r="F143" i="4"/>
  <c r="G143" i="4"/>
  <c r="H143" i="4"/>
  <c r="I143" i="4"/>
  <c r="J143" i="4"/>
  <c r="B144" i="4"/>
  <c r="C144" i="4"/>
  <c r="D144" i="4"/>
  <c r="E144" i="4"/>
  <c r="F144" i="4"/>
  <c r="G144" i="4"/>
  <c r="H144" i="4"/>
  <c r="I144" i="4"/>
  <c r="J144" i="4"/>
  <c r="E145" i="4"/>
  <c r="F145" i="4"/>
  <c r="G145" i="4"/>
  <c r="H145" i="4"/>
  <c r="I145" i="4"/>
  <c r="J145" i="4"/>
  <c r="B147" i="4"/>
  <c r="C147" i="4"/>
  <c r="C149" i="4" s="1"/>
  <c r="D147" i="4"/>
  <c r="E147" i="4"/>
  <c r="F147" i="4"/>
  <c r="G147" i="4"/>
  <c r="G149" i="4" s="1"/>
  <c r="H147" i="4"/>
  <c r="I147" i="4"/>
  <c r="J147" i="4"/>
  <c r="K147" i="4"/>
  <c r="K149" i="4" s="1"/>
  <c r="L147" i="4"/>
  <c r="M147" i="4"/>
  <c r="N147" i="4"/>
  <c r="O147" i="4"/>
  <c r="O149" i="4" s="1"/>
  <c r="P147" i="4"/>
  <c r="Q147" i="4"/>
  <c r="F148" i="4"/>
  <c r="G148" i="4"/>
  <c r="H148" i="4"/>
  <c r="J148" i="4"/>
  <c r="K148" i="4"/>
  <c r="B149" i="4"/>
  <c r="D149" i="4"/>
  <c r="E149" i="4"/>
  <c r="F149" i="4"/>
  <c r="H149" i="4"/>
  <c r="I149" i="4"/>
  <c r="J149" i="4"/>
  <c r="J154" i="4" s="1"/>
  <c r="L149" i="4"/>
  <c r="M149" i="4"/>
  <c r="N149" i="4"/>
  <c r="P149" i="4"/>
  <c r="Q149" i="4"/>
  <c r="B150" i="4"/>
  <c r="C150" i="4"/>
  <c r="D150" i="4"/>
  <c r="E150" i="4"/>
  <c r="F150" i="4"/>
  <c r="G150" i="4"/>
  <c r="I150" i="4"/>
  <c r="D153" i="4"/>
  <c r="E153" i="4"/>
  <c r="F153" i="4"/>
  <c r="G153" i="4"/>
  <c r="H153" i="4"/>
  <c r="I148" i="4" s="1"/>
  <c r="I154" i="4" s="1"/>
  <c r="I153" i="4"/>
  <c r="J153" i="4"/>
  <c r="F154" i="4"/>
  <c r="L156" i="4"/>
  <c r="L160" i="4" s="1"/>
  <c r="J160" i="4"/>
  <c r="K156" i="4" s="1"/>
  <c r="K160" i="4" s="1"/>
  <c r="K74" i="4" s="1"/>
  <c r="S165" i="4"/>
  <c r="T165" i="4"/>
  <c r="U165" i="4"/>
  <c r="I168" i="4"/>
  <c r="I172" i="4" s="1"/>
  <c r="B171" i="4"/>
  <c r="C171" i="4"/>
  <c r="D171" i="4"/>
  <c r="E171" i="4"/>
  <c r="F168" i="4" s="1"/>
  <c r="F172" i="4" s="1"/>
  <c r="F187" i="4" s="1"/>
  <c r="F171" i="4"/>
  <c r="G168" i="4" s="1"/>
  <c r="G172" i="4" s="1"/>
  <c r="G171" i="4"/>
  <c r="H168" i="4" s="1"/>
  <c r="H172" i="4" s="1"/>
  <c r="H171" i="4"/>
  <c r="I171" i="4"/>
  <c r="J168" i="4" s="1"/>
  <c r="J172" i="4" s="1"/>
  <c r="J171" i="4"/>
  <c r="K168" i="4" s="1"/>
  <c r="F174" i="4"/>
  <c r="G174" i="4"/>
  <c r="H174" i="4"/>
  <c r="I174" i="4"/>
  <c r="F178" i="4"/>
  <c r="G176" i="4" s="1"/>
  <c r="K181" i="4"/>
  <c r="K184" i="4"/>
  <c r="K24" i="4" s="1"/>
  <c r="C190" i="4"/>
  <c r="F190" i="4"/>
  <c r="F193" i="4" s="1"/>
  <c r="G190" i="4"/>
  <c r="B192" i="4"/>
  <c r="C192" i="4"/>
  <c r="D190" i="4" s="1"/>
  <c r="D192" i="4"/>
  <c r="E190" i="4" s="1"/>
  <c r="E192" i="4"/>
  <c r="F192" i="4"/>
  <c r="G192" i="4"/>
  <c r="H190" i="4" s="1"/>
  <c r="H192" i="4"/>
  <c r="I190" i="4" s="1"/>
  <c r="I193" i="4" s="1"/>
  <c r="I192" i="4"/>
  <c r="J190" i="4" s="1"/>
  <c r="J193" i="4" s="1"/>
  <c r="J192" i="4"/>
  <c r="G193" i="4"/>
  <c r="H193" i="4"/>
  <c r="G178" i="4" l="1"/>
  <c r="G179" i="4"/>
  <c r="G187" i="4" s="1"/>
  <c r="L74" i="4"/>
  <c r="M156" i="4"/>
  <c r="M160" i="4" s="1"/>
  <c r="L11" i="4"/>
  <c r="L80" i="4"/>
  <c r="M125" i="4"/>
  <c r="L127" i="4"/>
  <c r="K171" i="4"/>
  <c r="K172" i="4"/>
  <c r="F186" i="4"/>
  <c r="E126" i="4"/>
  <c r="I93" i="4"/>
  <c r="H126" i="4"/>
  <c r="M89" i="4"/>
  <c r="G154" i="4"/>
  <c r="L12" i="4"/>
  <c r="L15" i="4"/>
  <c r="M132" i="4"/>
  <c r="K11" i="4"/>
  <c r="K80" i="4"/>
  <c r="G93" i="4"/>
  <c r="K153" i="4"/>
  <c r="E93" i="4"/>
  <c r="V56" i="4"/>
  <c r="F49" i="4"/>
  <c r="U35" i="4"/>
  <c r="T47" i="4"/>
  <c r="F69" i="4"/>
  <c r="F76" i="4" s="1"/>
  <c r="F93" i="4" s="1"/>
  <c r="L55" i="4"/>
  <c r="U55" i="4" s="1"/>
  <c r="I49" i="4"/>
  <c r="T39" i="4"/>
  <c r="T16" i="4"/>
  <c r="T23" i="4"/>
  <c r="T36" i="4"/>
  <c r="H36" i="4"/>
  <c r="H150" i="4" s="1"/>
  <c r="H154" i="4" s="1"/>
  <c r="S40" i="4"/>
  <c r="J40" i="4"/>
  <c r="F40" i="4"/>
  <c r="H44" i="4" s="1"/>
  <c r="B40" i="4"/>
  <c r="E44" i="4" s="1"/>
  <c r="T49" i="4" l="1"/>
  <c r="J44" i="4"/>
  <c r="M12" i="4"/>
  <c r="M15" i="4"/>
  <c r="N132" i="4"/>
  <c r="M11" i="4"/>
  <c r="M80" i="4"/>
  <c r="N125" i="4"/>
  <c r="M127" i="4"/>
  <c r="N89" i="4"/>
  <c r="K82" i="4"/>
  <c r="L168" i="4"/>
  <c r="K86" i="4"/>
  <c r="I44" i="4"/>
  <c r="G44" i="4"/>
  <c r="U15" i="4"/>
  <c r="J53" i="4"/>
  <c r="T28" i="4"/>
  <c r="T31" i="4" s="1"/>
  <c r="T40" i="4"/>
  <c r="T44" i="4" s="1"/>
  <c r="F44" i="4"/>
  <c r="U12" i="4"/>
  <c r="L130" i="4"/>
  <c r="L13" i="4"/>
  <c r="L14" i="4"/>
  <c r="L22" i="4" s="1"/>
  <c r="L129" i="4"/>
  <c r="K70" i="4"/>
  <c r="L148" i="4"/>
  <c r="L153" i="4" s="1"/>
  <c r="K14" i="4"/>
  <c r="K13" i="4"/>
  <c r="K129" i="4"/>
  <c r="M74" i="4"/>
  <c r="N156" i="4"/>
  <c r="N160" i="4" s="1"/>
  <c r="G186" i="4"/>
  <c r="H176" i="4"/>
  <c r="L70" i="4" l="1"/>
  <c r="M148" i="4"/>
  <c r="M153" i="4" s="1"/>
  <c r="M14" i="4"/>
  <c r="M22" i="4" s="1"/>
  <c r="M13" i="4"/>
  <c r="K39" i="4"/>
  <c r="K16" i="4"/>
  <c r="K67" i="4"/>
  <c r="K79" i="4"/>
  <c r="K43" i="4"/>
  <c r="N74" i="4"/>
  <c r="O156" i="4"/>
  <c r="O160" i="4" s="1"/>
  <c r="K22" i="4"/>
  <c r="K23" i="4" s="1"/>
  <c r="U14" i="4"/>
  <c r="U22" i="4" s="1"/>
  <c r="J58" i="4"/>
  <c r="U11" i="4"/>
  <c r="U13" i="4" s="1"/>
  <c r="M130" i="4"/>
  <c r="H179" i="4"/>
  <c r="H187" i="4" s="1"/>
  <c r="H178" i="4"/>
  <c r="L171" i="4"/>
  <c r="L172" i="4"/>
  <c r="N15" i="4"/>
  <c r="N12" i="4"/>
  <c r="O132" i="4"/>
  <c r="L16" i="4"/>
  <c r="L23" i="4"/>
  <c r="L43" i="4"/>
  <c r="L39" i="4"/>
  <c r="L67" i="4"/>
  <c r="L79" i="4"/>
  <c r="O89" i="4"/>
  <c r="K48" i="4"/>
  <c r="N11" i="4"/>
  <c r="N80" i="4"/>
  <c r="N127" i="4"/>
  <c r="O125" i="4"/>
  <c r="K40" i="4" l="1"/>
  <c r="O11" i="4"/>
  <c r="O80" i="4"/>
  <c r="P125" i="4"/>
  <c r="O127" i="4"/>
  <c r="O15" i="4"/>
  <c r="O12" i="4"/>
  <c r="P132" i="4"/>
  <c r="L82" i="4"/>
  <c r="L86" i="4"/>
  <c r="M168" i="4"/>
  <c r="P89" i="4"/>
  <c r="N130" i="4"/>
  <c r="I176" i="4"/>
  <c r="H186" i="4"/>
  <c r="N14" i="4"/>
  <c r="N13" i="4"/>
  <c r="L83" i="4"/>
  <c r="L87" i="4" s="1"/>
  <c r="L102" i="4"/>
  <c r="L40" i="4"/>
  <c r="M23" i="4"/>
  <c r="M16" i="4"/>
  <c r="M43" i="4"/>
  <c r="M39" i="4"/>
  <c r="M67" i="4"/>
  <c r="M79" i="4"/>
  <c r="M100" i="4"/>
  <c r="U16" i="4"/>
  <c r="U23" i="4"/>
  <c r="U39" i="4"/>
  <c r="U43" i="4"/>
  <c r="K83" i="4"/>
  <c r="K87" i="4" s="1"/>
  <c r="K102" i="4"/>
  <c r="M70" i="4"/>
  <c r="N148" i="4"/>
  <c r="N153" i="4" s="1"/>
  <c r="O74" i="4"/>
  <c r="P156" i="4"/>
  <c r="P160" i="4" s="1"/>
  <c r="L100" i="4"/>
  <c r="L103" i="4" s="1"/>
  <c r="K100" i="4"/>
  <c r="K103" i="4" s="1"/>
  <c r="M129" i="4"/>
  <c r="P74" i="4" l="1"/>
  <c r="Q156" i="4"/>
  <c r="Q160" i="4" s="1"/>
  <c r="Q74" i="4" s="1"/>
  <c r="K57" i="4"/>
  <c r="U40" i="4"/>
  <c r="U44" i="4" s="1"/>
  <c r="M40" i="4"/>
  <c r="L57" i="4"/>
  <c r="M171" i="4"/>
  <c r="M172" i="4"/>
  <c r="O130" i="4"/>
  <c r="N22" i="4"/>
  <c r="O14" i="4"/>
  <c r="O22" i="4" s="1"/>
  <c r="O13" i="4"/>
  <c r="O129" i="4"/>
  <c r="N70" i="4"/>
  <c r="O148" i="4"/>
  <c r="O153" i="4" s="1"/>
  <c r="L53" i="4"/>
  <c r="N129" i="4"/>
  <c r="Q89" i="4"/>
  <c r="L48" i="4"/>
  <c r="K53" i="4"/>
  <c r="K44" i="4"/>
  <c r="L44" i="4"/>
  <c r="M44" i="4"/>
  <c r="M103" i="4"/>
  <c r="M102" i="4"/>
  <c r="M57" i="4" s="1"/>
  <c r="N16" i="4"/>
  <c r="N23" i="4"/>
  <c r="N39" i="4"/>
  <c r="N43" i="4"/>
  <c r="N67" i="4"/>
  <c r="N100" i="4" s="1"/>
  <c r="N79" i="4"/>
  <c r="I178" i="4"/>
  <c r="I179" i="4"/>
  <c r="I187" i="4" s="1"/>
  <c r="P12" i="4"/>
  <c r="P15" i="4"/>
  <c r="Q132" i="4"/>
  <c r="P11" i="4"/>
  <c r="P80" i="4"/>
  <c r="Q125" i="4"/>
  <c r="P127" i="4"/>
  <c r="N40" i="4" l="1"/>
  <c r="P130" i="4"/>
  <c r="P13" i="4"/>
  <c r="P14" i="4"/>
  <c r="P129" i="4"/>
  <c r="U57" i="4"/>
  <c r="M82" i="4"/>
  <c r="M86" i="4" s="1"/>
  <c r="N168" i="4"/>
  <c r="U53" i="4"/>
  <c r="O70" i="4"/>
  <c r="P148" i="4"/>
  <c r="P153" i="4" s="1"/>
  <c r="O39" i="4"/>
  <c r="O16" i="4"/>
  <c r="O23" i="4"/>
  <c r="O43" i="4"/>
  <c r="O67" i="4"/>
  <c r="O100" i="4" s="1"/>
  <c r="O79" i="4"/>
  <c r="Q12" i="4"/>
  <c r="Q130" i="4" s="1"/>
  <c r="Q15" i="4"/>
  <c r="V15" i="4" s="1"/>
  <c r="J176" i="4"/>
  <c r="I186" i="4"/>
  <c r="Q11" i="4"/>
  <c r="Q80" i="4"/>
  <c r="Q127" i="4"/>
  <c r="N102" i="4"/>
  <c r="N57" i="4" s="1"/>
  <c r="M53" i="4"/>
  <c r="V11" i="4"/>
  <c r="O102" i="4" l="1"/>
  <c r="O57" i="4" s="1"/>
  <c r="J179" i="4"/>
  <c r="J187" i="4" s="1"/>
  <c r="J178" i="4"/>
  <c r="P70" i="4"/>
  <c r="Q148" i="4"/>
  <c r="Q153" i="4" s="1"/>
  <c r="Q70" i="4" s="1"/>
  <c r="N171" i="4"/>
  <c r="N172" i="4"/>
  <c r="P22" i="4"/>
  <c r="N53" i="4"/>
  <c r="N44" i="4"/>
  <c r="Q14" i="4"/>
  <c r="Q22" i="4" s="1"/>
  <c r="Q13" i="4"/>
  <c r="O40" i="4"/>
  <c r="O44" i="4" s="1"/>
  <c r="M48" i="4"/>
  <c r="U48" i="4" s="1"/>
  <c r="M83" i="4"/>
  <c r="M87" i="4" s="1"/>
  <c r="P16" i="4"/>
  <c r="P23" i="4"/>
  <c r="P39" i="4"/>
  <c r="P43" i="4"/>
  <c r="P67" i="4"/>
  <c r="P79" i="4"/>
  <c r="V12" i="4"/>
  <c r="V13" i="4" s="1"/>
  <c r="P100" i="4"/>
  <c r="N103" i="4"/>
  <c r="V43" i="4" l="1"/>
  <c r="P102" i="4"/>
  <c r="P57" i="4" s="1"/>
  <c r="P40" i="4"/>
  <c r="P53" i="4" s="1"/>
  <c r="Q129" i="4"/>
  <c r="Q23" i="4"/>
  <c r="Q16" i="4"/>
  <c r="Q43" i="4"/>
  <c r="Q67" i="4"/>
  <c r="Q100" i="4" s="1"/>
  <c r="Q79" i="4"/>
  <c r="Q39" i="4"/>
  <c r="K176" i="4"/>
  <c r="J186" i="4"/>
  <c r="O53" i="4"/>
  <c r="P44" i="4"/>
  <c r="N82" i="4"/>
  <c r="N86" i="4" s="1"/>
  <c r="O168" i="4"/>
  <c r="P103" i="4"/>
  <c r="V14" i="4"/>
  <c r="V22" i="4" s="1"/>
  <c r="V23" i="4" s="1"/>
  <c r="O103" i="4"/>
  <c r="V40" i="4" l="1"/>
  <c r="V44" i="4" s="1"/>
  <c r="K178" i="4"/>
  <c r="K179" i="4"/>
  <c r="K187" i="4" s="1"/>
  <c r="Q102" i="4"/>
  <c r="Q57" i="4" s="1"/>
  <c r="Q40" i="4"/>
  <c r="V39" i="4"/>
  <c r="O171" i="4"/>
  <c r="O172" i="4"/>
  <c r="V57" i="4"/>
  <c r="V16" i="4"/>
  <c r="N48" i="4"/>
  <c r="N83" i="4"/>
  <c r="N87" i="4" s="1"/>
  <c r="O82" i="4" l="1"/>
  <c r="P168" i="4"/>
  <c r="O86" i="4"/>
  <c r="Q53" i="4"/>
  <c r="Q44" i="4"/>
  <c r="K25" i="4"/>
  <c r="K54" i="4"/>
  <c r="K186" i="4"/>
  <c r="L176" i="4"/>
  <c r="Q103" i="4"/>
  <c r="K58" i="4" l="1"/>
  <c r="L178" i="4"/>
  <c r="L179" i="4"/>
  <c r="L187" i="4" s="1"/>
  <c r="P171" i="4"/>
  <c r="P172" i="4"/>
  <c r="O48" i="4"/>
  <c r="O83" i="4"/>
  <c r="O87" i="4" s="1"/>
  <c r="K28" i="4"/>
  <c r="V53" i="4"/>
  <c r="L25" i="4" l="1"/>
  <c r="K31" i="4"/>
  <c r="K90" i="4" s="1"/>
  <c r="K96" i="4"/>
  <c r="M176" i="4"/>
  <c r="L186" i="4"/>
  <c r="P82" i="4"/>
  <c r="P86" i="4"/>
  <c r="Q168" i="4"/>
  <c r="K91" i="4" l="1"/>
  <c r="K92" i="4" s="1"/>
  <c r="Q171" i="4"/>
  <c r="Q172" i="4"/>
  <c r="M178" i="4"/>
  <c r="M179" i="4"/>
  <c r="M187" i="4" s="1"/>
  <c r="K118" i="4"/>
  <c r="K109" i="4" s="1"/>
  <c r="P48" i="4"/>
  <c r="P83" i="4"/>
  <c r="P87" i="4" s="1"/>
  <c r="M25" i="4" l="1"/>
  <c r="U25" i="4" s="1"/>
  <c r="Q82" i="4"/>
  <c r="M186" i="4"/>
  <c r="N176" i="4"/>
  <c r="K113" i="4"/>
  <c r="K115" i="4" s="1"/>
  <c r="K117" i="4" s="1"/>
  <c r="K65" i="4" s="1"/>
  <c r="K183" i="4"/>
  <c r="Q83" i="4" l="1"/>
  <c r="Q86" i="4"/>
  <c r="N179" i="4"/>
  <c r="N187" i="4" s="1"/>
  <c r="N178" i="4"/>
  <c r="L116" i="4"/>
  <c r="K64" i="4"/>
  <c r="L181" i="4"/>
  <c r="K47" i="4" l="1"/>
  <c r="K49" i="4"/>
  <c r="N25" i="4"/>
  <c r="K69" i="4"/>
  <c r="K76" i="4" s="1"/>
  <c r="K93" i="4" s="1"/>
  <c r="L184" i="4"/>
  <c r="O176" i="4"/>
  <c r="N186" i="4"/>
  <c r="L24" i="4" l="1"/>
  <c r="L54" i="4"/>
  <c r="K50" i="4"/>
  <c r="O178" i="4"/>
  <c r="O179" i="4"/>
  <c r="O187" i="4" s="1"/>
  <c r="L58" i="4" l="1"/>
  <c r="O25" i="4"/>
  <c r="O186" i="4"/>
  <c r="P176" i="4"/>
  <c r="L28" i="4"/>
  <c r="P178" i="4" l="1"/>
  <c r="P179" i="4"/>
  <c r="P187" i="4" s="1"/>
  <c r="L96" i="4"/>
  <c r="L31" i="4"/>
  <c r="L90" i="4" s="1"/>
  <c r="P25" i="4" l="1"/>
  <c r="L118" i="4"/>
  <c r="L109" i="4" s="1"/>
  <c r="Q176" i="4"/>
  <c r="P186" i="4"/>
  <c r="L91" i="4"/>
  <c r="L92" i="4" s="1"/>
  <c r="L113" i="4" l="1"/>
  <c r="L115" i="4" s="1"/>
  <c r="L117" i="4" s="1"/>
  <c r="L65" i="4" s="1"/>
  <c r="L182" i="4"/>
  <c r="L183" i="4" s="1"/>
  <c r="Q178" i="4"/>
  <c r="Q179" i="4"/>
  <c r="Q187" i="4" s="1"/>
  <c r="Q25" i="4" l="1"/>
  <c r="V25" i="4" s="1"/>
  <c r="Q85" i="4"/>
  <c r="Q186" i="4"/>
  <c r="L64" i="4"/>
  <c r="L69" i="4" s="1"/>
  <c r="L76" i="4" s="1"/>
  <c r="L93" i="4" s="1"/>
  <c r="M181" i="4"/>
  <c r="M116" i="4"/>
  <c r="M184" i="4" l="1"/>
  <c r="Q48" i="4"/>
  <c r="V48" i="4" s="1"/>
  <c r="Q87" i="4"/>
  <c r="L49" i="4"/>
  <c r="L47" i="4"/>
  <c r="L50" i="4" l="1"/>
  <c r="M24" i="4"/>
  <c r="M54" i="4"/>
  <c r="M58" i="4" l="1"/>
  <c r="U54" i="4"/>
  <c r="U58" i="4" s="1"/>
  <c r="M28" i="4"/>
  <c r="U24" i="4"/>
  <c r="U28" i="4" s="1"/>
  <c r="U31" i="4" s="1"/>
  <c r="M31" i="4" l="1"/>
  <c r="M90" i="4" s="1"/>
  <c r="M96" i="4"/>
  <c r="M118" i="4" l="1"/>
  <c r="M109" i="4" s="1"/>
  <c r="M91" i="4"/>
  <c r="M92" i="4" s="1"/>
  <c r="M113" i="4" l="1"/>
  <c r="M115" i="4" s="1"/>
  <c r="M117" i="4" s="1"/>
  <c r="M65" i="4" s="1"/>
  <c r="M182" i="4"/>
  <c r="M183" i="4" s="1"/>
  <c r="M64" i="4" l="1"/>
  <c r="N181" i="4"/>
  <c r="M69" i="4"/>
  <c r="M76" i="4" s="1"/>
  <c r="M93" i="4" s="1"/>
  <c r="N116" i="4"/>
  <c r="N184" i="4" l="1"/>
  <c r="M49" i="4"/>
  <c r="M47" i="4"/>
  <c r="U47" i="4" s="1"/>
  <c r="N24" i="4" l="1"/>
  <c r="N54" i="4"/>
  <c r="M50" i="4"/>
  <c r="U49" i="4"/>
  <c r="N58" i="4" l="1"/>
  <c r="N28" i="4"/>
  <c r="N31" i="4" l="1"/>
  <c r="N90" i="4" s="1"/>
  <c r="N96" i="4"/>
  <c r="N118" i="4" l="1"/>
  <c r="N109" i="4" s="1"/>
  <c r="N91" i="4"/>
  <c r="N92" i="4" s="1"/>
  <c r="N113" i="4" l="1"/>
  <c r="N115" i="4" s="1"/>
  <c r="N117" i="4" s="1"/>
  <c r="N65" i="4" s="1"/>
  <c r="N182" i="4"/>
  <c r="N183" i="4" s="1"/>
  <c r="N64" i="4" l="1"/>
  <c r="O181" i="4"/>
  <c r="N69" i="4"/>
  <c r="N76" i="4" s="1"/>
  <c r="N93" i="4" s="1"/>
  <c r="O116" i="4"/>
  <c r="O184" i="4" l="1"/>
  <c r="N47" i="4"/>
  <c r="N49" i="4"/>
  <c r="O24" i="4" l="1"/>
  <c r="O54" i="4"/>
  <c r="N50" i="4"/>
  <c r="O58" i="4" l="1"/>
  <c r="O28" i="4"/>
  <c r="O31" i="4" l="1"/>
  <c r="O90" i="4" s="1"/>
  <c r="O96" i="4"/>
  <c r="O118" i="4" l="1"/>
  <c r="O109" i="4" s="1"/>
  <c r="O91" i="4"/>
  <c r="O92" i="4" s="1"/>
  <c r="O113" i="4" l="1"/>
  <c r="O115" i="4" s="1"/>
  <c r="O117" i="4" s="1"/>
  <c r="O65" i="4" s="1"/>
  <c r="O182" i="4"/>
  <c r="O183" i="4" s="1"/>
  <c r="O64" i="4" l="1"/>
  <c r="P181" i="4"/>
  <c r="O69" i="4"/>
  <c r="O76" i="4" s="1"/>
  <c r="O93" i="4" s="1"/>
  <c r="P116" i="4"/>
  <c r="P184" i="4" l="1"/>
  <c r="O47" i="4"/>
  <c r="O49" i="4"/>
  <c r="O50" i="4" l="1"/>
  <c r="P24" i="4"/>
  <c r="P54" i="4"/>
  <c r="P58" i="4" l="1"/>
  <c r="P28" i="4"/>
  <c r="P96" i="4" l="1"/>
  <c r="P31" i="4"/>
  <c r="P90" i="4" s="1"/>
  <c r="P91" i="4" l="1"/>
  <c r="P92" i="4" s="1"/>
  <c r="P118" i="4"/>
  <c r="P109" i="4" s="1"/>
  <c r="P113" i="4" l="1"/>
  <c r="P115" i="4" s="1"/>
  <c r="P117" i="4" s="1"/>
  <c r="P65" i="4" s="1"/>
  <c r="P182" i="4"/>
  <c r="P183" i="4" s="1"/>
  <c r="P64" i="4" l="1"/>
  <c r="Q181" i="4"/>
  <c r="P69" i="4"/>
  <c r="P76" i="4" s="1"/>
  <c r="P93" i="4" s="1"/>
  <c r="Q116" i="4"/>
  <c r="P49" i="4" l="1"/>
  <c r="P47" i="4"/>
  <c r="Q184" i="4"/>
  <c r="Q24" i="4" l="1"/>
  <c r="Q54" i="4"/>
  <c r="P50" i="4"/>
  <c r="Q58" i="4" l="1"/>
  <c r="V54" i="4"/>
  <c r="V58" i="4" s="1"/>
  <c r="Q28" i="4"/>
  <c r="Q31" i="4" s="1"/>
  <c r="V24" i="4"/>
  <c r="V28" i="4" s="1"/>
  <c r="V31" i="4" s="1"/>
  <c r="Q96" i="4" l="1"/>
  <c r="Q90" i="4"/>
  <c r="Q91" i="4" s="1"/>
  <c r="Q92" i="4" s="1"/>
  <c r="Q118" i="4" l="1"/>
  <c r="Q109" i="4" s="1"/>
  <c r="Q113" i="4" l="1"/>
  <c r="Q115" i="4" s="1"/>
  <c r="Q117" i="4" s="1"/>
  <c r="Q65" i="4" s="1"/>
  <c r="Q69" i="4" s="1"/>
  <c r="Q76" i="4" s="1"/>
  <c r="Q93" i="4" s="1"/>
  <c r="Q182" i="4"/>
  <c r="Q183" i="4" s="1"/>
  <c r="Q64" i="4" s="1"/>
  <c r="Q47" i="4" l="1"/>
  <c r="V47" i="4" s="1"/>
  <c r="Q49" i="4"/>
  <c r="Q50" i="4" l="1"/>
  <c r="V50" i="4" s="1"/>
  <c r="V49" i="4"/>
</calcChain>
</file>

<file path=xl/sharedStrings.xml><?xml version="1.0" encoding="utf-8"?>
<sst xmlns="http://schemas.openxmlformats.org/spreadsheetml/2006/main" count="262" uniqueCount="174">
  <si>
    <t>Estimated</t>
  </si>
  <si>
    <t>Annual Estimates</t>
  </si>
  <si>
    <t>1Q99</t>
  </si>
  <si>
    <t>2Q99</t>
  </si>
  <si>
    <t>3Q99</t>
  </si>
  <si>
    <t>4Q99</t>
  </si>
  <si>
    <t>1Q00</t>
  </si>
  <si>
    <t>2Q00</t>
  </si>
  <si>
    <t>3Q00</t>
  </si>
  <si>
    <t>4Q00</t>
  </si>
  <si>
    <t>1Q01</t>
  </si>
  <si>
    <t>FY00</t>
  </si>
  <si>
    <t>FY01</t>
  </si>
  <si>
    <t>FY02</t>
  </si>
  <si>
    <t>3/31/99</t>
  </si>
  <si>
    <t>9/30/00</t>
  </si>
  <si>
    <t>9/30/01</t>
  </si>
  <si>
    <t>12/30/01</t>
  </si>
  <si>
    <t>9/30/02</t>
  </si>
  <si>
    <t>12/30/02</t>
  </si>
  <si>
    <t>Depreciation &amp; Amortization</t>
  </si>
  <si>
    <t xml:space="preserve">  Net income (loss)</t>
  </si>
  <si>
    <t>Other financial disclosures:</t>
  </si>
  <si>
    <t xml:space="preserve"> </t>
  </si>
  <si>
    <t>Shares outstanding</t>
  </si>
  <si>
    <t>CAPX</t>
  </si>
  <si>
    <t>Quarterly financial analysis:</t>
  </si>
  <si>
    <t xml:space="preserve">  Gross margin</t>
  </si>
  <si>
    <t xml:space="preserve">  EBITDA</t>
  </si>
  <si>
    <t>LTM financial analysis:</t>
  </si>
  <si>
    <t xml:space="preserve">  Sales</t>
  </si>
  <si>
    <t>Leverage:</t>
  </si>
  <si>
    <t xml:space="preserve">  Cash</t>
  </si>
  <si>
    <t xml:space="preserve">  Total debt</t>
  </si>
  <si>
    <t xml:space="preserve">  Net debt (cash)</t>
  </si>
  <si>
    <t xml:space="preserve">  Total net debt/LTM EBITDA</t>
  </si>
  <si>
    <t>Balance Sheet</t>
  </si>
  <si>
    <t>Cash and equivalents</t>
  </si>
  <si>
    <t>Accounts receivable</t>
  </si>
  <si>
    <t>Prepaid expenses and other assets</t>
  </si>
  <si>
    <t xml:space="preserve">  Total current assets</t>
  </si>
  <si>
    <t>Property and equipment, net</t>
  </si>
  <si>
    <t>Other assets</t>
  </si>
  <si>
    <t>Accounts payable</t>
  </si>
  <si>
    <t xml:space="preserve">  Total current liabilities</t>
  </si>
  <si>
    <t xml:space="preserve">  Total liabilities</t>
  </si>
  <si>
    <t>Retained earnings and related accounts</t>
  </si>
  <si>
    <t xml:space="preserve">  Shareholders' equity</t>
  </si>
  <si>
    <t>Balance Check</t>
  </si>
  <si>
    <t>Statement of Changes</t>
  </si>
  <si>
    <t>Net  Income</t>
  </si>
  <si>
    <t>Depreciation</t>
  </si>
  <si>
    <t>Cap Ex.</t>
  </si>
  <si>
    <t xml:space="preserve">Assets Sale (Acq) </t>
  </si>
  <si>
    <t>Total Investing Activities</t>
  </si>
  <si>
    <t>Debt Issued (Repayment)</t>
  </si>
  <si>
    <t>Changes in L.T. Debt</t>
  </si>
  <si>
    <t>Equity Issued (Repurchase)</t>
  </si>
  <si>
    <t>Total Financing Actitivies</t>
  </si>
  <si>
    <t>Financing Surplus</t>
  </si>
  <si>
    <t>Beginning Cash</t>
  </si>
  <si>
    <t>Ending Cash</t>
  </si>
  <si>
    <t>Cash Gen Before Revolver</t>
  </si>
  <si>
    <t>Min Bal</t>
  </si>
  <si>
    <t>Income Statement &amp; Balance Sheet Assumptions</t>
  </si>
  <si>
    <t>COGS %</t>
  </si>
  <si>
    <t>D&amp;A</t>
  </si>
  <si>
    <t>Account Receivable</t>
  </si>
  <si>
    <t>Accounts Payable</t>
  </si>
  <si>
    <t>PP&amp;E Beginning</t>
  </si>
  <si>
    <t>Asset Acq (Sales) - Plug</t>
  </si>
  <si>
    <t>Additions</t>
  </si>
  <si>
    <t>Long Term Debt</t>
  </si>
  <si>
    <t>Int Exp</t>
  </si>
  <si>
    <t>Repayments</t>
  </si>
  <si>
    <t xml:space="preserve">Other </t>
  </si>
  <si>
    <t>End Bal</t>
  </si>
  <si>
    <t>Additions(Repurch)</t>
  </si>
  <si>
    <t>Cvt Notes-End</t>
  </si>
  <si>
    <t>Total Debt</t>
  </si>
  <si>
    <t>Total Int Exp</t>
  </si>
  <si>
    <t>Cash Flow Summary</t>
  </si>
  <si>
    <t>EBITDA</t>
  </si>
  <si>
    <t>Working Capital Changes</t>
  </si>
  <si>
    <t>Net Cash Flow Generated</t>
  </si>
  <si>
    <t>Bank Revolver</t>
  </si>
  <si>
    <t>Accrued expenses/Other</t>
  </si>
  <si>
    <t>HY Notes</t>
  </si>
  <si>
    <t xml:space="preserve">   Change In A/R</t>
  </si>
  <si>
    <t xml:space="preserve">   Change In Accrued Exp &amp; Liab.</t>
  </si>
  <si>
    <t>Income Statement</t>
  </si>
  <si>
    <t>Net Revenue</t>
  </si>
  <si>
    <t>Data communications &amp; telecomm</t>
  </si>
  <si>
    <t>Selling &amp; Marketing</t>
  </si>
  <si>
    <t>R &amp; D</t>
  </si>
  <si>
    <t>General &amp; Administrative</t>
  </si>
  <si>
    <t>Total Operating Expenses</t>
  </si>
  <si>
    <t xml:space="preserve">  Loss from Operations</t>
  </si>
  <si>
    <t>Interest Income</t>
  </si>
  <si>
    <t>Interest expense</t>
  </si>
  <si>
    <t xml:space="preserve">  Net loss</t>
  </si>
  <si>
    <t>Accretion of div on redeemable preferred</t>
  </si>
  <si>
    <t>12/31/99</t>
  </si>
  <si>
    <t>6/30/99</t>
  </si>
  <si>
    <t>9/30/99</t>
  </si>
  <si>
    <t>3/31/00</t>
  </si>
  <si>
    <t>3/31/01</t>
  </si>
  <si>
    <t>3/31/02</t>
  </si>
  <si>
    <t>6/30/00</t>
  </si>
  <si>
    <t>12/31/00</t>
  </si>
  <si>
    <t>12/31/01</t>
  </si>
  <si>
    <t>6/30/01</t>
  </si>
  <si>
    <t>6/30/02</t>
  </si>
  <si>
    <t>2Q01E</t>
  </si>
  <si>
    <t>3Q01E</t>
  </si>
  <si>
    <t>4Q01E</t>
  </si>
  <si>
    <t>1Q02E</t>
  </si>
  <si>
    <t>2Q02E</t>
  </si>
  <si>
    <t>3Q02E</t>
  </si>
  <si>
    <t>Due from PriceInteractive Inc.</t>
  </si>
  <si>
    <t>Long Term Inv. In non-marketable sec.</t>
  </si>
  <si>
    <t>Deferred debt financing costs, net</t>
  </si>
  <si>
    <t>Additional paid-in-capital</t>
  </si>
  <si>
    <t>Deferred stock-base compensation</t>
  </si>
  <si>
    <t>Marketable securities</t>
  </si>
  <si>
    <t>Data communications &amp; telecomm.</t>
  </si>
  <si>
    <t>Professional services</t>
  </si>
  <si>
    <t>Income Taxes</t>
  </si>
  <si>
    <t>Other Expenses</t>
  </si>
  <si>
    <t>Goodwill &amp; other intangible assets, net</t>
  </si>
  <si>
    <t>Deferred revenue</t>
  </si>
  <si>
    <t>Capital Leases</t>
  </si>
  <si>
    <t>Capital leases</t>
  </si>
  <si>
    <t>Cvt Sub Notes-Beg</t>
  </si>
  <si>
    <t>Capital Leases-Beginning</t>
  </si>
  <si>
    <t xml:space="preserve">Cash Draw - Beginning </t>
  </si>
  <si>
    <t>Additions (Repurchase)</t>
  </si>
  <si>
    <t>Cash Draw - End</t>
  </si>
  <si>
    <t>Data &amp; Telecomm Gr %</t>
  </si>
  <si>
    <t>Sequential Growth</t>
  </si>
  <si>
    <t>Reduction</t>
  </si>
  <si>
    <t>Cash - Beg</t>
  </si>
  <si>
    <t>Cash - End</t>
  </si>
  <si>
    <t>Int Rate</t>
  </si>
  <si>
    <t>PP&amp;E Ending</t>
  </si>
  <si>
    <t xml:space="preserve">PP&amp;E Estimate </t>
  </si>
  <si>
    <t>Goodwill - Beg</t>
  </si>
  <si>
    <t>Amort</t>
  </si>
  <si>
    <t>Goodwill - End</t>
  </si>
  <si>
    <t>Accrued Expenses</t>
  </si>
  <si>
    <t>Current Portion</t>
  </si>
  <si>
    <t xml:space="preserve">   Change in Prepaid Exp. &amp; other assets</t>
  </si>
  <si>
    <t>Cash surplus</t>
  </si>
  <si>
    <t>Int Income</t>
  </si>
  <si>
    <t>Professional Services Exp.</t>
  </si>
  <si>
    <t>Data communications &amp; telecomm rev</t>
  </si>
  <si>
    <t>Professional services rev</t>
  </si>
  <si>
    <t>FY99</t>
  </si>
  <si>
    <t>FY02E</t>
  </si>
  <si>
    <t>FY01E</t>
  </si>
  <si>
    <t>4Q02</t>
  </si>
  <si>
    <t>12/31/02</t>
  </si>
  <si>
    <t>4Q02E</t>
  </si>
  <si>
    <t>Expense %</t>
  </si>
  <si>
    <t>R&amp;D</t>
  </si>
  <si>
    <t xml:space="preserve">  Gross Profit</t>
  </si>
  <si>
    <t>Amortization</t>
  </si>
  <si>
    <t>Goodwill</t>
  </si>
  <si>
    <t>Write-off of CIP</t>
  </si>
  <si>
    <t>Cash Interest Expense, net</t>
  </si>
  <si>
    <t>Borrowing/Cap Leases</t>
  </si>
  <si>
    <t>VoIP Gross Margin</t>
  </si>
  <si>
    <t>Professional Services Margin</t>
  </si>
  <si>
    <t>Telecom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</si>
</sst>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43" formatCode="_(* #,##0.00_);_(* \(#,##0.00\);_(* &quot;-&quot;??_);_(@_)"/>
    <numFmt numFmtId="164" formatCode="0.0%_);\(0.0%\)"/>
    <numFmt numFmtId="165" formatCode="0.0\x;\(0.0\x\)"/>
    <numFmt numFmtId="166" formatCode="#,##0.0_);\(#,##0.0\)"/>
    <numFmt numFmtId="167" formatCode="#,##0.000_);\(#,##0.000\)"/>
    <numFmt numFmtId="168" formatCode="0.0"/>
    <numFmt numFmtId="169" formatCode="#,##0.0_);[Red]\(#,##0.0\)"/>
    <numFmt numFmtId="170" formatCode="0.0%"/>
    <numFmt numFmtId="171" formatCode="0.0\x_);\(0.0\x\)"/>
    <numFmt numFmtId="172" formatCode="_(* #,##0.0_);_(* \(#,##0.0\);_(* &quot;-&quot;??_);_(@_)"/>
    <numFmt numFmtId="173" formatCode="0.0_);\(0.0\)"/>
  </numFmts>
  <fonts count="17" x14ac:knownFonts="1">
    <font>
      <sz val="10"/>
      <name val="Arial"/>
    </font>
    <font>
      <sz val="10"/>
      <name val="Arial"/>
    </font>
    <font>
      <sz val="10"/>
      <name val="MS Sans Serif"/>
      <family val="2"/>
    </font>
    <font>
      <sz val="8"/>
      <name val="Times New Roman"/>
      <family val="1"/>
    </font>
    <font>
      <sz val="8"/>
      <color indexed="8"/>
      <name val="Arial"/>
      <family val="2"/>
    </font>
    <font>
      <sz val="8"/>
      <name val="Arial"/>
      <family val="2"/>
    </font>
    <font>
      <sz val="8"/>
      <color indexed="13"/>
      <name val="Arial"/>
      <family val="2"/>
    </font>
    <font>
      <b/>
      <sz val="10"/>
      <color indexed="8"/>
      <name val="Arial"/>
      <family val="2"/>
    </font>
    <font>
      <b/>
      <sz val="8"/>
      <color indexed="9"/>
      <name val="Arial"/>
      <family val="2"/>
    </font>
    <font>
      <sz val="8"/>
      <color indexed="9"/>
      <name val="Arial"/>
      <family val="2"/>
    </font>
    <font>
      <b/>
      <sz val="8"/>
      <name val="Arial"/>
      <family val="2"/>
    </font>
    <font>
      <u/>
      <sz val="8"/>
      <name val="Arial"/>
      <family val="2"/>
    </font>
    <font>
      <sz val="8"/>
      <color indexed="10"/>
      <name val="Arial"/>
      <family val="2"/>
    </font>
    <font>
      <sz val="8"/>
      <color indexed="12"/>
      <name val="Arial"/>
      <family val="2"/>
    </font>
    <font>
      <b/>
      <u/>
      <sz val="8"/>
      <name val="Arial"/>
      <family val="2"/>
    </font>
    <font>
      <b/>
      <u/>
      <sz val="8"/>
      <color indexed="9"/>
      <name val="Arial"/>
      <family val="2"/>
    </font>
    <font>
      <u/>
      <sz val="8"/>
      <color indexed="8"/>
      <name val="Arial"/>
      <family val="2"/>
    </font>
  </fonts>
  <fills count="5">
    <fill>
      <patternFill patternType="none"/>
    </fill>
    <fill>
      <patternFill patternType="gray125"/>
    </fill>
    <fill>
      <patternFill patternType="solid">
        <fgColor indexed="8"/>
        <bgColor indexed="64"/>
      </patternFill>
    </fill>
    <fill>
      <patternFill patternType="solid">
        <fgColor indexed="55"/>
        <bgColor indexed="64"/>
      </patternFill>
    </fill>
    <fill>
      <patternFill patternType="solid">
        <fgColor indexed="42"/>
        <bgColor indexed="64"/>
      </patternFill>
    </fill>
  </fills>
  <borders count="17">
    <border>
      <left/>
      <right/>
      <top/>
      <bottom/>
      <diagonal/>
    </border>
    <border>
      <left/>
      <right/>
      <top/>
      <bottom style="hair">
        <color indexed="64"/>
      </bottom>
      <diagonal/>
    </border>
    <border>
      <left/>
      <right/>
      <top style="thin">
        <color indexed="64"/>
      </top>
      <bottom style="thin">
        <color indexed="64"/>
      </bottom>
      <diagonal/>
    </border>
    <border>
      <left/>
      <right/>
      <top style="hair">
        <color indexed="64"/>
      </top>
      <bottom/>
      <diagonal/>
    </border>
    <border>
      <left/>
      <right/>
      <top/>
      <bottom style="double">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hair">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top/>
      <bottom style="double">
        <color indexed="64"/>
      </bottom>
      <diagonal/>
    </border>
    <border>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40" fontId="2" fillId="0" borderId="0" applyFont="0" applyFill="0" applyBorder="0" applyAlignment="0" applyProtection="0"/>
    <xf numFmtId="8" fontId="2" fillId="0" borderId="0" applyFont="0" applyFill="0" applyBorder="0" applyAlignment="0" applyProtection="0"/>
    <xf numFmtId="0" fontId="3" fillId="0" borderId="0"/>
    <xf numFmtId="0" fontId="2" fillId="0" borderId="0"/>
    <xf numFmtId="9" fontId="1" fillId="0" borderId="0" applyFont="0" applyFill="0" applyBorder="0" applyAlignment="0" applyProtection="0"/>
  </cellStyleXfs>
  <cellXfs count="208">
    <xf numFmtId="0" fontId="0" fillId="0" borderId="0" xfId="0"/>
    <xf numFmtId="0" fontId="4" fillId="0" borderId="0" xfId="5" applyFont="1" applyFill="1"/>
    <xf numFmtId="168" fontId="4" fillId="0" borderId="0" xfId="5" applyNumberFormat="1" applyFont="1" applyFill="1"/>
    <xf numFmtId="168" fontId="4" fillId="0" borderId="0" xfId="5" applyNumberFormat="1" applyFont="1" applyFill="1" applyBorder="1"/>
    <xf numFmtId="0" fontId="5" fillId="0" borderId="0" xfId="5" applyFont="1" applyFill="1"/>
    <xf numFmtId="0" fontId="6" fillId="0" borderId="0" xfId="5" applyFont="1" applyFill="1"/>
    <xf numFmtId="0" fontId="6" fillId="0" borderId="0" xfId="5" applyFont="1" applyFill="1" applyBorder="1"/>
    <xf numFmtId="0" fontId="7" fillId="0" borderId="0" xfId="5" applyFont="1" applyFill="1" applyAlignment="1">
      <alignment horizontal="centerContinuous"/>
    </xf>
    <xf numFmtId="0" fontId="9" fillId="0" borderId="0" xfId="5" applyFont="1" applyFill="1" applyAlignment="1">
      <alignment horizontal="centerContinuous"/>
    </xf>
    <xf numFmtId="0" fontId="9" fillId="0" borderId="0" xfId="5" applyFont="1" applyFill="1" applyBorder="1" applyAlignment="1">
      <alignment horizontal="centerContinuous"/>
    </xf>
    <xf numFmtId="0" fontId="5" fillId="0" borderId="0" xfId="5" applyFont="1" applyFill="1" applyBorder="1" applyAlignment="1">
      <alignment horizontal="centerContinuous"/>
    </xf>
    <xf numFmtId="0" fontId="4" fillId="0" borderId="0" xfId="5" applyFont="1" applyFill="1" applyAlignment="1">
      <alignment horizontal="centerContinuous"/>
    </xf>
    <xf numFmtId="0" fontId="5" fillId="0" borderId="0" xfId="5" applyFont="1" applyFill="1" applyAlignment="1">
      <alignment horizontal="centerContinuous"/>
    </xf>
    <xf numFmtId="0" fontId="4" fillId="0" borderId="0" xfId="5" quotePrefix="1" applyFont="1" applyFill="1" applyAlignment="1">
      <alignment horizontal="centerContinuous"/>
    </xf>
    <xf numFmtId="0" fontId="5" fillId="0" borderId="0" xfId="5" quotePrefix="1" applyFont="1" applyFill="1" applyAlignment="1">
      <alignment horizontal="centerContinuous"/>
    </xf>
    <xf numFmtId="37" fontId="5" fillId="0" borderId="0" xfId="5" applyNumberFormat="1" applyFont="1" applyFill="1"/>
    <xf numFmtId="166" fontId="11" fillId="0" borderId="0" xfId="5" quotePrefix="1" applyNumberFormat="1" applyFont="1" applyFill="1" applyBorder="1" applyAlignment="1">
      <alignment horizontal="center"/>
    </xf>
    <xf numFmtId="166" fontId="11" fillId="0" borderId="0" xfId="5" applyNumberFormat="1" applyFont="1" applyFill="1" applyBorder="1" applyAlignment="1">
      <alignment horizontal="center"/>
    </xf>
    <xf numFmtId="1" fontId="5" fillId="0" borderId="1" xfId="5" quotePrefix="1" applyNumberFormat="1" applyFont="1" applyFill="1" applyBorder="1" applyAlignment="1">
      <alignment horizontal="center"/>
    </xf>
    <xf numFmtId="1" fontId="5" fillId="0" borderId="0" xfId="5" quotePrefix="1" applyNumberFormat="1" applyFont="1" applyFill="1" applyBorder="1" applyAlignment="1">
      <alignment horizontal="center"/>
    </xf>
    <xf numFmtId="14" fontId="5" fillId="0" borderId="1" xfId="5" quotePrefix="1" applyNumberFormat="1" applyFont="1" applyFill="1" applyBorder="1" applyAlignment="1">
      <alignment horizontal="center"/>
    </xf>
    <xf numFmtId="14" fontId="5" fillId="0" borderId="0" xfId="5" quotePrefix="1" applyNumberFormat="1" applyFont="1" applyFill="1" applyBorder="1" applyAlignment="1">
      <alignment horizontal="center"/>
    </xf>
    <xf numFmtId="166" fontId="13" fillId="0" borderId="0" xfId="5" applyNumberFormat="1" applyFont="1" applyFill="1" applyBorder="1" applyAlignment="1">
      <alignment horizontal="center"/>
    </xf>
    <xf numFmtId="0" fontId="5" fillId="0" borderId="0" xfId="5" applyFont="1" applyFill="1" applyAlignment="1">
      <alignment horizontal="center"/>
    </xf>
    <xf numFmtId="166" fontId="5" fillId="0" borderId="0" xfId="5" applyNumberFormat="1" applyFont="1" applyFill="1" applyBorder="1" applyAlignment="1">
      <alignment horizontal="center"/>
    </xf>
    <xf numFmtId="169" fontId="5" fillId="0" borderId="0" xfId="2" applyNumberFormat="1" applyFont="1" applyFill="1" applyBorder="1" applyAlignment="1">
      <alignment horizontal="center"/>
    </xf>
    <xf numFmtId="166" fontId="5" fillId="0" borderId="0" xfId="5" applyNumberFormat="1" applyFont="1" applyFill="1" applyAlignment="1">
      <alignment horizontal="center"/>
    </xf>
    <xf numFmtId="0" fontId="5" fillId="0" borderId="0" xfId="5" applyFont="1" applyFill="1" applyBorder="1" applyAlignment="1">
      <alignment horizontal="center"/>
    </xf>
    <xf numFmtId="167" fontId="5" fillId="0" borderId="0" xfId="5" applyNumberFormat="1" applyFont="1" applyFill="1" applyAlignment="1">
      <alignment horizontal="center"/>
    </xf>
    <xf numFmtId="37" fontId="5" fillId="0" borderId="0" xfId="5" applyNumberFormat="1" applyFont="1" applyFill="1" applyBorder="1"/>
    <xf numFmtId="166" fontId="4" fillId="0" borderId="0" xfId="5" applyNumberFormat="1" applyFont="1" applyFill="1" applyBorder="1" applyAlignment="1">
      <alignment horizontal="center"/>
    </xf>
    <xf numFmtId="164" fontId="5" fillId="0" borderId="0" xfId="5" applyNumberFormat="1" applyFont="1" applyFill="1" applyBorder="1" applyAlignment="1">
      <alignment horizontal="center"/>
    </xf>
    <xf numFmtId="37" fontId="10" fillId="0" borderId="0" xfId="5" applyNumberFormat="1" applyFont="1" applyFill="1" applyBorder="1"/>
    <xf numFmtId="166" fontId="10" fillId="0" borderId="0" xfId="5" applyNumberFormat="1" applyFont="1" applyFill="1" applyBorder="1" applyAlignment="1">
      <alignment horizontal="center"/>
    </xf>
    <xf numFmtId="166" fontId="5" fillId="0" borderId="0" xfId="2" applyNumberFormat="1" applyFont="1" applyFill="1" applyBorder="1" applyAlignment="1">
      <alignment horizontal="center"/>
    </xf>
    <xf numFmtId="171" fontId="5" fillId="0" borderId="0" xfId="2" applyNumberFormat="1" applyFont="1" applyFill="1" applyBorder="1" applyAlignment="1">
      <alignment horizontal="center"/>
    </xf>
    <xf numFmtId="0" fontId="8" fillId="2" borderId="2" xfId="5" applyFont="1" applyFill="1" applyBorder="1" applyAlignment="1">
      <alignment horizontal="left"/>
    </xf>
    <xf numFmtId="0" fontId="5" fillId="2" borderId="2" xfId="5" applyFont="1" applyFill="1" applyBorder="1" applyAlignment="1">
      <alignment horizontal="center"/>
    </xf>
    <xf numFmtId="0" fontId="11" fillId="0" borderId="0" xfId="5" applyFont="1" applyFill="1" applyAlignment="1">
      <alignment horizontal="center"/>
    </xf>
    <xf numFmtId="166" fontId="11" fillId="0" borderId="0" xfId="5" applyNumberFormat="1" applyFont="1" applyFill="1" applyAlignment="1">
      <alignment horizontal="center"/>
    </xf>
    <xf numFmtId="0" fontId="5" fillId="0" borderId="1" xfId="5" quotePrefix="1" applyFont="1" applyFill="1" applyBorder="1" applyAlignment="1">
      <alignment horizontal="center"/>
    </xf>
    <xf numFmtId="173" fontId="5" fillId="0" borderId="0" xfId="5" applyNumberFormat="1" applyFont="1" applyFill="1" applyAlignment="1">
      <alignment horizontal="center"/>
    </xf>
    <xf numFmtId="0" fontId="5" fillId="0" borderId="0" xfId="5" applyFont="1" applyFill="1" applyBorder="1"/>
    <xf numFmtId="166" fontId="10" fillId="0" borderId="0" xfId="5" applyNumberFormat="1" applyFont="1" applyFill="1" applyAlignment="1">
      <alignment horizontal="center"/>
    </xf>
    <xf numFmtId="37" fontId="8" fillId="2" borderId="2" xfId="5" applyNumberFormat="1" applyFont="1" applyFill="1" applyBorder="1"/>
    <xf numFmtId="166" fontId="5" fillId="2" borderId="2" xfId="5" applyNumberFormat="1" applyFont="1" applyFill="1" applyBorder="1" applyAlignment="1">
      <alignment horizontal="center"/>
    </xf>
    <xf numFmtId="8" fontId="10" fillId="0" borderId="0" xfId="3" applyFont="1" applyFill="1" applyBorder="1" applyAlignment="1">
      <alignment horizontal="left"/>
    </xf>
    <xf numFmtId="8" fontId="5" fillId="0" borderId="0" xfId="3" applyFont="1" applyFill="1" applyBorder="1" applyAlignment="1">
      <alignment horizontal="left"/>
    </xf>
    <xf numFmtId="166" fontId="11" fillId="0" borderId="0" xfId="2" applyNumberFormat="1" applyFont="1" applyFill="1" applyBorder="1" applyAlignment="1">
      <alignment horizontal="center"/>
    </xf>
    <xf numFmtId="166" fontId="12" fillId="0" borderId="0" xfId="5" applyNumberFormat="1" applyFont="1" applyFill="1" applyAlignment="1">
      <alignment horizontal="center"/>
    </xf>
    <xf numFmtId="0" fontId="5" fillId="0" borderId="2" xfId="5" applyFont="1" applyFill="1" applyBorder="1"/>
    <xf numFmtId="9" fontId="5" fillId="0" borderId="0" xfId="6" applyFont="1" applyFill="1" applyBorder="1" applyAlignment="1">
      <alignment horizontal="center"/>
    </xf>
    <xf numFmtId="9" fontId="12" fillId="0" borderId="0" xfId="6" applyFont="1" applyFill="1" applyBorder="1" applyAlignment="1">
      <alignment horizontal="center"/>
    </xf>
    <xf numFmtId="40" fontId="5" fillId="0" borderId="0" xfId="2" applyFont="1" applyFill="1" applyBorder="1" applyAlignment="1">
      <alignment horizontal="center"/>
    </xf>
    <xf numFmtId="40" fontId="12" fillId="0" borderId="0" xfId="2" applyFont="1" applyFill="1" applyBorder="1" applyAlignment="1">
      <alignment horizontal="center"/>
    </xf>
    <xf numFmtId="170" fontId="5" fillId="0" borderId="0" xfId="2" applyNumberFormat="1" applyFont="1" applyFill="1" applyBorder="1" applyAlignment="1">
      <alignment horizontal="center"/>
    </xf>
    <xf numFmtId="170" fontId="12" fillId="0" borderId="0" xfId="5" applyNumberFormat="1" applyFont="1" applyFill="1" applyAlignment="1">
      <alignment horizontal="center"/>
    </xf>
    <xf numFmtId="8" fontId="5" fillId="0" borderId="0" xfId="3" applyFont="1" applyFill="1" applyBorder="1" applyAlignment="1">
      <alignment horizontal="center"/>
    </xf>
    <xf numFmtId="166" fontId="12" fillId="0" borderId="0" xfId="5" applyNumberFormat="1" applyFont="1" applyFill="1" applyBorder="1" applyAlignment="1">
      <alignment horizontal="center"/>
    </xf>
    <xf numFmtId="170" fontId="5" fillId="0" borderId="0" xfId="6" applyNumberFormat="1" applyFont="1" applyFill="1" applyBorder="1" applyAlignment="1">
      <alignment horizontal="center"/>
    </xf>
    <xf numFmtId="166" fontId="5" fillId="0" borderId="0" xfId="6" applyNumberFormat="1" applyFont="1" applyFill="1" applyBorder="1" applyAlignment="1">
      <alignment horizontal="center"/>
    </xf>
    <xf numFmtId="40" fontId="5" fillId="0" borderId="0" xfId="2" applyFont="1" applyFill="1" applyAlignment="1">
      <alignment horizontal="center"/>
    </xf>
    <xf numFmtId="166" fontId="5" fillId="0" borderId="0" xfId="2" applyNumberFormat="1" applyFont="1" applyFill="1" applyAlignment="1">
      <alignment horizontal="center"/>
    </xf>
    <xf numFmtId="165" fontId="10" fillId="0" borderId="0" xfId="5" applyNumberFormat="1" applyFont="1" applyFill="1" applyBorder="1" applyAlignment="1">
      <alignment horizontal="center"/>
    </xf>
    <xf numFmtId="0" fontId="5" fillId="3" borderId="0" xfId="5" applyFont="1" applyFill="1"/>
    <xf numFmtId="0" fontId="5" fillId="3" borderId="0" xfId="5" applyFont="1" applyFill="1" applyBorder="1"/>
    <xf numFmtId="0" fontId="5" fillId="4" borderId="0" xfId="5" applyFont="1" applyFill="1"/>
    <xf numFmtId="172" fontId="5" fillId="0" borderId="0" xfId="1" applyNumberFormat="1" applyFont="1" applyFill="1" applyBorder="1" applyAlignment="1">
      <alignment horizontal="center"/>
    </xf>
    <xf numFmtId="172" fontId="11" fillId="0" borderId="0" xfId="1" applyNumberFormat="1" applyFont="1" applyFill="1" applyBorder="1" applyAlignment="1">
      <alignment horizontal="center"/>
    </xf>
    <xf numFmtId="169" fontId="5" fillId="0" borderId="0" xfId="2" applyNumberFormat="1" applyFont="1" applyFill="1" applyBorder="1" applyAlignment="1">
      <alignment horizontal="right"/>
    </xf>
    <xf numFmtId="169" fontId="11" fillId="0" borderId="0" xfId="2" applyNumberFormat="1" applyFont="1" applyFill="1" applyBorder="1" applyAlignment="1">
      <alignment horizontal="right"/>
    </xf>
    <xf numFmtId="172" fontId="5" fillId="0" borderId="0" xfId="1" applyNumberFormat="1" applyFont="1" applyFill="1" applyBorder="1" applyAlignment="1">
      <alignment horizontal="right"/>
    </xf>
    <xf numFmtId="37" fontId="5" fillId="0" borderId="0" xfId="4" applyNumberFormat="1" applyFont="1" applyFill="1" applyBorder="1"/>
    <xf numFmtId="170" fontId="12" fillId="0" borderId="0" xfId="6" applyNumberFormat="1" applyFont="1" applyFill="1" applyBorder="1" applyAlignment="1">
      <alignment horizontal="center"/>
    </xf>
    <xf numFmtId="169" fontId="9" fillId="2" borderId="0" xfId="2" applyNumberFormat="1" applyFont="1" applyFill="1" applyBorder="1" applyAlignment="1">
      <alignment horizontal="center"/>
    </xf>
    <xf numFmtId="171" fontId="9" fillId="2" borderId="0" xfId="2" applyNumberFormat="1" applyFont="1" applyFill="1" applyBorder="1" applyAlignment="1">
      <alignment horizontal="center"/>
    </xf>
    <xf numFmtId="164" fontId="9" fillId="2" borderId="0" xfId="5" applyNumberFormat="1" applyFont="1" applyFill="1" applyBorder="1" applyAlignment="1">
      <alignment horizontal="center"/>
    </xf>
    <xf numFmtId="166" fontId="9" fillId="2" borderId="0" xfId="5" applyNumberFormat="1" applyFont="1" applyFill="1" applyBorder="1" applyAlignment="1">
      <alignment horizontal="center"/>
    </xf>
    <xf numFmtId="0" fontId="5" fillId="0" borderId="2" xfId="5" applyFont="1" applyFill="1" applyBorder="1" applyAlignment="1">
      <alignment horizontal="centerContinuous"/>
    </xf>
    <xf numFmtId="0" fontId="10" fillId="0" borderId="2" xfId="5" applyFont="1" applyFill="1" applyBorder="1"/>
    <xf numFmtId="0" fontId="10" fillId="0" borderId="2" xfId="5" applyFont="1" applyFill="1" applyBorder="1" applyAlignment="1">
      <alignment horizontal="left"/>
    </xf>
    <xf numFmtId="37" fontId="13" fillId="0" borderId="0" xfId="5" applyNumberFormat="1" applyFont="1" applyFill="1" applyAlignment="1">
      <alignment horizontal="right"/>
    </xf>
    <xf numFmtId="37" fontId="13" fillId="0" borderId="0" xfId="5" applyNumberFormat="1" applyFont="1" applyFill="1" applyBorder="1" applyAlignment="1">
      <alignment horizontal="right"/>
    </xf>
    <xf numFmtId="0" fontId="5" fillId="0" borderId="0" xfId="5" applyFont="1" applyFill="1" applyAlignment="1">
      <alignment horizontal="right"/>
    </xf>
    <xf numFmtId="166" fontId="5" fillId="0" borderId="0" xfId="5" applyNumberFormat="1" applyFont="1" applyFill="1" applyAlignment="1">
      <alignment horizontal="right"/>
    </xf>
    <xf numFmtId="166" fontId="5" fillId="0" borderId="0" xfId="5" applyNumberFormat="1" applyFont="1" applyFill="1" applyBorder="1" applyAlignment="1">
      <alignment horizontal="right"/>
    </xf>
    <xf numFmtId="173" fontId="4" fillId="0" borderId="0" xfId="5" applyNumberFormat="1" applyFont="1" applyFill="1" applyAlignment="1">
      <alignment horizontal="right"/>
    </xf>
    <xf numFmtId="173" fontId="4" fillId="0" borderId="1" xfId="5" applyNumberFormat="1" applyFont="1" applyFill="1" applyBorder="1" applyAlignment="1">
      <alignment horizontal="right"/>
    </xf>
    <xf numFmtId="173" fontId="4" fillId="0" borderId="3" xfId="5" applyNumberFormat="1" applyFont="1" applyFill="1" applyBorder="1" applyAlignment="1">
      <alignment horizontal="right"/>
    </xf>
    <xf numFmtId="173" fontId="4" fillId="0" borderId="0" xfId="5" applyNumberFormat="1" applyFont="1" applyFill="1" applyBorder="1" applyAlignment="1">
      <alignment horizontal="right"/>
    </xf>
    <xf numFmtId="37" fontId="12" fillId="0" borderId="0" xfId="5" applyNumberFormat="1" applyFont="1" applyFill="1" applyBorder="1"/>
    <xf numFmtId="37" fontId="12" fillId="0" borderId="0" xfId="5" applyNumberFormat="1" applyFont="1" applyFill="1"/>
    <xf numFmtId="166" fontId="5" fillId="0" borderId="0" xfId="5" applyNumberFormat="1" applyFont="1" applyFill="1" applyBorder="1" applyAlignment="1"/>
    <xf numFmtId="166" fontId="5" fillId="0" borderId="0" xfId="5" applyNumberFormat="1" applyFont="1" applyFill="1" applyAlignment="1"/>
    <xf numFmtId="173" fontId="4" fillId="0" borderId="0" xfId="2" applyNumberFormat="1" applyFont="1" applyFill="1" applyBorder="1" applyAlignment="1">
      <alignment horizontal="right"/>
    </xf>
    <xf numFmtId="173" fontId="16" fillId="0" borderId="1" xfId="5" applyNumberFormat="1" applyFont="1" applyFill="1" applyBorder="1" applyAlignment="1">
      <alignment horizontal="right"/>
    </xf>
    <xf numFmtId="173" fontId="16" fillId="0" borderId="0" xfId="2" applyNumberFormat="1" applyFont="1" applyFill="1" applyBorder="1" applyAlignment="1">
      <alignment horizontal="right"/>
    </xf>
    <xf numFmtId="173" fontId="4" fillId="0" borderId="4" xfId="2" applyNumberFormat="1" applyFont="1" applyFill="1" applyBorder="1" applyAlignment="1">
      <alignment horizontal="right"/>
    </xf>
    <xf numFmtId="173" fontId="4" fillId="0" borderId="0" xfId="5" applyNumberFormat="1" applyFont="1" applyFill="1" applyAlignment="1"/>
    <xf numFmtId="173" fontId="4" fillId="0" borderId="1" xfId="5" applyNumberFormat="1" applyFont="1" applyFill="1" applyBorder="1" applyAlignment="1"/>
    <xf numFmtId="173" fontId="4" fillId="0" borderId="3" xfId="5" applyNumberFormat="1" applyFont="1" applyFill="1" applyBorder="1" applyAlignment="1"/>
    <xf numFmtId="166" fontId="5" fillId="0" borderId="1" xfId="5" applyNumberFormat="1" applyFont="1" applyFill="1" applyBorder="1" applyAlignment="1"/>
    <xf numFmtId="173" fontId="4" fillId="0" borderId="4" xfId="5" applyNumberFormat="1" applyFont="1" applyFill="1" applyBorder="1" applyAlignment="1"/>
    <xf numFmtId="166" fontId="5" fillId="0" borderId="4" xfId="5" applyNumberFormat="1" applyFont="1" applyFill="1" applyBorder="1" applyAlignment="1"/>
    <xf numFmtId="173" fontId="4" fillId="0" borderId="0" xfId="5" applyNumberFormat="1" applyFont="1" applyFill="1" applyBorder="1" applyAlignment="1"/>
    <xf numFmtId="173" fontId="16" fillId="0" borderId="0" xfId="5" applyNumberFormat="1" applyFont="1" applyFill="1" applyAlignment="1"/>
    <xf numFmtId="9" fontId="5" fillId="0" borderId="0" xfId="6" applyFont="1" applyFill="1" applyAlignment="1">
      <alignment horizontal="center"/>
    </xf>
    <xf numFmtId="166" fontId="16" fillId="0" borderId="0" xfId="5" applyNumberFormat="1" applyFont="1" applyFill="1" applyBorder="1" applyAlignment="1"/>
    <xf numFmtId="37" fontId="8" fillId="0" borderId="0" xfId="5" applyNumberFormat="1" applyFont="1" applyFill="1" applyBorder="1"/>
    <xf numFmtId="10" fontId="5" fillId="0" borderId="0" xfId="6" applyNumberFormat="1" applyFont="1" applyFill="1" applyBorder="1" applyAlignment="1">
      <alignment horizontal="center"/>
    </xf>
    <xf numFmtId="37" fontId="10" fillId="0" borderId="0" xfId="5" applyNumberFormat="1" applyFont="1" applyFill="1"/>
    <xf numFmtId="9" fontId="12" fillId="0" borderId="0" xfId="6" applyFont="1" applyFill="1" applyAlignment="1">
      <alignment horizontal="center"/>
    </xf>
    <xf numFmtId="173" fontId="4" fillId="0" borderId="1" xfId="2" applyNumberFormat="1" applyFont="1" applyFill="1" applyBorder="1" applyAlignment="1">
      <alignment horizontal="right"/>
    </xf>
    <xf numFmtId="170" fontId="12" fillId="0" borderId="0" xfId="2" applyNumberFormat="1" applyFont="1" applyFill="1" applyBorder="1" applyAlignment="1">
      <alignment horizontal="center"/>
    </xf>
    <xf numFmtId="166" fontId="5" fillId="0" borderId="1" xfId="5" applyNumberFormat="1" applyFont="1" applyFill="1" applyBorder="1" applyAlignment="1">
      <alignment horizontal="right"/>
    </xf>
    <xf numFmtId="166" fontId="5" fillId="0" borderId="4" xfId="5" applyNumberFormat="1" applyFont="1" applyFill="1" applyBorder="1" applyAlignment="1">
      <alignment horizontal="right"/>
    </xf>
    <xf numFmtId="166" fontId="11" fillId="0" borderId="0" xfId="5" applyNumberFormat="1" applyFont="1" applyFill="1" applyBorder="1" applyAlignment="1">
      <alignment horizontal="right"/>
    </xf>
    <xf numFmtId="37" fontId="4" fillId="0" borderId="0" xfId="5" applyNumberFormat="1" applyFont="1" applyFill="1" applyBorder="1"/>
    <xf numFmtId="0" fontId="12" fillId="0" borderId="0" xfId="5" applyFont="1" applyFill="1" applyAlignment="1">
      <alignment horizontal="center"/>
    </xf>
    <xf numFmtId="166" fontId="4" fillId="0" borderId="0" xfId="5" applyNumberFormat="1" applyFont="1" applyFill="1" applyAlignment="1"/>
    <xf numFmtId="173" fontId="5" fillId="0" borderId="0" xfId="5" applyNumberFormat="1" applyFont="1" applyFill="1" applyBorder="1" applyAlignment="1">
      <alignment horizontal="center"/>
    </xf>
    <xf numFmtId="166" fontId="11" fillId="0" borderId="5" xfId="5" applyNumberFormat="1" applyFont="1" applyFill="1" applyBorder="1" applyAlignment="1">
      <alignment horizontal="center"/>
    </xf>
    <xf numFmtId="166" fontId="4" fillId="0" borderId="0" xfId="5" applyNumberFormat="1" applyFont="1" applyFill="1" applyAlignment="1">
      <alignment horizontal="right"/>
    </xf>
    <xf numFmtId="173" fontId="16" fillId="0" borderId="0" xfId="5" applyNumberFormat="1" applyFont="1" applyFill="1" applyBorder="1" applyAlignment="1">
      <alignment horizontal="right"/>
    </xf>
    <xf numFmtId="173" fontId="4" fillId="0" borderId="0" xfId="5" applyNumberFormat="1" applyFont="1" applyFill="1" applyBorder="1" applyAlignment="1">
      <alignment horizontal="center"/>
    </xf>
    <xf numFmtId="166" fontId="13" fillId="0" borderId="0" xfId="5" applyNumberFormat="1" applyFont="1" applyFill="1" applyBorder="1" applyAlignment="1">
      <alignment horizontal="right"/>
    </xf>
    <xf numFmtId="0" fontId="5" fillId="0" borderId="0" xfId="5" applyFont="1" applyFill="1" applyBorder="1" applyAlignment="1">
      <alignment horizontal="right"/>
    </xf>
    <xf numFmtId="166" fontId="4" fillId="0" borderId="0" xfId="5" applyNumberFormat="1" applyFont="1" applyFill="1" applyBorder="1" applyAlignment="1">
      <alignment horizontal="right"/>
    </xf>
    <xf numFmtId="173" fontId="16" fillId="0" borderId="1" xfId="5" applyNumberFormat="1" applyFont="1" applyFill="1" applyBorder="1" applyAlignment="1"/>
    <xf numFmtId="173" fontId="4" fillId="0" borderId="4" xfId="2" applyNumberFormat="1" applyFont="1" applyFill="1" applyBorder="1" applyAlignment="1"/>
    <xf numFmtId="173" fontId="5" fillId="0" borderId="0" xfId="6" applyNumberFormat="1" applyFont="1" applyFill="1" applyBorder="1" applyAlignment="1">
      <alignment horizontal="center"/>
    </xf>
    <xf numFmtId="173" fontId="12" fillId="0" borderId="0" xfId="6" applyNumberFormat="1" applyFont="1" applyFill="1" applyBorder="1" applyAlignment="1">
      <alignment horizontal="center"/>
    </xf>
    <xf numFmtId="168" fontId="5" fillId="0" borderId="0" xfId="5" applyNumberFormat="1" applyFont="1" applyFill="1" applyBorder="1" applyAlignment="1">
      <alignment horizontal="center"/>
    </xf>
    <xf numFmtId="168" fontId="5" fillId="0" borderId="0" xfId="5" applyNumberFormat="1" applyFont="1" applyFill="1" applyAlignment="1">
      <alignment horizontal="center"/>
    </xf>
    <xf numFmtId="9" fontId="12" fillId="0" borderId="0" xfId="6" applyNumberFormat="1" applyFont="1" applyFill="1" applyBorder="1" applyAlignment="1">
      <alignment horizontal="center"/>
    </xf>
    <xf numFmtId="166" fontId="9" fillId="2" borderId="0" xfId="5" applyNumberFormat="1" applyFont="1" applyFill="1" applyBorder="1" applyAlignment="1">
      <alignment horizontal="right"/>
    </xf>
    <xf numFmtId="164" fontId="5" fillId="0" borderId="0" xfId="5" applyNumberFormat="1" applyFont="1" applyFill="1" applyBorder="1" applyAlignment="1">
      <alignment horizontal="right"/>
    </xf>
    <xf numFmtId="166" fontId="10" fillId="0" borderId="0" xfId="5" applyNumberFormat="1" applyFont="1" applyFill="1" applyBorder="1" applyAlignment="1">
      <alignment horizontal="right"/>
    </xf>
    <xf numFmtId="37" fontId="10" fillId="0" borderId="0" xfId="5" applyNumberFormat="1" applyFont="1" applyFill="1" applyBorder="1" applyAlignment="1">
      <alignment horizontal="right"/>
    </xf>
    <xf numFmtId="164" fontId="9" fillId="2" borderId="0" xfId="5" applyNumberFormat="1" applyFont="1" applyFill="1" applyBorder="1" applyAlignment="1">
      <alignment horizontal="right"/>
    </xf>
    <xf numFmtId="169" fontId="9" fillId="2" borderId="0" xfId="2" applyNumberFormat="1" applyFont="1" applyFill="1" applyBorder="1" applyAlignment="1">
      <alignment horizontal="right"/>
    </xf>
    <xf numFmtId="166" fontId="5" fillId="0" borderId="0" xfId="2" applyNumberFormat="1" applyFont="1" applyFill="1" applyBorder="1" applyAlignment="1">
      <alignment horizontal="right"/>
    </xf>
    <xf numFmtId="171" fontId="5" fillId="0" borderId="0" xfId="2" applyNumberFormat="1" applyFont="1" applyFill="1" applyBorder="1" applyAlignment="1">
      <alignment horizontal="right"/>
    </xf>
    <xf numFmtId="171" fontId="9" fillId="2" borderId="0" xfId="2" applyNumberFormat="1" applyFont="1" applyFill="1" applyBorder="1" applyAlignment="1">
      <alignment horizontal="right"/>
    </xf>
    <xf numFmtId="172" fontId="11" fillId="0" borderId="0" xfId="1" applyNumberFormat="1" applyFont="1" applyFill="1" applyBorder="1" applyAlignment="1">
      <alignment horizontal="right"/>
    </xf>
    <xf numFmtId="173" fontId="4" fillId="0" borderId="1" xfId="2" applyNumberFormat="1" applyFont="1" applyFill="1" applyBorder="1" applyAlignment="1"/>
    <xf numFmtId="37" fontId="10" fillId="0" borderId="6" xfId="5" applyNumberFormat="1" applyFont="1" applyFill="1" applyBorder="1"/>
    <xf numFmtId="37" fontId="5" fillId="0" borderId="7" xfId="5" applyNumberFormat="1" applyFont="1" applyFill="1" applyBorder="1"/>
    <xf numFmtId="166" fontId="11" fillId="0" borderId="5" xfId="5" quotePrefix="1" applyNumberFormat="1" applyFont="1" applyFill="1" applyBorder="1" applyAlignment="1">
      <alignment horizontal="center"/>
    </xf>
    <xf numFmtId="166" fontId="11" fillId="0" borderId="8" xfId="5" applyNumberFormat="1" applyFont="1" applyFill="1" applyBorder="1" applyAlignment="1">
      <alignment horizontal="center"/>
    </xf>
    <xf numFmtId="37" fontId="5" fillId="0" borderId="6" xfId="5" applyNumberFormat="1" applyFont="1" applyFill="1" applyBorder="1"/>
    <xf numFmtId="0" fontId="5" fillId="0" borderId="9" xfId="5" quotePrefix="1" applyFont="1" applyFill="1" applyBorder="1" applyAlignment="1">
      <alignment horizontal="center"/>
    </xf>
    <xf numFmtId="173" fontId="4" fillId="0" borderId="0" xfId="2" applyNumberFormat="1" applyFont="1" applyFill="1" applyBorder="1" applyAlignment="1"/>
    <xf numFmtId="169" fontId="5" fillId="0" borderId="10" xfId="5" applyNumberFormat="1" applyFont="1" applyFill="1" applyBorder="1" applyAlignment="1"/>
    <xf numFmtId="173" fontId="16" fillId="0" borderId="0" xfId="2" applyNumberFormat="1" applyFont="1" applyFill="1" applyBorder="1" applyAlignment="1"/>
    <xf numFmtId="169" fontId="11" fillId="0" borderId="10" xfId="5" applyNumberFormat="1" applyFont="1" applyFill="1" applyBorder="1" applyAlignment="1"/>
    <xf numFmtId="173" fontId="4" fillId="0" borderId="10" xfId="5" applyNumberFormat="1" applyFont="1" applyFill="1" applyBorder="1" applyAlignment="1"/>
    <xf numFmtId="173" fontId="4" fillId="0" borderId="10" xfId="5" applyNumberFormat="1" applyFont="1" applyFill="1" applyBorder="1" applyAlignment="1">
      <alignment horizontal="right"/>
    </xf>
    <xf numFmtId="0" fontId="5" fillId="0" borderId="6" xfId="5" applyFont="1" applyFill="1" applyBorder="1"/>
    <xf numFmtId="173" fontId="16" fillId="0" borderId="9" xfId="5" applyNumberFormat="1" applyFont="1" applyFill="1" applyBorder="1" applyAlignment="1"/>
    <xf numFmtId="37" fontId="4" fillId="0" borderId="6" xfId="5" applyNumberFormat="1" applyFont="1" applyFill="1" applyBorder="1"/>
    <xf numFmtId="169" fontId="5" fillId="0" borderId="9" xfId="5" applyNumberFormat="1" applyFont="1" applyFill="1" applyBorder="1" applyAlignment="1"/>
    <xf numFmtId="173" fontId="4" fillId="0" borderId="11" xfId="2" applyNumberFormat="1" applyFont="1" applyFill="1" applyBorder="1" applyAlignment="1"/>
    <xf numFmtId="0" fontId="5" fillId="0" borderId="10" xfId="5" applyFont="1" applyFill="1" applyBorder="1" applyAlignment="1">
      <alignment horizontal="center"/>
    </xf>
    <xf numFmtId="0" fontId="5" fillId="0" borderId="10" xfId="5" applyFont="1" applyFill="1" applyBorder="1" applyAlignment="1">
      <alignment horizontal="right"/>
    </xf>
    <xf numFmtId="37" fontId="14" fillId="0" borderId="6" xfId="5" applyNumberFormat="1" applyFont="1" applyFill="1" applyBorder="1"/>
    <xf numFmtId="37" fontId="5" fillId="0" borderId="6" xfId="5" applyNumberFormat="1" applyFont="1" applyFill="1" applyBorder="1" applyAlignment="1">
      <alignment horizontal="left"/>
    </xf>
    <xf numFmtId="169" fontId="5" fillId="0" borderId="10" xfId="5" applyNumberFormat="1" applyFont="1" applyFill="1" applyBorder="1" applyAlignment="1">
      <alignment horizontal="right"/>
    </xf>
    <xf numFmtId="37" fontId="15" fillId="2" borderId="6" xfId="5" applyNumberFormat="1" applyFont="1" applyFill="1" applyBorder="1"/>
    <xf numFmtId="164" fontId="5" fillId="0" borderId="10" xfId="5" applyNumberFormat="1" applyFont="1" applyFill="1" applyBorder="1" applyAlignment="1">
      <alignment horizontal="right"/>
    </xf>
    <xf numFmtId="166" fontId="10" fillId="0" borderId="10" xfId="5" applyNumberFormat="1" applyFont="1" applyFill="1" applyBorder="1" applyAlignment="1">
      <alignment horizontal="right"/>
    </xf>
    <xf numFmtId="37" fontId="8" fillId="2" borderId="6" xfId="5" applyNumberFormat="1" applyFont="1" applyFill="1" applyBorder="1"/>
    <xf numFmtId="37" fontId="5" fillId="0" borderId="12" xfId="5" applyNumberFormat="1" applyFont="1" applyFill="1" applyBorder="1"/>
    <xf numFmtId="171" fontId="5" fillId="0" borderId="13" xfId="2" applyNumberFormat="1" applyFont="1" applyFill="1" applyBorder="1" applyAlignment="1">
      <alignment horizontal="center"/>
    </xf>
    <xf numFmtId="172" fontId="5" fillId="0" borderId="13" xfId="1" applyNumberFormat="1" applyFont="1" applyFill="1" applyBorder="1" applyAlignment="1">
      <alignment horizontal="center"/>
    </xf>
    <xf numFmtId="172" fontId="5" fillId="0" borderId="13" xfId="1" applyNumberFormat="1" applyFont="1" applyFill="1" applyBorder="1" applyAlignment="1">
      <alignment horizontal="right"/>
    </xf>
    <xf numFmtId="166" fontId="11" fillId="0" borderId="7" xfId="5" applyNumberFormat="1" applyFont="1" applyFill="1" applyBorder="1" applyAlignment="1">
      <alignment horizontal="center"/>
    </xf>
    <xf numFmtId="14" fontId="5" fillId="0" borderId="14" xfId="5" quotePrefix="1" applyNumberFormat="1" applyFont="1" applyFill="1" applyBorder="1" applyAlignment="1">
      <alignment horizontal="center"/>
    </xf>
    <xf numFmtId="173" fontId="4" fillId="0" borderId="6" xfId="2" applyNumberFormat="1" applyFont="1" applyFill="1" applyBorder="1" applyAlignment="1"/>
    <xf numFmtId="173" fontId="16" fillId="0" borderId="6" xfId="2" applyNumberFormat="1" applyFont="1" applyFill="1" applyBorder="1" applyAlignment="1"/>
    <xf numFmtId="173" fontId="4" fillId="0" borderId="6" xfId="5" applyNumberFormat="1" applyFont="1" applyFill="1" applyBorder="1" applyAlignment="1"/>
    <xf numFmtId="173" fontId="4" fillId="0" borderId="6" xfId="5" applyNumberFormat="1" applyFont="1" applyFill="1" applyBorder="1" applyAlignment="1">
      <alignment horizontal="right"/>
    </xf>
    <xf numFmtId="173" fontId="16" fillId="0" borderId="14" xfId="5" applyNumberFormat="1" applyFont="1" applyFill="1" applyBorder="1" applyAlignment="1"/>
    <xf numFmtId="173" fontId="4" fillId="0" borderId="14" xfId="2" applyNumberFormat="1" applyFont="1" applyFill="1" applyBorder="1" applyAlignment="1"/>
    <xf numFmtId="173" fontId="4" fillId="0" borderId="15" xfId="2" applyNumberFormat="1" applyFont="1" applyFill="1" applyBorder="1" applyAlignment="1"/>
    <xf numFmtId="173" fontId="4" fillId="0" borderId="6" xfId="5" applyNumberFormat="1" applyFont="1" applyFill="1" applyBorder="1" applyAlignment="1">
      <alignment horizontal="center"/>
    </xf>
    <xf numFmtId="0" fontId="5" fillId="0" borderId="6" xfId="5" applyFont="1" applyFill="1" applyBorder="1" applyAlignment="1">
      <alignment horizontal="right"/>
    </xf>
    <xf numFmtId="166" fontId="13" fillId="0" borderId="6" xfId="5" applyNumberFormat="1" applyFont="1" applyFill="1" applyBorder="1" applyAlignment="1">
      <alignment horizontal="right"/>
    </xf>
    <xf numFmtId="173" fontId="4" fillId="0" borderId="6" xfId="2" applyNumberFormat="1" applyFont="1" applyFill="1" applyBorder="1" applyAlignment="1">
      <alignment horizontal="right"/>
    </xf>
    <xf numFmtId="166" fontId="4" fillId="0" borderId="6" xfId="5" applyNumberFormat="1" applyFont="1" applyFill="1" applyBorder="1" applyAlignment="1">
      <alignment horizontal="right"/>
    </xf>
    <xf numFmtId="166" fontId="9" fillId="2" borderId="6" xfId="5" applyNumberFormat="1" applyFont="1" applyFill="1" applyBorder="1" applyAlignment="1">
      <alignment horizontal="right"/>
    </xf>
    <xf numFmtId="164" fontId="5" fillId="0" borderId="6" xfId="5" applyNumberFormat="1" applyFont="1" applyFill="1" applyBorder="1" applyAlignment="1">
      <alignment horizontal="right"/>
    </xf>
    <xf numFmtId="166" fontId="10" fillId="0" borderId="6" xfId="5" applyNumberFormat="1" applyFont="1" applyFill="1" applyBorder="1" applyAlignment="1">
      <alignment horizontal="right"/>
    </xf>
    <xf numFmtId="164" fontId="9" fillId="2" borderId="6" xfId="5" applyNumberFormat="1" applyFont="1" applyFill="1" applyBorder="1" applyAlignment="1">
      <alignment horizontal="right"/>
    </xf>
    <xf numFmtId="166" fontId="5" fillId="0" borderId="6" xfId="5" applyNumberFormat="1" applyFont="1" applyFill="1" applyBorder="1" applyAlignment="1">
      <alignment horizontal="right"/>
    </xf>
    <xf numFmtId="169" fontId="5" fillId="0" borderId="6" xfId="2" applyNumberFormat="1" applyFont="1" applyFill="1" applyBorder="1" applyAlignment="1">
      <alignment horizontal="right"/>
    </xf>
    <xf numFmtId="169" fontId="9" fillId="2" borderId="6" xfId="2" applyNumberFormat="1" applyFont="1" applyFill="1" applyBorder="1" applyAlignment="1">
      <alignment horizontal="right"/>
    </xf>
    <xf numFmtId="166" fontId="5" fillId="0" borderId="6" xfId="2" applyNumberFormat="1" applyFont="1" applyFill="1" applyBorder="1" applyAlignment="1">
      <alignment horizontal="right"/>
    </xf>
    <xf numFmtId="171" fontId="5" fillId="0" borderId="6" xfId="2" applyNumberFormat="1" applyFont="1" applyFill="1" applyBorder="1" applyAlignment="1">
      <alignment horizontal="right"/>
    </xf>
    <xf numFmtId="171" fontId="9" fillId="2" borderId="6" xfId="2" applyNumberFormat="1" applyFont="1" applyFill="1" applyBorder="1" applyAlignment="1">
      <alignment horizontal="right"/>
    </xf>
    <xf numFmtId="169" fontId="11" fillId="0" borderId="6" xfId="2" applyNumberFormat="1" applyFont="1" applyFill="1" applyBorder="1" applyAlignment="1">
      <alignment horizontal="right"/>
    </xf>
    <xf numFmtId="172" fontId="5" fillId="0" borderId="12" xfId="1" applyNumberFormat="1" applyFont="1" applyFill="1" applyBorder="1" applyAlignment="1">
      <alignment horizontal="right"/>
    </xf>
    <xf numFmtId="166" fontId="5" fillId="0" borderId="10" xfId="5" applyNumberFormat="1" applyFont="1" applyFill="1" applyBorder="1" applyAlignment="1">
      <alignment horizontal="right"/>
    </xf>
    <xf numFmtId="0" fontId="5" fillId="2" borderId="10" xfId="5" applyFont="1" applyFill="1" applyBorder="1" applyAlignment="1">
      <alignment horizontal="right"/>
    </xf>
    <xf numFmtId="0" fontId="5" fillId="2" borderId="0" xfId="5" applyFont="1" applyFill="1" applyAlignment="1">
      <alignment horizontal="center"/>
    </xf>
    <xf numFmtId="166" fontId="11" fillId="0" borderId="0" xfId="2" applyNumberFormat="1" applyFont="1" applyFill="1" applyBorder="1" applyAlignment="1">
      <alignment horizontal="right"/>
    </xf>
    <xf numFmtId="166" fontId="11" fillId="0" borderId="10" xfId="5" applyNumberFormat="1" applyFont="1" applyFill="1" applyBorder="1" applyAlignment="1">
      <alignment horizontal="right"/>
    </xf>
    <xf numFmtId="172" fontId="5" fillId="0" borderId="16" xfId="1" applyNumberFormat="1" applyFont="1" applyFill="1" applyBorder="1" applyAlignment="1">
      <alignment horizontal="right"/>
    </xf>
  </cellXfs>
  <cellStyles count="7">
    <cellStyle name="Comma" xfId="1" builtinId="3"/>
    <cellStyle name="Comma_Model020801" xfId="2"/>
    <cellStyle name="Currency_Model020801" xfId="3"/>
    <cellStyle name="Normal" xfId="0" builtinId="0"/>
    <cellStyle name="Normal_COMPUSTAT QTRLY7" xfId="4"/>
    <cellStyle name="Normal_Model020801" xfId="5"/>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0</xdr:rowOff>
    </xdr:from>
    <xdr:to>
      <xdr:col>1</xdr:col>
      <xdr:colOff>0</xdr:colOff>
      <xdr:row>59</xdr:row>
      <xdr:rowOff>0</xdr:rowOff>
    </xdr:to>
    <xdr:sp macro="" textlink="">
      <xdr:nvSpPr>
        <xdr:cNvPr id="4097" name="Text 8"/>
        <xdr:cNvSpPr txBox="1">
          <a:spLocks noChangeArrowheads="1"/>
        </xdr:cNvSpPr>
      </xdr:nvSpPr>
      <xdr:spPr bwMode="auto">
        <a:xfrm>
          <a:off x="0" y="9029700"/>
          <a:ext cx="19621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n-US" sz="800" b="0" i="0" u="none" strike="noStrike" baseline="0">
              <a:solidFill>
                <a:srgbClr val="000000"/>
              </a:solidFill>
              <a:latin typeface="Times New Roman"/>
              <a:cs typeface="Times New Roman"/>
            </a:rPr>
            <a:t>This memorandum is for informative purposes only.  Under no circumstances is it to be used or considered as an offer to sell, or a solicitation of an offer to buy any security.  While the information contained in this report has been obtained from sources believed to be reliable, we do not represent or guarantee that the report is accurate or complete, and it should not be relied upon as such.  Based on information available to us, prices and opinions expressed in this report reflect judgments as of this date and are subject to change without notice.  The securities covered by this report involve substantial risk and should generally be purchased only by investors able to accept the risk.  Any opinions expressed assume that this type of investment is suitable for the investor.  Imperial Capital, LLC or persons associated with it may own securities of the issues described herein and may make purchases or sales while this report is in circulation.  Imperial Capital, LLC may from time to time perform investment banking or other services to, or solicit investment banking or other business from, any company mentioned in this report.</a:t>
          </a:r>
          <a:endParaRPr lang="en-US"/>
        </a:p>
      </xdr:txBody>
    </xdr:sp>
    <xdr:clientData/>
  </xdr:twoCellAnchor>
  <xdr:twoCellAnchor>
    <xdr:from>
      <xdr:col>0</xdr:col>
      <xdr:colOff>0</xdr:colOff>
      <xdr:row>196</xdr:row>
      <xdr:rowOff>104775</xdr:rowOff>
    </xdr:from>
    <xdr:to>
      <xdr:col>1</xdr:col>
      <xdr:colOff>0</xdr:colOff>
      <xdr:row>205</xdr:row>
      <xdr:rowOff>123825</xdr:rowOff>
    </xdr:to>
    <xdr:sp macro="" textlink="">
      <xdr:nvSpPr>
        <xdr:cNvPr id="4098" name="Text 8"/>
        <xdr:cNvSpPr txBox="1">
          <a:spLocks noChangeArrowheads="1"/>
        </xdr:cNvSpPr>
      </xdr:nvSpPr>
      <xdr:spPr bwMode="auto">
        <a:xfrm>
          <a:off x="0" y="31337250"/>
          <a:ext cx="1962150" cy="147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just" rtl="0">
            <a:defRPr sz="1000"/>
          </a:pPr>
          <a:r>
            <a:rPr lang="en-US" sz="800" b="0" i="0" u="none" strike="noStrike" baseline="0">
              <a:solidFill>
                <a:srgbClr val="000000"/>
              </a:solidFill>
              <a:latin typeface="Times New Roman"/>
              <a:cs typeface="Times New Roman"/>
            </a:rPr>
            <a:t>This memorandum is for informative purposes only.  Under no circumstances is it to be used or considered as an offer to sell, or a solicitation of an offer to buy any security.  While the information contained in this report has been obtained from sources believed to be reliable, we do not represent or guarantee that the report is accurate or complete, and it should not be relied upon as such.  Based on information available to us, prices and opinions expressed in this report reflect judgments as of this date and are subject to change without notice.  The securities covered by this report involve substantial risk and should generally be purchased only by investors able to accept the risk.  Any opinions expressed assume that this type of investment is suitable for the investor.  Imperial Capital, LLC or persons associated with it may own securities of the issues described herein and may make purchases or sales while this report is in circulation.  Imperial Capital, LLC may from time to time perform investment banking or other services to, or solicit investment banking or other business from, any company mentioned in this report.</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dimension ref="A1:AB794"/>
  <sheetViews>
    <sheetView showGridLines="0" tabSelected="1" view="pageBreakPreview" topLeftCell="A9" zoomScale="80" zoomScaleNormal="100" zoomScaleSheetLayoutView="80" workbookViewId="0">
      <pane ySplit="1020" activePane="bottomLeft"/>
      <selection activeCell="F10" sqref="F10"/>
      <selection pane="bottomLeft" activeCell="F12" sqref="F12"/>
    </sheetView>
  </sheetViews>
  <sheetFormatPr defaultRowHeight="11.1" customHeight="1" outlineLevelRow="1" outlineLevelCol="1" x14ac:dyDescent="0.2"/>
  <cols>
    <col min="1" max="1" width="29.42578125" style="64" customWidth="1"/>
    <col min="2" max="3" width="7.42578125" style="64" hidden="1" customWidth="1" outlineLevel="1"/>
    <col min="4" max="4" width="8.140625" style="64" hidden="1" customWidth="1" outlineLevel="1"/>
    <col min="5" max="5" width="7.140625" style="64" hidden="1" customWidth="1" outlineLevel="1"/>
    <col min="6" max="6" width="6.85546875" style="65" customWidth="1" collapsed="1"/>
    <col min="7" max="7" width="6.85546875" style="65" customWidth="1"/>
    <col min="8" max="8" width="6.85546875" style="64" customWidth="1"/>
    <col min="9" max="9" width="6.85546875" style="66" customWidth="1"/>
    <col min="10" max="14" width="6.85546875" style="64" customWidth="1"/>
    <col min="15" max="15" width="6.85546875" style="4" customWidth="1"/>
    <col min="16" max="17" width="6.85546875" style="64" customWidth="1"/>
    <col min="18" max="18" width="6.85546875" style="64" hidden="1" customWidth="1" outlineLevel="1"/>
    <col min="19" max="19" width="8.140625" style="64" hidden="1" customWidth="1" outlineLevel="1"/>
    <col min="20" max="20" width="7.28515625" style="64" customWidth="1" collapsed="1"/>
    <col min="21" max="22" width="7.28515625" style="64" customWidth="1"/>
    <col min="23" max="25" width="8.140625" style="64" customWidth="1"/>
    <col min="26" max="16384" width="9.140625" style="64"/>
  </cols>
  <sheetData>
    <row r="1" spans="1:23" s="4" customFormat="1" ht="12.75" customHeight="1" x14ac:dyDescent="0.2">
      <c r="A1" s="1"/>
      <c r="B1" s="2"/>
      <c r="C1" s="2"/>
      <c r="D1" s="2"/>
      <c r="E1" s="2"/>
      <c r="F1" s="3"/>
      <c r="G1" s="3"/>
    </row>
    <row r="2" spans="1:23" s="4" customFormat="1" ht="12.75" customHeight="1" x14ac:dyDescent="0.2">
      <c r="A2" s="1"/>
      <c r="B2" s="2"/>
      <c r="C2" s="2"/>
      <c r="D2" s="2"/>
      <c r="E2" s="2"/>
      <c r="F2" s="3"/>
      <c r="G2" s="3"/>
    </row>
    <row r="3" spans="1:23" s="4" customFormat="1" ht="12.75" customHeight="1" x14ac:dyDescent="0.2">
      <c r="A3" s="5"/>
      <c r="B3" s="5"/>
      <c r="C3" s="5"/>
      <c r="D3" s="5"/>
      <c r="E3" s="5"/>
      <c r="F3" s="6"/>
      <c r="G3" s="6"/>
    </row>
    <row r="4" spans="1:23" s="4" customFormat="1" ht="12.75" customHeight="1" x14ac:dyDescent="0.2">
      <c r="A4" s="7" t="s">
        <v>173</v>
      </c>
      <c r="B4" s="8"/>
      <c r="C4" s="8"/>
      <c r="D4" s="8"/>
      <c r="E4" s="8"/>
      <c r="F4" s="9"/>
      <c r="G4" s="10"/>
    </row>
    <row r="5" spans="1:23" s="4" customFormat="1" ht="12.75" customHeight="1" x14ac:dyDescent="0.2">
      <c r="A5" s="11"/>
      <c r="B5" s="12"/>
      <c r="C5" s="12"/>
      <c r="D5" s="12"/>
      <c r="E5" s="12"/>
      <c r="F5" s="10"/>
      <c r="G5" s="10"/>
    </row>
    <row r="6" spans="1:23" s="4" customFormat="1" ht="12.75" customHeight="1" x14ac:dyDescent="0.2">
      <c r="A6" s="13"/>
      <c r="B6" s="12"/>
      <c r="C6" s="12"/>
      <c r="D6" s="12"/>
      <c r="E6" s="12"/>
      <c r="F6" s="10"/>
      <c r="G6" s="10"/>
      <c r="N6" s="1"/>
    </row>
    <row r="7" spans="1:23" s="4" customFormat="1" ht="12.75" customHeight="1" x14ac:dyDescent="0.2">
      <c r="A7" s="80" t="s">
        <v>90</v>
      </c>
      <c r="B7" s="78"/>
      <c r="C7" s="78"/>
      <c r="D7" s="78"/>
      <c r="E7" s="78"/>
      <c r="F7" s="78"/>
      <c r="G7" s="78"/>
      <c r="H7" s="50"/>
      <c r="I7" s="50"/>
      <c r="J7" s="50"/>
      <c r="K7" s="50"/>
      <c r="L7" s="50"/>
      <c r="M7" s="50"/>
      <c r="N7" s="79" t="s">
        <v>0</v>
      </c>
      <c r="O7" s="50"/>
      <c r="P7" s="50"/>
      <c r="Q7" s="50"/>
      <c r="R7" s="50"/>
      <c r="S7" s="50"/>
      <c r="T7" s="79" t="s">
        <v>1</v>
      </c>
      <c r="U7" s="50"/>
      <c r="V7" s="50"/>
    </row>
    <row r="8" spans="1:23" s="4" customFormat="1" ht="12.75" customHeight="1" x14ac:dyDescent="0.2">
      <c r="A8" s="14"/>
      <c r="B8" s="12"/>
      <c r="C8" s="12"/>
      <c r="D8" s="12"/>
      <c r="E8" s="12"/>
      <c r="F8" s="10"/>
      <c r="G8" s="10"/>
    </row>
    <row r="9" spans="1:23" s="4" customFormat="1" ht="12.75" customHeight="1" x14ac:dyDescent="0.2">
      <c r="A9" s="147"/>
      <c r="B9" s="148" t="s">
        <v>2</v>
      </c>
      <c r="C9" s="148" t="s">
        <v>3</v>
      </c>
      <c r="D9" s="148" t="s">
        <v>4</v>
      </c>
      <c r="E9" s="148" t="s">
        <v>5</v>
      </c>
      <c r="F9" s="148" t="s">
        <v>6</v>
      </c>
      <c r="G9" s="148" t="s">
        <v>7</v>
      </c>
      <c r="H9" s="148" t="s">
        <v>8</v>
      </c>
      <c r="I9" s="148" t="s">
        <v>9</v>
      </c>
      <c r="J9" s="148" t="s">
        <v>10</v>
      </c>
      <c r="K9" s="148" t="s">
        <v>113</v>
      </c>
      <c r="L9" s="148" t="s">
        <v>114</v>
      </c>
      <c r="M9" s="148" t="s">
        <v>115</v>
      </c>
      <c r="N9" s="148" t="s">
        <v>116</v>
      </c>
      <c r="O9" s="148" t="s">
        <v>117</v>
      </c>
      <c r="P9" s="148" t="s">
        <v>118</v>
      </c>
      <c r="Q9" s="148" t="s">
        <v>162</v>
      </c>
      <c r="R9" s="148"/>
      <c r="S9" s="121" t="s">
        <v>157</v>
      </c>
      <c r="T9" s="176" t="s">
        <v>11</v>
      </c>
      <c r="U9" s="121" t="s">
        <v>159</v>
      </c>
      <c r="V9" s="149" t="s">
        <v>158</v>
      </c>
      <c r="W9" s="17"/>
    </row>
    <row r="10" spans="1:23" s="4" customFormat="1" ht="12.75" customHeight="1" x14ac:dyDescent="0.2">
      <c r="A10" s="150"/>
      <c r="B10" s="18" t="s">
        <v>14</v>
      </c>
      <c r="C10" s="18" t="s">
        <v>103</v>
      </c>
      <c r="D10" s="18" t="s">
        <v>104</v>
      </c>
      <c r="E10" s="18" t="s">
        <v>102</v>
      </c>
      <c r="F10" s="18" t="s">
        <v>105</v>
      </c>
      <c r="G10" s="18" t="s">
        <v>108</v>
      </c>
      <c r="H10" s="18" t="s">
        <v>15</v>
      </c>
      <c r="I10" s="18" t="s">
        <v>109</v>
      </c>
      <c r="J10" s="18" t="s">
        <v>106</v>
      </c>
      <c r="K10" s="18" t="s">
        <v>111</v>
      </c>
      <c r="L10" s="18" t="s">
        <v>16</v>
      </c>
      <c r="M10" s="18" t="s">
        <v>110</v>
      </c>
      <c r="N10" s="18" t="s">
        <v>107</v>
      </c>
      <c r="O10" s="18" t="s">
        <v>112</v>
      </c>
      <c r="P10" s="18" t="s">
        <v>18</v>
      </c>
      <c r="Q10" s="20" t="s">
        <v>161</v>
      </c>
      <c r="R10" s="20"/>
      <c r="S10" s="20" t="s">
        <v>102</v>
      </c>
      <c r="T10" s="177" t="s">
        <v>109</v>
      </c>
      <c r="U10" s="20" t="s">
        <v>110</v>
      </c>
      <c r="V10" s="151" t="s">
        <v>161</v>
      </c>
      <c r="W10" s="19"/>
    </row>
    <row r="11" spans="1:23" s="4" customFormat="1" ht="12.75" customHeight="1" x14ac:dyDescent="0.2">
      <c r="A11" s="150" t="s">
        <v>125</v>
      </c>
      <c r="B11" s="89">
        <v>2.413983</v>
      </c>
      <c r="C11" s="89">
        <v>3.623021</v>
      </c>
      <c r="D11" s="89">
        <v>5.7802870000000004</v>
      </c>
      <c r="E11" s="89">
        <v>7.5998000000000001</v>
      </c>
      <c r="F11" s="89">
        <v>9.7254919999999991</v>
      </c>
      <c r="G11" s="89">
        <v>13.607538</v>
      </c>
      <c r="H11" s="89">
        <v>17.213066000000001</v>
      </c>
      <c r="I11" s="89">
        <v>20.671641000000001</v>
      </c>
      <c r="J11" s="94">
        <v>26.020320000000002</v>
      </c>
      <c r="K11" s="94">
        <f>K125</f>
        <v>31.224384000000001</v>
      </c>
      <c r="L11" s="94">
        <f t="shared" ref="L11:Q11" si="0">L125</f>
        <v>35.908041599999997</v>
      </c>
      <c r="M11" s="94">
        <f t="shared" si="0"/>
        <v>43.089649919999992</v>
      </c>
      <c r="N11" s="94">
        <f t="shared" si="0"/>
        <v>51.707579903999992</v>
      </c>
      <c r="O11" s="94">
        <f t="shared" si="0"/>
        <v>62.049095884799989</v>
      </c>
      <c r="P11" s="94">
        <f t="shared" si="0"/>
        <v>71.356460267519978</v>
      </c>
      <c r="Q11" s="94">
        <f t="shared" si="0"/>
        <v>85.627752321023976</v>
      </c>
      <c r="R11" s="94"/>
      <c r="S11" s="152">
        <f>B11+C11+D11+E11</f>
        <v>19.417090999999999</v>
      </c>
      <c r="T11" s="178">
        <f>F11+G11+H11+I11</f>
        <v>61.217737000000007</v>
      </c>
      <c r="U11" s="152">
        <f>J11+K11+L11+M11</f>
        <v>136.24239552</v>
      </c>
      <c r="V11" s="153">
        <f>N11+O11+P11+Q11</f>
        <v>270.74088837734394</v>
      </c>
      <c r="W11" s="22"/>
    </row>
    <row r="12" spans="1:23" s="4" customFormat="1" ht="12.75" customHeight="1" x14ac:dyDescent="0.2">
      <c r="A12" s="150" t="s">
        <v>126</v>
      </c>
      <c r="B12" s="123">
        <v>0</v>
      </c>
      <c r="C12" s="123">
        <v>0</v>
      </c>
      <c r="D12" s="123">
        <v>0</v>
      </c>
      <c r="E12" s="123">
        <v>0</v>
      </c>
      <c r="F12" s="123">
        <v>0</v>
      </c>
      <c r="G12" s="123">
        <v>0</v>
      </c>
      <c r="H12" s="123">
        <v>0</v>
      </c>
      <c r="I12" s="123">
        <v>0</v>
      </c>
      <c r="J12" s="96">
        <v>1.0329140000000001</v>
      </c>
      <c r="K12" s="96">
        <f>K132</f>
        <v>5</v>
      </c>
      <c r="L12" s="96">
        <f t="shared" ref="L12:Q12" si="1">L132</f>
        <v>6</v>
      </c>
      <c r="M12" s="96">
        <f t="shared" si="1"/>
        <v>7.1999999999999993</v>
      </c>
      <c r="N12" s="96">
        <f t="shared" si="1"/>
        <v>8.6399999999999988</v>
      </c>
      <c r="O12" s="96">
        <f t="shared" si="1"/>
        <v>10.367999999999999</v>
      </c>
      <c r="P12" s="96">
        <f t="shared" si="1"/>
        <v>12.441599999999998</v>
      </c>
      <c r="Q12" s="96">
        <f t="shared" si="1"/>
        <v>14.929919999999996</v>
      </c>
      <c r="R12" s="96"/>
      <c r="S12" s="154">
        <f>B12+C12+D12+E12</f>
        <v>0</v>
      </c>
      <c r="T12" s="179">
        <f>F12+G12+H12+I12</f>
        <v>0</v>
      </c>
      <c r="U12" s="154">
        <f>J12+K12+L12+M12</f>
        <v>19.232914000000001</v>
      </c>
      <c r="V12" s="155">
        <f>N12+O12+P12+Q12</f>
        <v>46.379519999999985</v>
      </c>
      <c r="W12" s="22"/>
    </row>
    <row r="13" spans="1:23" s="4" customFormat="1" ht="12.75" customHeight="1" x14ac:dyDescent="0.2">
      <c r="A13" s="150" t="s">
        <v>91</v>
      </c>
      <c r="B13" s="89">
        <f>B11+B12</f>
        <v>2.413983</v>
      </c>
      <c r="C13" s="89">
        <f t="shared" ref="C13:J13" si="2">C11+C12</f>
        <v>3.623021</v>
      </c>
      <c r="D13" s="89">
        <f t="shared" si="2"/>
        <v>5.7802870000000004</v>
      </c>
      <c r="E13" s="89">
        <f t="shared" si="2"/>
        <v>7.5998000000000001</v>
      </c>
      <c r="F13" s="89">
        <f t="shared" si="2"/>
        <v>9.7254919999999991</v>
      </c>
      <c r="G13" s="89">
        <f t="shared" si="2"/>
        <v>13.607538</v>
      </c>
      <c r="H13" s="89">
        <f t="shared" si="2"/>
        <v>17.213066000000001</v>
      </c>
      <c r="I13" s="89">
        <f t="shared" si="2"/>
        <v>20.671641000000001</v>
      </c>
      <c r="J13" s="89">
        <f t="shared" si="2"/>
        <v>27.053234000000003</v>
      </c>
      <c r="K13" s="89">
        <f t="shared" ref="K13:Q13" si="3">K11+K12</f>
        <v>36.224384000000001</v>
      </c>
      <c r="L13" s="89">
        <f t="shared" si="3"/>
        <v>41.908041599999997</v>
      </c>
      <c r="M13" s="89">
        <f t="shared" si="3"/>
        <v>50.289649919999988</v>
      </c>
      <c r="N13" s="89">
        <f t="shared" si="3"/>
        <v>60.347579903999993</v>
      </c>
      <c r="O13" s="89">
        <f t="shared" si="3"/>
        <v>72.417095884799991</v>
      </c>
      <c r="P13" s="89">
        <f t="shared" si="3"/>
        <v>83.798060267519972</v>
      </c>
      <c r="Q13" s="89">
        <f t="shared" si="3"/>
        <v>100.55767232102397</v>
      </c>
      <c r="R13" s="89"/>
      <c r="S13" s="104">
        <f>S11+S12</f>
        <v>19.417090999999999</v>
      </c>
      <c r="T13" s="180">
        <f>T11+T12</f>
        <v>61.217737000000007</v>
      </c>
      <c r="U13" s="104">
        <f>U11+U12</f>
        <v>155.47530952</v>
      </c>
      <c r="V13" s="156">
        <f>V11+V12</f>
        <v>317.12040837734389</v>
      </c>
      <c r="W13" s="22"/>
    </row>
    <row r="14" spans="1:23" s="4" customFormat="1" ht="12.75" customHeight="1" x14ac:dyDescent="0.2">
      <c r="A14" s="150" t="s">
        <v>92</v>
      </c>
      <c r="B14" s="89">
        <v>2.5863019999999999</v>
      </c>
      <c r="C14" s="89">
        <v>4.0285630000000001</v>
      </c>
      <c r="D14" s="89">
        <v>6.2037310000000003</v>
      </c>
      <c r="E14" s="89">
        <v>8.1882000000000001</v>
      </c>
      <c r="F14" s="89">
        <v>10.080503</v>
      </c>
      <c r="G14" s="89">
        <v>13.521184</v>
      </c>
      <c r="H14" s="89">
        <v>17.315094999999999</v>
      </c>
      <c r="I14" s="89">
        <v>19.67764</v>
      </c>
      <c r="J14" s="94">
        <v>23.798162999999999</v>
      </c>
      <c r="K14" s="94">
        <f t="shared" ref="K14:Q14" si="4">K11*K137</f>
        <v>27.165214080000002</v>
      </c>
      <c r="L14" s="94">
        <f t="shared" si="4"/>
        <v>28.726433279999998</v>
      </c>
      <c r="M14" s="94">
        <f t="shared" si="4"/>
        <v>33.179030438399998</v>
      </c>
      <c r="N14" s="94">
        <f t="shared" si="4"/>
        <v>38.263609128959992</v>
      </c>
      <c r="O14" s="94">
        <f t="shared" si="4"/>
        <v>44.675349037055987</v>
      </c>
      <c r="P14" s="94">
        <f t="shared" si="4"/>
        <v>50.663086789939179</v>
      </c>
      <c r="Q14" s="94">
        <f t="shared" si="4"/>
        <v>59.939426624716781</v>
      </c>
      <c r="R14" s="94"/>
      <c r="S14" s="152">
        <f>B14+C14+D14+E14</f>
        <v>21.006796000000001</v>
      </c>
      <c r="T14" s="178">
        <f t="shared" ref="T14:T20" si="5">F14+G14+H14+I14</f>
        <v>60.594421999999994</v>
      </c>
      <c r="U14" s="152">
        <f t="shared" ref="U14:U20" si="6">J14+K14+L14+M14</f>
        <v>112.86884079839999</v>
      </c>
      <c r="V14" s="153">
        <f t="shared" ref="V14:V21" si="7">N14+O14+P14+Q14</f>
        <v>193.54147158067195</v>
      </c>
      <c r="W14" s="22"/>
    </row>
    <row r="15" spans="1:23" s="4" customFormat="1" ht="12.75" customHeight="1" x14ac:dyDescent="0.2">
      <c r="A15" s="150" t="s">
        <v>126</v>
      </c>
      <c r="B15" s="89">
        <v>0</v>
      </c>
      <c r="C15" s="89">
        <v>0</v>
      </c>
      <c r="D15" s="89">
        <v>0</v>
      </c>
      <c r="E15" s="89">
        <v>0</v>
      </c>
      <c r="F15" s="89">
        <v>0</v>
      </c>
      <c r="G15" s="89">
        <v>0</v>
      </c>
      <c r="H15" s="89">
        <v>0</v>
      </c>
      <c r="I15" s="89">
        <v>0</v>
      </c>
      <c r="J15" s="94">
        <v>0.393343</v>
      </c>
      <c r="K15" s="94">
        <f t="shared" ref="K15:Q15" si="8">K136*K132</f>
        <v>2.5499999999999998</v>
      </c>
      <c r="L15" s="94">
        <f t="shared" si="8"/>
        <v>3.06</v>
      </c>
      <c r="M15" s="94">
        <f t="shared" si="8"/>
        <v>3.6719999999999997</v>
      </c>
      <c r="N15" s="94">
        <f t="shared" si="8"/>
        <v>4.4063999999999997</v>
      </c>
      <c r="O15" s="94">
        <f t="shared" si="8"/>
        <v>5.287679999999999</v>
      </c>
      <c r="P15" s="94">
        <f t="shared" si="8"/>
        <v>6.3452159999999989</v>
      </c>
      <c r="Q15" s="94">
        <f t="shared" si="8"/>
        <v>7.6142591999999976</v>
      </c>
      <c r="R15" s="94"/>
      <c r="S15" s="152">
        <f t="shared" ref="S15:S20" si="9">B15+C15+D15+E15</f>
        <v>0</v>
      </c>
      <c r="T15" s="178">
        <f t="shared" si="5"/>
        <v>0</v>
      </c>
      <c r="U15" s="152">
        <f t="shared" si="6"/>
        <v>9.675342999999998</v>
      </c>
      <c r="V15" s="153">
        <f t="shared" si="7"/>
        <v>23.6535552</v>
      </c>
      <c r="W15" s="22"/>
    </row>
    <row r="16" spans="1:23" s="4" customFormat="1" ht="12.75" customHeight="1" x14ac:dyDescent="0.2">
      <c r="A16" s="146" t="s">
        <v>165</v>
      </c>
      <c r="B16" s="89">
        <f>B13-B14-B15</f>
        <v>-0.17231899999999989</v>
      </c>
      <c r="C16" s="89">
        <f t="shared" ref="C16:Q16" si="10">C13-C14-C15</f>
        <v>-0.40554200000000007</v>
      </c>
      <c r="D16" s="89">
        <f t="shared" si="10"/>
        <v>-0.42344399999999993</v>
      </c>
      <c r="E16" s="89">
        <f t="shared" si="10"/>
        <v>-0.58840000000000003</v>
      </c>
      <c r="F16" s="89">
        <f t="shared" si="10"/>
        <v>-0.35501100000000108</v>
      </c>
      <c r="G16" s="89">
        <f t="shared" si="10"/>
        <v>8.6354000000000042E-2</v>
      </c>
      <c r="H16" s="89">
        <f t="shared" si="10"/>
        <v>-0.10202899999999815</v>
      </c>
      <c r="I16" s="89">
        <f t="shared" si="10"/>
        <v>0.9940010000000008</v>
      </c>
      <c r="J16" s="89">
        <f t="shared" si="10"/>
        <v>2.8617280000000047</v>
      </c>
      <c r="K16" s="89">
        <f t="shared" si="10"/>
        <v>6.5091699199999988</v>
      </c>
      <c r="L16" s="89">
        <f t="shared" si="10"/>
        <v>10.121608319999998</v>
      </c>
      <c r="M16" s="89">
        <f t="shared" si="10"/>
        <v>13.438619481599989</v>
      </c>
      <c r="N16" s="89">
        <f t="shared" si="10"/>
        <v>17.677570775040003</v>
      </c>
      <c r="O16" s="89">
        <f t="shared" si="10"/>
        <v>22.454066847744006</v>
      </c>
      <c r="P16" s="89">
        <f t="shared" si="10"/>
        <v>26.789757477580793</v>
      </c>
      <c r="Q16" s="89">
        <f t="shared" si="10"/>
        <v>33.003986496307192</v>
      </c>
      <c r="R16" s="89"/>
      <c r="S16" s="89">
        <f>S13-S14-S15</f>
        <v>-1.5897050000000021</v>
      </c>
      <c r="T16" s="181">
        <f>T13-T14-T15</f>
        <v>0.62331500000001228</v>
      </c>
      <c r="U16" s="89">
        <f>U13-U14-U15</f>
        <v>32.931125721600012</v>
      </c>
      <c r="V16" s="157">
        <f>V13-V14-V15</f>
        <v>99.92538159667194</v>
      </c>
      <c r="W16" s="22"/>
    </row>
    <row r="17" spans="1:23" s="4" customFormat="1" ht="12.75" customHeight="1" x14ac:dyDescent="0.2">
      <c r="A17" s="150" t="s">
        <v>94</v>
      </c>
      <c r="B17" s="89">
        <v>0.864784</v>
      </c>
      <c r="C17" s="89">
        <v>1.317442</v>
      </c>
      <c r="D17" s="89">
        <v>1.837466</v>
      </c>
      <c r="E17" s="89">
        <v>2.1636989999999998</v>
      </c>
      <c r="F17" s="89">
        <v>2.8190089999999999</v>
      </c>
      <c r="G17" s="89">
        <v>4.4541409999999999</v>
      </c>
      <c r="H17" s="94">
        <v>2.9583110000000001</v>
      </c>
      <c r="I17" s="94">
        <v>4.7302970000000002</v>
      </c>
      <c r="J17" s="94">
        <v>5.4775229999999997</v>
      </c>
      <c r="K17" s="94">
        <f>K141</f>
        <v>5</v>
      </c>
      <c r="L17" s="94">
        <f t="shared" ref="L17:Q17" si="11">L141</f>
        <v>4.5</v>
      </c>
      <c r="M17" s="94">
        <f t="shared" si="11"/>
        <v>4.2</v>
      </c>
      <c r="N17" s="94">
        <f t="shared" si="11"/>
        <v>4</v>
      </c>
      <c r="O17" s="94">
        <f t="shared" si="11"/>
        <v>4</v>
      </c>
      <c r="P17" s="94">
        <f t="shared" si="11"/>
        <v>4</v>
      </c>
      <c r="Q17" s="94">
        <f t="shared" si="11"/>
        <v>4</v>
      </c>
      <c r="R17" s="94"/>
      <c r="S17" s="152">
        <f t="shared" si="9"/>
        <v>6.1833910000000003</v>
      </c>
      <c r="T17" s="178">
        <f t="shared" si="5"/>
        <v>14.961758</v>
      </c>
      <c r="U17" s="152">
        <f t="shared" si="6"/>
        <v>19.177523000000001</v>
      </c>
      <c r="V17" s="153">
        <f t="shared" si="7"/>
        <v>16</v>
      </c>
      <c r="W17" s="24"/>
    </row>
    <row r="18" spans="1:23" s="4" customFormat="1" ht="12.75" customHeight="1" x14ac:dyDescent="0.2">
      <c r="A18" s="150" t="s">
        <v>93</v>
      </c>
      <c r="B18" s="89">
        <v>0.83725300000000002</v>
      </c>
      <c r="C18" s="89">
        <v>1.2097469999999999</v>
      </c>
      <c r="D18" s="89">
        <v>1.534513</v>
      </c>
      <c r="E18" s="89">
        <v>1.98688</v>
      </c>
      <c r="F18" s="89">
        <v>3.2882799999999999</v>
      </c>
      <c r="G18" s="89">
        <v>4.6132559999999998</v>
      </c>
      <c r="H18" s="89">
        <v>5.3765330000000002</v>
      </c>
      <c r="I18" s="94">
        <v>6.0737519999999998</v>
      </c>
      <c r="J18" s="94">
        <v>6.0832290000000002</v>
      </c>
      <c r="K18" s="94">
        <f>K138</f>
        <v>6.5</v>
      </c>
      <c r="L18" s="94">
        <f t="shared" ref="L18:Q18" si="12">L138</f>
        <v>6.8</v>
      </c>
      <c r="M18" s="94">
        <f t="shared" si="12"/>
        <v>7.3</v>
      </c>
      <c r="N18" s="94">
        <f t="shared" si="12"/>
        <v>7.8</v>
      </c>
      <c r="O18" s="94">
        <f t="shared" si="12"/>
        <v>8.3000000000000007</v>
      </c>
      <c r="P18" s="94">
        <f t="shared" si="12"/>
        <v>8.8000000000000007</v>
      </c>
      <c r="Q18" s="94">
        <f t="shared" si="12"/>
        <v>9</v>
      </c>
      <c r="R18" s="94"/>
      <c r="S18" s="152">
        <f t="shared" si="9"/>
        <v>5.5683929999999995</v>
      </c>
      <c r="T18" s="178">
        <f t="shared" si="5"/>
        <v>19.351821000000001</v>
      </c>
      <c r="U18" s="152">
        <f t="shared" si="6"/>
        <v>26.683229000000001</v>
      </c>
      <c r="V18" s="153">
        <f t="shared" si="7"/>
        <v>33.900000000000006</v>
      </c>
      <c r="W18" s="22"/>
    </row>
    <row r="19" spans="1:23" s="4" customFormat="1" ht="12.75" customHeight="1" x14ac:dyDescent="0.2">
      <c r="A19" s="150" t="s">
        <v>95</v>
      </c>
      <c r="B19" s="89">
        <v>0.611313</v>
      </c>
      <c r="C19" s="89">
        <v>0.88722100000000004</v>
      </c>
      <c r="D19" s="89">
        <v>1.4630620000000001</v>
      </c>
      <c r="E19" s="89">
        <v>2.3416899999999998</v>
      </c>
      <c r="F19" s="89">
        <v>3.8096019999999999</v>
      </c>
      <c r="G19" s="89">
        <v>4.4784730000000001</v>
      </c>
      <c r="H19" s="89">
        <v>5.2167089999999998</v>
      </c>
      <c r="I19" s="94">
        <v>6.3587049999999996</v>
      </c>
      <c r="J19" s="94">
        <f>10.633-5.2</f>
        <v>5.4329999999999989</v>
      </c>
      <c r="K19" s="94">
        <f>K139</f>
        <v>5</v>
      </c>
      <c r="L19" s="94">
        <f t="shared" ref="L19:Q19" si="13">L139</f>
        <v>5</v>
      </c>
      <c r="M19" s="94">
        <f t="shared" si="13"/>
        <v>5</v>
      </c>
      <c r="N19" s="94">
        <f t="shared" si="13"/>
        <v>5</v>
      </c>
      <c r="O19" s="94">
        <f t="shared" si="13"/>
        <v>5.2</v>
      </c>
      <c r="P19" s="94">
        <f t="shared" si="13"/>
        <v>5.2</v>
      </c>
      <c r="Q19" s="94">
        <f t="shared" si="13"/>
        <v>5.2</v>
      </c>
      <c r="R19" s="94"/>
      <c r="S19" s="152">
        <f t="shared" si="9"/>
        <v>5.3032859999999999</v>
      </c>
      <c r="T19" s="178">
        <f t="shared" si="5"/>
        <v>19.863488999999998</v>
      </c>
      <c r="U19" s="152">
        <f t="shared" si="6"/>
        <v>20.433</v>
      </c>
      <c r="V19" s="153">
        <f t="shared" si="7"/>
        <v>20.599999999999998</v>
      </c>
      <c r="W19" s="22"/>
    </row>
    <row r="20" spans="1:23" s="4" customFormat="1" ht="12.75" customHeight="1" x14ac:dyDescent="0.2">
      <c r="A20" s="150" t="s">
        <v>51</v>
      </c>
      <c r="B20" s="89">
        <v>0.23331299999999999</v>
      </c>
      <c r="C20" s="89">
        <v>0.63147900000000001</v>
      </c>
      <c r="D20" s="89">
        <v>1.024985</v>
      </c>
      <c r="E20" s="89">
        <v>1.1075790000000001</v>
      </c>
      <c r="F20" s="89">
        <v>1.926272</v>
      </c>
      <c r="G20" s="89">
        <v>2.3658670000000002</v>
      </c>
      <c r="H20" s="89">
        <v>5.7191549999999998</v>
      </c>
      <c r="I20" s="94">
        <v>5.7066350000000003</v>
      </c>
      <c r="J20" s="94">
        <v>6.9390000000000001</v>
      </c>
      <c r="K20" s="94">
        <v>6.9394749999999998</v>
      </c>
      <c r="L20" s="94">
        <f t="shared" ref="L20:Q20" si="14">L140</f>
        <v>9.5</v>
      </c>
      <c r="M20" s="94">
        <f t="shared" si="14"/>
        <v>9.5</v>
      </c>
      <c r="N20" s="94">
        <f t="shared" si="14"/>
        <v>9.5</v>
      </c>
      <c r="O20" s="94">
        <f t="shared" si="14"/>
        <v>9.5</v>
      </c>
      <c r="P20" s="94">
        <f t="shared" si="14"/>
        <v>9.5</v>
      </c>
      <c r="Q20" s="94">
        <f t="shared" si="14"/>
        <v>9.5</v>
      </c>
      <c r="R20" s="94"/>
      <c r="S20" s="152">
        <f t="shared" si="9"/>
        <v>2.9973559999999999</v>
      </c>
      <c r="T20" s="178">
        <f t="shared" si="5"/>
        <v>15.717929</v>
      </c>
      <c r="U20" s="152">
        <f t="shared" si="6"/>
        <v>32.878475000000002</v>
      </c>
      <c r="V20" s="153">
        <f t="shared" si="7"/>
        <v>38</v>
      </c>
      <c r="W20" s="22"/>
    </row>
    <row r="21" spans="1:23" s="4" customFormat="1" ht="12.75" customHeight="1" x14ac:dyDescent="0.2">
      <c r="A21" s="150" t="s">
        <v>166</v>
      </c>
      <c r="B21" s="89"/>
      <c r="C21" s="89"/>
      <c r="D21" s="89"/>
      <c r="E21" s="89"/>
      <c r="F21" s="89"/>
      <c r="G21" s="89"/>
      <c r="H21" s="89"/>
      <c r="I21" s="94"/>
      <c r="J21" s="94">
        <v>2.2999999999999998</v>
      </c>
      <c r="K21" s="94">
        <f>K158</f>
        <v>6.9</v>
      </c>
      <c r="L21" s="94">
        <f t="shared" ref="L21:Q21" si="15">L158</f>
        <v>6.9</v>
      </c>
      <c r="M21" s="94">
        <f t="shared" si="15"/>
        <v>6.9</v>
      </c>
      <c r="N21" s="94">
        <f t="shared" si="15"/>
        <v>6.9</v>
      </c>
      <c r="O21" s="94">
        <f t="shared" si="15"/>
        <v>6.9</v>
      </c>
      <c r="P21" s="94">
        <f t="shared" si="15"/>
        <v>6.9</v>
      </c>
      <c r="Q21" s="94">
        <f t="shared" si="15"/>
        <v>6.9</v>
      </c>
      <c r="R21" s="94"/>
      <c r="S21" s="152"/>
      <c r="T21" s="178"/>
      <c r="U21" s="152">
        <f>J21+K21+L21+M21</f>
        <v>23</v>
      </c>
      <c r="V21" s="153">
        <f t="shared" si="7"/>
        <v>27.6</v>
      </c>
      <c r="W21" s="22"/>
    </row>
    <row r="22" spans="1:23" s="4" customFormat="1" ht="12.75" customHeight="1" x14ac:dyDescent="0.2">
      <c r="A22" s="158" t="s">
        <v>96</v>
      </c>
      <c r="B22" s="95">
        <f t="shared" ref="B22:I22" si="16">B17+B18+B19+B20+B14</f>
        <v>5.1329649999999996</v>
      </c>
      <c r="C22" s="95">
        <f t="shared" si="16"/>
        <v>8.0744520000000009</v>
      </c>
      <c r="D22" s="95">
        <f t="shared" si="16"/>
        <v>12.063757000000001</v>
      </c>
      <c r="E22" s="95">
        <f t="shared" si="16"/>
        <v>15.788048</v>
      </c>
      <c r="F22" s="95">
        <f t="shared" si="16"/>
        <v>21.923666000000001</v>
      </c>
      <c r="G22" s="95">
        <f t="shared" si="16"/>
        <v>29.432921</v>
      </c>
      <c r="H22" s="95">
        <f t="shared" si="16"/>
        <v>36.585802999999999</v>
      </c>
      <c r="I22" s="95">
        <f t="shared" si="16"/>
        <v>42.547028999999995</v>
      </c>
      <c r="J22" s="95">
        <f>J17+J18+J19+J20+J14+J15+J21</f>
        <v>50.424257999999995</v>
      </c>
      <c r="K22" s="95">
        <f t="shared" ref="K22:Q22" si="17">K17+K18+K19+K20+K14+K15+K21</f>
        <v>60.054689079999996</v>
      </c>
      <c r="L22" s="95">
        <f t="shared" si="17"/>
        <v>64.48643328</v>
      </c>
      <c r="M22" s="95">
        <f t="shared" si="17"/>
        <v>69.751030438399994</v>
      </c>
      <c r="N22" s="95">
        <f t="shared" si="17"/>
        <v>75.870009128960007</v>
      </c>
      <c r="O22" s="95">
        <f t="shared" si="17"/>
        <v>83.863029037055981</v>
      </c>
      <c r="P22" s="95">
        <f t="shared" si="17"/>
        <v>91.408302789939171</v>
      </c>
      <c r="Q22" s="95">
        <f t="shared" si="17"/>
        <v>102.15368582471677</v>
      </c>
      <c r="R22" s="95"/>
      <c r="S22" s="128">
        <f>S17+S18+S19+S20+S14+S15</f>
        <v>41.059222000000005</v>
      </c>
      <c r="T22" s="182">
        <f>T17+T18+T19+T20+T14+T15</f>
        <v>130.489419</v>
      </c>
      <c r="U22" s="128">
        <f>U17+U18+U19+U20+U14+U15+U21</f>
        <v>244.71641079840001</v>
      </c>
      <c r="V22" s="159">
        <f>V17+V18+V19+V20+V14+V15+V21</f>
        <v>353.29502678067195</v>
      </c>
      <c r="W22" s="22"/>
    </row>
    <row r="23" spans="1:23" s="4" customFormat="1" ht="12.75" customHeight="1" x14ac:dyDescent="0.2">
      <c r="A23" s="150" t="s">
        <v>97</v>
      </c>
      <c r="B23" s="89">
        <f t="shared" ref="B23:I23" si="18">B11-B22</f>
        <v>-2.7189819999999996</v>
      </c>
      <c r="C23" s="89">
        <f t="shared" si="18"/>
        <v>-4.4514310000000012</v>
      </c>
      <c r="D23" s="89">
        <f t="shared" si="18"/>
        <v>-6.2834700000000003</v>
      </c>
      <c r="E23" s="89">
        <f t="shared" si="18"/>
        <v>-8.1882479999999997</v>
      </c>
      <c r="F23" s="89">
        <f t="shared" si="18"/>
        <v>-12.198174000000002</v>
      </c>
      <c r="G23" s="89">
        <f t="shared" si="18"/>
        <v>-15.825383</v>
      </c>
      <c r="H23" s="89">
        <f t="shared" si="18"/>
        <v>-19.372736999999997</v>
      </c>
      <c r="I23" s="89">
        <f t="shared" si="18"/>
        <v>-21.875387999999994</v>
      </c>
      <c r="J23" s="89">
        <f>J13-J22</f>
        <v>-23.371023999999991</v>
      </c>
      <c r="K23" s="89">
        <f t="shared" ref="K23:P23" si="19">K13-K22</f>
        <v>-23.830305079999995</v>
      </c>
      <c r="L23" s="89">
        <f t="shared" si="19"/>
        <v>-22.578391680000003</v>
      </c>
      <c r="M23" s="89">
        <f t="shared" si="19"/>
        <v>-19.461380518400006</v>
      </c>
      <c r="N23" s="89">
        <f t="shared" si="19"/>
        <v>-15.522429224960014</v>
      </c>
      <c r="O23" s="89">
        <f t="shared" si="19"/>
        <v>-11.445933152255989</v>
      </c>
      <c r="P23" s="89">
        <f t="shared" si="19"/>
        <v>-7.610242522419199</v>
      </c>
      <c r="Q23" s="89">
        <f>Q13-Q22</f>
        <v>-1.5960135036928023</v>
      </c>
      <c r="R23" s="89"/>
      <c r="S23" s="104">
        <f>S13-S22</f>
        <v>-21.642131000000006</v>
      </c>
      <c r="T23" s="180">
        <f>T13-T22</f>
        <v>-69.271681999999998</v>
      </c>
      <c r="U23" s="104">
        <f>U13-U22</f>
        <v>-89.241101278400009</v>
      </c>
      <c r="V23" s="156">
        <f>V13-V22</f>
        <v>-36.174618403328054</v>
      </c>
      <c r="W23" s="24"/>
    </row>
    <row r="24" spans="1:23" s="4" customFormat="1" ht="12.75" customHeight="1" x14ac:dyDescent="0.2">
      <c r="A24" s="150" t="s">
        <v>98</v>
      </c>
      <c r="B24" s="89">
        <v>5.4246000000000003E-2</v>
      </c>
      <c r="C24" s="89">
        <v>3.0772999999999998E-2</v>
      </c>
      <c r="D24" s="89">
        <v>0.21992300000000001</v>
      </c>
      <c r="E24" s="89">
        <v>0.95831299999999997</v>
      </c>
      <c r="F24" s="89">
        <v>2.451292</v>
      </c>
      <c r="G24" s="89">
        <v>6.0416160000000003</v>
      </c>
      <c r="H24" s="94">
        <v>5.9472930000000002</v>
      </c>
      <c r="I24" s="94">
        <v>5.3972020000000001</v>
      </c>
      <c r="J24" s="94">
        <v>4.013001</v>
      </c>
      <c r="K24" s="94">
        <f>K184</f>
        <v>3.3493593149999996</v>
      </c>
      <c r="L24" s="94">
        <f t="shared" ref="L24:Q24" si="20">L184</f>
        <v>2.8262792510249999</v>
      </c>
      <c r="M24" s="94">
        <f t="shared" si="20"/>
        <v>2.5701819083703747</v>
      </c>
      <c r="N24" s="94">
        <f t="shared" si="20"/>
        <v>2.3246194830479303</v>
      </c>
      <c r="O24" s="94">
        <f t="shared" si="20"/>
        <v>2.1122149569552491</v>
      </c>
      <c r="P24" s="94">
        <f t="shared" si="20"/>
        <v>1.9753970725545382</v>
      </c>
      <c r="Q24" s="94">
        <f t="shared" si="20"/>
        <v>1.8952962776923603</v>
      </c>
      <c r="R24" s="94"/>
      <c r="S24" s="152">
        <f t="shared" ref="S24:S30" si="21">B24+C24+D24+E24</f>
        <v>1.263255</v>
      </c>
      <c r="T24" s="178">
        <f t="shared" ref="T24:T30" si="22">F24+G24+H24+I24</f>
        <v>19.837403000000002</v>
      </c>
      <c r="U24" s="152">
        <f t="shared" ref="U24:U30" si="23">J24+K24+L24+M24</f>
        <v>12.758821474395374</v>
      </c>
      <c r="V24" s="153">
        <f t="shared" ref="V24:V30" si="24">N24+O24+P24+Q24</f>
        <v>8.307527790250079</v>
      </c>
      <c r="W24" s="24"/>
    </row>
    <row r="25" spans="1:23" s="4" customFormat="1" ht="12.75" customHeight="1" x14ac:dyDescent="0.2">
      <c r="A25" s="150" t="s">
        <v>99</v>
      </c>
      <c r="B25" s="89">
        <v>6.0252E-2</v>
      </c>
      <c r="C25" s="89">
        <v>0.16891200000000001</v>
      </c>
      <c r="D25" s="89">
        <v>0.217167</v>
      </c>
      <c r="E25" s="89">
        <v>0.32228000000000001</v>
      </c>
      <c r="F25" s="89">
        <v>0.90926499999999999</v>
      </c>
      <c r="G25" s="89">
        <v>3.5337130000000001</v>
      </c>
      <c r="H25" s="89">
        <v>4.0618319999999999</v>
      </c>
      <c r="I25" s="89">
        <v>4.3524960000000004</v>
      </c>
      <c r="J25" s="94">
        <v>3.8933230000000001</v>
      </c>
      <c r="K25" s="94">
        <f t="shared" ref="K25:Q25" si="25">K187</f>
        <v>3.9088025000000002</v>
      </c>
      <c r="L25" s="94">
        <f t="shared" si="25"/>
        <v>3.9838025000000004</v>
      </c>
      <c r="M25" s="94">
        <f t="shared" si="25"/>
        <v>4.0588025000000005</v>
      </c>
      <c r="N25" s="94">
        <f t="shared" si="25"/>
        <v>4.1338024999999998</v>
      </c>
      <c r="O25" s="94">
        <f t="shared" si="25"/>
        <v>4.1338024999999998</v>
      </c>
      <c r="P25" s="94">
        <f t="shared" si="25"/>
        <v>4.1338024999999998</v>
      </c>
      <c r="Q25" s="94">
        <f t="shared" si="25"/>
        <v>4.1338024999999998</v>
      </c>
      <c r="R25" s="94"/>
      <c r="S25" s="152">
        <f t="shared" si="21"/>
        <v>0.76861100000000004</v>
      </c>
      <c r="T25" s="178">
        <f t="shared" si="22"/>
        <v>12.857305999999999</v>
      </c>
      <c r="U25" s="152">
        <f t="shared" si="23"/>
        <v>15.844730500000002</v>
      </c>
      <c r="V25" s="153">
        <f t="shared" si="24"/>
        <v>16.535209999999999</v>
      </c>
      <c r="W25" s="22"/>
    </row>
    <row r="26" spans="1:23" s="4" customFormat="1" ht="12.75" customHeight="1" x14ac:dyDescent="0.2">
      <c r="A26" s="160" t="s">
        <v>127</v>
      </c>
      <c r="B26" s="89">
        <v>0</v>
      </c>
      <c r="C26" s="89">
        <v>0</v>
      </c>
      <c r="D26" s="89">
        <v>0</v>
      </c>
      <c r="E26" s="89">
        <v>0</v>
      </c>
      <c r="F26" s="89">
        <v>0</v>
      </c>
      <c r="G26" s="89">
        <v>0</v>
      </c>
      <c r="H26" s="89">
        <v>0</v>
      </c>
      <c r="I26" s="89">
        <v>0</v>
      </c>
      <c r="J26" s="94">
        <v>0.2</v>
      </c>
      <c r="K26" s="94">
        <v>0</v>
      </c>
      <c r="L26" s="94">
        <v>0</v>
      </c>
      <c r="M26" s="94">
        <v>0</v>
      </c>
      <c r="N26" s="94">
        <v>0</v>
      </c>
      <c r="O26" s="94">
        <v>0</v>
      </c>
      <c r="P26" s="94">
        <v>0</v>
      </c>
      <c r="Q26" s="94">
        <v>0</v>
      </c>
      <c r="R26" s="94"/>
      <c r="S26" s="152">
        <f t="shared" si="21"/>
        <v>0</v>
      </c>
      <c r="T26" s="178">
        <f t="shared" si="22"/>
        <v>0</v>
      </c>
      <c r="U26" s="152">
        <f t="shared" si="23"/>
        <v>0.2</v>
      </c>
      <c r="V26" s="153">
        <f t="shared" si="24"/>
        <v>0</v>
      </c>
      <c r="W26" s="22"/>
    </row>
    <row r="27" spans="1:23" s="4" customFormat="1" ht="12.75" customHeight="1" x14ac:dyDescent="0.2">
      <c r="A27" s="150" t="s">
        <v>128</v>
      </c>
      <c r="B27" s="89">
        <v>0</v>
      </c>
      <c r="C27" s="89">
        <v>0</v>
      </c>
      <c r="D27" s="89">
        <v>0</v>
      </c>
      <c r="E27" s="89">
        <v>0</v>
      </c>
      <c r="F27" s="89">
        <v>0</v>
      </c>
      <c r="G27" s="89">
        <v>0</v>
      </c>
      <c r="H27" s="89">
        <v>0</v>
      </c>
      <c r="I27" s="89">
        <v>0</v>
      </c>
      <c r="J27" s="94">
        <v>5.2</v>
      </c>
      <c r="K27" s="94">
        <v>35</v>
      </c>
      <c r="L27" s="94">
        <v>0</v>
      </c>
      <c r="M27" s="94">
        <v>0</v>
      </c>
      <c r="N27" s="94">
        <v>0</v>
      </c>
      <c r="O27" s="94">
        <v>0</v>
      </c>
      <c r="P27" s="94">
        <v>0</v>
      </c>
      <c r="Q27" s="94">
        <v>0</v>
      </c>
      <c r="R27" s="94"/>
      <c r="S27" s="152">
        <f t="shared" si="21"/>
        <v>0</v>
      </c>
      <c r="T27" s="178">
        <f t="shared" si="22"/>
        <v>0</v>
      </c>
      <c r="U27" s="152">
        <f t="shared" si="23"/>
        <v>40.200000000000003</v>
      </c>
      <c r="V27" s="153">
        <f t="shared" si="24"/>
        <v>0</v>
      </c>
      <c r="W27" s="22"/>
    </row>
    <row r="28" spans="1:23" s="4" customFormat="1" ht="12.75" customHeight="1" x14ac:dyDescent="0.2">
      <c r="A28" s="150" t="s">
        <v>100</v>
      </c>
      <c r="B28" s="89">
        <f t="shared" ref="B28:I28" si="26">B23+B24-B25-B26-B27</f>
        <v>-2.7249879999999997</v>
      </c>
      <c r="C28" s="89">
        <f t="shared" si="26"/>
        <v>-4.589570000000001</v>
      </c>
      <c r="D28" s="89">
        <f t="shared" si="26"/>
        <v>-6.2807140000000006</v>
      </c>
      <c r="E28" s="89">
        <f t="shared" si="26"/>
        <v>-7.5522149999999995</v>
      </c>
      <c r="F28" s="89">
        <f t="shared" si="26"/>
        <v>-10.656147000000001</v>
      </c>
      <c r="G28" s="89">
        <f t="shared" si="26"/>
        <v>-13.317480000000002</v>
      </c>
      <c r="H28" s="89">
        <f t="shared" si="26"/>
        <v>-17.487275999999998</v>
      </c>
      <c r="I28" s="89">
        <f t="shared" si="26"/>
        <v>-20.830681999999996</v>
      </c>
      <c r="J28" s="89">
        <f>J23+J24-J25-J26-J27</f>
        <v>-28.65134599999999</v>
      </c>
      <c r="K28" s="89">
        <f t="shared" ref="K28:P28" si="27">K23+K24-K25-K26-K27</f>
        <v>-59.389748264999994</v>
      </c>
      <c r="L28" s="89">
        <f t="shared" si="27"/>
        <v>-23.735914928975003</v>
      </c>
      <c r="M28" s="89">
        <f t="shared" si="27"/>
        <v>-20.950001110029632</v>
      </c>
      <c r="N28" s="89">
        <f t="shared" si="27"/>
        <v>-17.331612241912083</v>
      </c>
      <c r="O28" s="89">
        <f t="shared" si="27"/>
        <v>-13.46752069530074</v>
      </c>
      <c r="P28" s="89">
        <f t="shared" si="27"/>
        <v>-9.7686479498646612</v>
      </c>
      <c r="Q28" s="89">
        <f>Q23+Q24-Q25-Q26-Q27</f>
        <v>-3.8345197260004418</v>
      </c>
      <c r="R28" s="89"/>
      <c r="S28" s="104">
        <f>S23+S24-S25-S26-S27</f>
        <v>-21.147487000000005</v>
      </c>
      <c r="T28" s="180">
        <f>T23+T24-T25-T26-T27</f>
        <v>-62.291584999999998</v>
      </c>
      <c r="U28" s="104">
        <f>U23+U24-U25-U26-U27</f>
        <v>-132.72701030400464</v>
      </c>
      <c r="V28" s="156">
        <f>V23+V24-V25-V26-V27</f>
        <v>-44.402300613077976</v>
      </c>
      <c r="W28" s="22"/>
    </row>
    <row r="29" spans="1:23" s="4" customFormat="1" ht="12.75" customHeight="1" x14ac:dyDescent="0.2">
      <c r="A29" s="150" t="s">
        <v>101</v>
      </c>
      <c r="B29" s="89">
        <v>0.157501</v>
      </c>
      <c r="C29" s="89">
        <v>0.1575</v>
      </c>
      <c r="D29" s="89">
        <v>0.47127200000000002</v>
      </c>
      <c r="E29" s="89">
        <v>0.234094</v>
      </c>
      <c r="F29" s="89">
        <v>0</v>
      </c>
      <c r="G29" s="89">
        <v>0</v>
      </c>
      <c r="H29" s="89">
        <v>0</v>
      </c>
      <c r="I29" s="89">
        <v>0</v>
      </c>
      <c r="J29" s="94">
        <v>0</v>
      </c>
      <c r="K29" s="94">
        <v>0</v>
      </c>
      <c r="L29" s="94">
        <v>0</v>
      </c>
      <c r="M29" s="94">
        <v>0</v>
      </c>
      <c r="N29" s="94">
        <v>0</v>
      </c>
      <c r="O29" s="94">
        <v>0</v>
      </c>
      <c r="P29" s="94">
        <v>0</v>
      </c>
      <c r="Q29" s="94">
        <v>0</v>
      </c>
      <c r="R29" s="94"/>
      <c r="S29" s="152">
        <f t="shared" si="21"/>
        <v>1.020367</v>
      </c>
      <c r="T29" s="178">
        <f t="shared" si="22"/>
        <v>0</v>
      </c>
      <c r="U29" s="152">
        <f t="shared" si="23"/>
        <v>0</v>
      </c>
      <c r="V29" s="153">
        <f t="shared" si="24"/>
        <v>0</v>
      </c>
      <c r="W29" s="22"/>
    </row>
    <row r="30" spans="1:23" s="4" customFormat="1" ht="12.75" customHeight="1" x14ac:dyDescent="0.2">
      <c r="A30" s="150" t="s">
        <v>75</v>
      </c>
      <c r="B30" s="87">
        <v>0</v>
      </c>
      <c r="C30" s="87">
        <v>0</v>
      </c>
      <c r="D30" s="87">
        <v>0</v>
      </c>
      <c r="E30" s="87">
        <v>0</v>
      </c>
      <c r="F30" s="87">
        <v>0</v>
      </c>
      <c r="G30" s="87">
        <v>0</v>
      </c>
      <c r="H30" s="87">
        <v>0</v>
      </c>
      <c r="I30" s="87">
        <v>0</v>
      </c>
      <c r="J30" s="112">
        <f>-24.431466</f>
        <v>-24.431466</v>
      </c>
      <c r="K30" s="112">
        <v>0</v>
      </c>
      <c r="L30" s="112">
        <v>0</v>
      </c>
      <c r="M30" s="112">
        <v>0</v>
      </c>
      <c r="N30" s="112">
        <v>0</v>
      </c>
      <c r="O30" s="112">
        <v>0</v>
      </c>
      <c r="P30" s="112">
        <v>0</v>
      </c>
      <c r="Q30" s="112">
        <v>0</v>
      </c>
      <c r="R30" s="112"/>
      <c r="S30" s="145">
        <f t="shared" si="21"/>
        <v>0</v>
      </c>
      <c r="T30" s="183">
        <f t="shared" si="22"/>
        <v>0</v>
      </c>
      <c r="U30" s="145">
        <f t="shared" si="23"/>
        <v>-24.431466</v>
      </c>
      <c r="V30" s="161">
        <f t="shared" si="24"/>
        <v>0</v>
      </c>
      <c r="W30" s="22"/>
    </row>
    <row r="31" spans="1:23" s="4" customFormat="1" ht="12.75" customHeight="1" thickBot="1" x14ac:dyDescent="0.25">
      <c r="A31" s="150" t="s">
        <v>21</v>
      </c>
      <c r="B31" s="97">
        <f>B28-B29</f>
        <v>-2.8824889999999996</v>
      </c>
      <c r="C31" s="97">
        <f t="shared" ref="C31:I31" si="28">C28-C29+C30</f>
        <v>-4.7470700000000008</v>
      </c>
      <c r="D31" s="97">
        <f t="shared" si="28"/>
        <v>-6.7519860000000005</v>
      </c>
      <c r="E31" s="97">
        <f t="shared" si="28"/>
        <v>-7.7863089999999993</v>
      </c>
      <c r="F31" s="97">
        <f t="shared" si="28"/>
        <v>-10.656147000000001</v>
      </c>
      <c r="G31" s="97">
        <f t="shared" si="28"/>
        <v>-13.317480000000002</v>
      </c>
      <c r="H31" s="97">
        <f t="shared" si="28"/>
        <v>-17.487275999999998</v>
      </c>
      <c r="I31" s="97">
        <f t="shared" si="28"/>
        <v>-20.830681999999996</v>
      </c>
      <c r="J31" s="97">
        <f>J28-J29+J30</f>
        <v>-53.08281199999999</v>
      </c>
      <c r="K31" s="97">
        <f t="shared" ref="K31:P31" si="29">K28-K29+K30</f>
        <v>-59.389748264999994</v>
      </c>
      <c r="L31" s="97">
        <f t="shared" si="29"/>
        <v>-23.735914928975003</v>
      </c>
      <c r="M31" s="97">
        <f t="shared" si="29"/>
        <v>-20.950001110029632</v>
      </c>
      <c r="N31" s="97">
        <f t="shared" si="29"/>
        <v>-17.331612241912083</v>
      </c>
      <c r="O31" s="97">
        <f t="shared" si="29"/>
        <v>-13.46752069530074</v>
      </c>
      <c r="P31" s="97">
        <f t="shared" si="29"/>
        <v>-9.7686479498646612</v>
      </c>
      <c r="Q31" s="97">
        <f>Q28-Q29+Q30</f>
        <v>-3.8345197260004418</v>
      </c>
      <c r="R31" s="97"/>
      <c r="S31" s="129">
        <f>S28-S29+S30</f>
        <v>-22.167854000000005</v>
      </c>
      <c r="T31" s="184">
        <f>T28-T29+T30</f>
        <v>-62.291584999999998</v>
      </c>
      <c r="U31" s="129">
        <f>U28-U29+U30</f>
        <v>-157.15847630400464</v>
      </c>
      <c r="V31" s="162">
        <f>V28-V29+V30</f>
        <v>-44.402300613077976</v>
      </c>
      <c r="W31" s="24"/>
    </row>
    <row r="32" spans="1:23" s="4" customFormat="1" ht="3.75" customHeight="1" thickTop="1" x14ac:dyDescent="0.2">
      <c r="A32" s="150"/>
      <c r="B32" s="89"/>
      <c r="C32" s="89"/>
      <c r="D32" s="89"/>
      <c r="E32" s="89"/>
      <c r="F32" s="89"/>
      <c r="G32" s="89"/>
      <c r="H32" s="89"/>
      <c r="I32" s="89"/>
      <c r="J32" s="89"/>
      <c r="K32" s="124"/>
      <c r="L32" s="124"/>
      <c r="M32" s="124"/>
      <c r="N32" s="124"/>
      <c r="O32" s="124"/>
      <c r="P32" s="124"/>
      <c r="Q32" s="124"/>
      <c r="R32" s="124"/>
      <c r="S32" s="124"/>
      <c r="T32" s="185"/>
      <c r="U32" s="124"/>
      <c r="V32" s="163"/>
      <c r="W32" s="27"/>
    </row>
    <row r="33" spans="1:28" s="4" customFormat="1" ht="12.75" customHeight="1" outlineLevel="1" x14ac:dyDescent="0.2">
      <c r="A33" s="165" t="s">
        <v>22</v>
      </c>
      <c r="B33" s="22"/>
      <c r="C33" s="125"/>
      <c r="D33" s="125"/>
      <c r="E33" s="125"/>
      <c r="F33" s="125" t="s">
        <v>23</v>
      </c>
      <c r="G33" s="125" t="s">
        <v>23</v>
      </c>
      <c r="H33" s="126"/>
      <c r="I33" s="126"/>
      <c r="J33" s="126"/>
      <c r="K33" s="126"/>
      <c r="L33" s="126"/>
      <c r="M33" s="126"/>
      <c r="N33" s="126"/>
      <c r="O33" s="126"/>
      <c r="P33" s="126"/>
      <c r="Q33" s="126"/>
      <c r="R33" s="126"/>
      <c r="S33" s="126"/>
      <c r="T33" s="186"/>
      <c r="U33" s="126"/>
      <c r="V33" s="164"/>
      <c r="W33" s="126"/>
      <c r="X33" s="83"/>
      <c r="Y33" s="83"/>
      <c r="Z33" s="83"/>
      <c r="AA33" s="83"/>
      <c r="AB33" s="83"/>
    </row>
    <row r="34" spans="1:28" s="4" customFormat="1" ht="12.75" customHeight="1" outlineLevel="1" x14ac:dyDescent="0.2">
      <c r="A34" s="166" t="s">
        <v>24</v>
      </c>
      <c r="B34" s="22"/>
      <c r="C34" s="125"/>
      <c r="D34" s="125"/>
      <c r="E34" s="125"/>
      <c r="F34" s="127">
        <v>33.926400000000001</v>
      </c>
      <c r="G34" s="127">
        <v>34.086956999999998</v>
      </c>
      <c r="H34" s="127">
        <v>34.172046000000002</v>
      </c>
      <c r="I34" s="127">
        <v>34.266134999999998</v>
      </c>
      <c r="J34" s="127">
        <v>44.9</v>
      </c>
      <c r="K34" s="127">
        <f>J34+0.25</f>
        <v>45.15</v>
      </c>
      <c r="L34" s="127">
        <f t="shared" ref="L34:Q34" si="30">K34+0.25</f>
        <v>45.4</v>
      </c>
      <c r="M34" s="127">
        <f t="shared" si="30"/>
        <v>45.65</v>
      </c>
      <c r="N34" s="127">
        <f t="shared" si="30"/>
        <v>45.9</v>
      </c>
      <c r="O34" s="127">
        <f t="shared" si="30"/>
        <v>46.15</v>
      </c>
      <c r="P34" s="127">
        <f t="shared" si="30"/>
        <v>46.4</v>
      </c>
      <c r="Q34" s="127">
        <f t="shared" si="30"/>
        <v>46.65</v>
      </c>
      <c r="R34" s="127"/>
      <c r="S34" s="125"/>
      <c r="T34" s="187"/>
      <c r="U34" s="125"/>
      <c r="V34" s="164"/>
      <c r="W34" s="126"/>
      <c r="X34" s="83"/>
      <c r="Y34" s="83"/>
      <c r="Z34" s="83"/>
      <c r="AA34" s="83"/>
      <c r="AB34" s="83"/>
    </row>
    <row r="35" spans="1:28" s="4" customFormat="1" ht="12.75" customHeight="1" outlineLevel="1" x14ac:dyDescent="0.2">
      <c r="A35" s="166" t="s">
        <v>20</v>
      </c>
      <c r="B35" s="24">
        <v>0.23331299999999999</v>
      </c>
      <c r="C35" s="85">
        <f>C20</f>
        <v>0.63147900000000001</v>
      </c>
      <c r="D35" s="85">
        <f>D20</f>
        <v>1.024985</v>
      </c>
      <c r="E35" s="85">
        <f>E20</f>
        <v>1.1075790000000001</v>
      </c>
      <c r="F35" s="85">
        <v>1.926272</v>
      </c>
      <c r="G35" s="85">
        <f>G20</f>
        <v>2.3658670000000002</v>
      </c>
      <c r="H35" s="85">
        <f>H20</f>
        <v>5.7191549999999998</v>
      </c>
      <c r="I35" s="85">
        <f>I20</f>
        <v>5.7066350000000003</v>
      </c>
      <c r="J35" s="85">
        <f>J20+J21</f>
        <v>9.2390000000000008</v>
      </c>
      <c r="K35" s="85">
        <f t="shared" ref="K35:Q35" si="31">K20+K21</f>
        <v>13.839475</v>
      </c>
      <c r="L35" s="85">
        <f t="shared" si="31"/>
        <v>16.399999999999999</v>
      </c>
      <c r="M35" s="85">
        <f t="shared" si="31"/>
        <v>16.399999999999999</v>
      </c>
      <c r="N35" s="85">
        <f t="shared" si="31"/>
        <v>16.399999999999999</v>
      </c>
      <c r="O35" s="85">
        <f t="shared" si="31"/>
        <v>16.399999999999999</v>
      </c>
      <c r="P35" s="85">
        <f t="shared" si="31"/>
        <v>16.399999999999999</v>
      </c>
      <c r="Q35" s="85">
        <f t="shared" si="31"/>
        <v>16.399999999999999</v>
      </c>
      <c r="R35" s="85"/>
      <c r="S35" s="94">
        <f>B35+C35+D35+E35</f>
        <v>2.9973559999999999</v>
      </c>
      <c r="T35" s="188">
        <f>F35+G35+H35+I35</f>
        <v>15.717929</v>
      </c>
      <c r="U35" s="94">
        <f>J35+K35+L35+M35</f>
        <v>55.878475000000002</v>
      </c>
      <c r="V35" s="167">
        <f>N35+O35+P35+Q35</f>
        <v>65.599999999999994</v>
      </c>
      <c r="W35" s="85"/>
      <c r="X35" s="83"/>
      <c r="Y35" s="83"/>
      <c r="Z35" s="83"/>
      <c r="AA35" s="83"/>
      <c r="AB35" s="83"/>
    </row>
    <row r="36" spans="1:28" s="4" customFormat="1" ht="12.75" customHeight="1" outlineLevel="1" x14ac:dyDescent="0.2">
      <c r="A36" s="166" t="s">
        <v>25</v>
      </c>
      <c r="B36" s="24">
        <v>8.1905000000000006E-2</v>
      </c>
      <c r="C36" s="85">
        <v>0</v>
      </c>
      <c r="D36" s="85">
        <f>2.49897-C36-B36</f>
        <v>2.417065</v>
      </c>
      <c r="E36" s="127">
        <v>2.75</v>
      </c>
      <c r="F36" s="85">
        <v>8.3541679999999996</v>
      </c>
      <c r="G36" s="85">
        <f>12.384616-F36</f>
        <v>4.0304479999999998</v>
      </c>
      <c r="H36" s="85">
        <f>19.724353-G36-F36</f>
        <v>7.3397370000000013</v>
      </c>
      <c r="I36" s="127">
        <v>12.65</v>
      </c>
      <c r="J36" s="127">
        <v>10.7</v>
      </c>
      <c r="K36" s="127">
        <f t="shared" ref="K36:Q36" si="32">K150</f>
        <v>9</v>
      </c>
      <c r="L36" s="127">
        <f t="shared" si="32"/>
        <v>9</v>
      </c>
      <c r="M36" s="127">
        <f t="shared" si="32"/>
        <v>9</v>
      </c>
      <c r="N36" s="127">
        <f t="shared" si="32"/>
        <v>9</v>
      </c>
      <c r="O36" s="127">
        <f t="shared" si="32"/>
        <v>9</v>
      </c>
      <c r="P36" s="127">
        <f t="shared" si="32"/>
        <v>9</v>
      </c>
      <c r="Q36" s="127">
        <f t="shared" si="32"/>
        <v>9</v>
      </c>
      <c r="R36" s="127"/>
      <c r="S36" s="94">
        <f>B36+C36+D36+E36</f>
        <v>5.2489699999999999</v>
      </c>
      <c r="T36" s="188">
        <f>F36+G36+H36+I36</f>
        <v>32.374352999999999</v>
      </c>
      <c r="U36" s="94">
        <f>J36+K36+L36+M36</f>
        <v>37.700000000000003</v>
      </c>
      <c r="V36" s="167">
        <f>N36+O36+P36+Q36</f>
        <v>36</v>
      </c>
      <c r="W36" s="126"/>
      <c r="X36" s="83"/>
      <c r="Y36" s="83"/>
      <c r="Z36" s="83"/>
      <c r="AA36" s="83"/>
      <c r="AB36" s="83"/>
    </row>
    <row r="37" spans="1:28" s="4" customFormat="1" ht="3.75" customHeight="1" outlineLevel="1" x14ac:dyDescent="0.2">
      <c r="A37" s="150"/>
      <c r="B37" s="30"/>
      <c r="C37" s="30"/>
      <c r="D37" s="30"/>
      <c r="E37" s="30"/>
      <c r="F37" s="127" t="s">
        <v>23</v>
      </c>
      <c r="G37" s="127"/>
      <c r="H37" s="127"/>
      <c r="I37" s="127"/>
      <c r="J37" s="127"/>
      <c r="K37" s="127"/>
      <c r="L37" s="127"/>
      <c r="M37" s="127"/>
      <c r="N37" s="127"/>
      <c r="O37" s="127"/>
      <c r="P37" s="127"/>
      <c r="Q37" s="127"/>
      <c r="R37" s="127"/>
      <c r="S37" s="127"/>
      <c r="T37" s="189"/>
      <c r="U37" s="127"/>
      <c r="V37" s="164"/>
      <c r="W37" s="126"/>
      <c r="X37" s="83"/>
      <c r="Y37" s="83"/>
      <c r="Z37" s="83"/>
      <c r="AA37" s="83"/>
      <c r="AB37" s="83"/>
    </row>
    <row r="38" spans="1:28" s="4" customFormat="1" ht="12.75" customHeight="1" outlineLevel="1" x14ac:dyDescent="0.2">
      <c r="A38" s="168" t="s">
        <v>26</v>
      </c>
      <c r="B38" s="77"/>
      <c r="C38" s="77"/>
      <c r="D38" s="77"/>
      <c r="E38" s="77"/>
      <c r="F38" s="135"/>
      <c r="G38" s="135"/>
      <c r="H38" s="135"/>
      <c r="I38" s="135"/>
      <c r="J38" s="135"/>
      <c r="K38" s="135"/>
      <c r="L38" s="135"/>
      <c r="M38" s="135"/>
      <c r="N38" s="135"/>
      <c r="O38" s="135"/>
      <c r="P38" s="135"/>
      <c r="Q38" s="135"/>
      <c r="R38" s="135"/>
      <c r="S38" s="135"/>
      <c r="T38" s="190"/>
      <c r="U38" s="135"/>
      <c r="V38" s="203"/>
      <c r="W38" s="126"/>
      <c r="X38" s="83"/>
      <c r="Y38" s="83"/>
      <c r="Z38" s="83"/>
      <c r="AA38" s="83"/>
      <c r="AB38" s="83"/>
    </row>
    <row r="39" spans="1:28" s="4" customFormat="1" ht="12.75" customHeight="1" outlineLevel="1" x14ac:dyDescent="0.2">
      <c r="A39" s="150" t="s">
        <v>27</v>
      </c>
      <c r="B39" s="31">
        <f t="shared" ref="B39:I39" si="33">(B13-B14-B15)/B13</f>
        <v>-7.1383684143591683E-2</v>
      </c>
      <c r="C39" s="31">
        <f t="shared" si="33"/>
        <v>-0.11193476383382819</v>
      </c>
      <c r="D39" s="31">
        <f t="shared" si="33"/>
        <v>-7.3256570132244278E-2</v>
      </c>
      <c r="E39" s="31">
        <f t="shared" si="33"/>
        <v>-7.7423090081317938E-2</v>
      </c>
      <c r="F39" s="136">
        <f t="shared" si="33"/>
        <v>-3.6503140406675683E-2</v>
      </c>
      <c r="G39" s="136">
        <f t="shared" si="33"/>
        <v>6.3460414367389638E-3</v>
      </c>
      <c r="H39" s="136">
        <f t="shared" si="33"/>
        <v>-5.9274158363186516E-3</v>
      </c>
      <c r="I39" s="136">
        <f t="shared" si="33"/>
        <v>4.8085248771493311E-2</v>
      </c>
      <c r="J39" s="136">
        <f>(J13-J14-J15)/J13</f>
        <v>0.10578136425390046</v>
      </c>
      <c r="K39" s="136">
        <f t="shared" ref="K39:V39" si="34">(K13-K14-K15)/K13</f>
        <v>0.17969028596869993</v>
      </c>
      <c r="L39" s="136">
        <f t="shared" si="34"/>
        <v>0.24151947773193005</v>
      </c>
      <c r="M39" s="136">
        <f t="shared" si="34"/>
        <v>0.26722435934586819</v>
      </c>
      <c r="N39" s="136">
        <f t="shared" si="34"/>
        <v>0.29292924095980671</v>
      </c>
      <c r="O39" s="136">
        <f t="shared" si="34"/>
        <v>0.31006582870243227</v>
      </c>
      <c r="P39" s="136">
        <f t="shared" si="34"/>
        <v>0.31969424342348973</v>
      </c>
      <c r="Q39" s="136">
        <f t="shared" si="34"/>
        <v>0.32820953125231522</v>
      </c>
      <c r="R39" s="136"/>
      <c r="S39" s="136">
        <f t="shared" si="34"/>
        <v>-8.1871429659571671E-2</v>
      </c>
      <c r="T39" s="191">
        <f t="shared" si="34"/>
        <v>1.018193468994145E-2</v>
      </c>
      <c r="U39" s="136">
        <f t="shared" si="34"/>
        <v>0.21180935946208118</v>
      </c>
      <c r="V39" s="169">
        <f t="shared" si="34"/>
        <v>0.31510233639006291</v>
      </c>
      <c r="W39" s="126"/>
      <c r="X39" s="83"/>
      <c r="Y39" s="83"/>
      <c r="Z39" s="83"/>
      <c r="AA39" s="83"/>
      <c r="AB39" s="83"/>
    </row>
    <row r="40" spans="1:28" s="4" customFormat="1" ht="12.75" customHeight="1" outlineLevel="1" x14ac:dyDescent="0.2">
      <c r="A40" s="146" t="s">
        <v>28</v>
      </c>
      <c r="B40" s="33">
        <f t="shared" ref="B40:Q40" si="35">B23+B35</f>
        <v>-2.4856689999999997</v>
      </c>
      <c r="C40" s="33">
        <f t="shared" si="35"/>
        <v>-3.8199520000000011</v>
      </c>
      <c r="D40" s="33">
        <f t="shared" si="35"/>
        <v>-5.2584850000000003</v>
      </c>
      <c r="E40" s="33">
        <f t="shared" si="35"/>
        <v>-7.0806689999999994</v>
      </c>
      <c r="F40" s="137">
        <f t="shared" si="35"/>
        <v>-10.271902000000001</v>
      </c>
      <c r="G40" s="137">
        <f t="shared" si="35"/>
        <v>-13.459516000000001</v>
      </c>
      <c r="H40" s="137">
        <f t="shared" si="35"/>
        <v>-13.653581999999997</v>
      </c>
      <c r="I40" s="137">
        <f t="shared" si="35"/>
        <v>-16.168752999999995</v>
      </c>
      <c r="J40" s="137">
        <f t="shared" si="35"/>
        <v>-14.132023999999991</v>
      </c>
      <c r="K40" s="138">
        <f t="shared" si="35"/>
        <v>-9.990830079999995</v>
      </c>
      <c r="L40" s="137">
        <f t="shared" si="35"/>
        <v>-6.1783916800000043</v>
      </c>
      <c r="M40" s="137">
        <f t="shared" si="35"/>
        <v>-3.0613805184000071</v>
      </c>
      <c r="N40" s="137">
        <f t="shared" si="35"/>
        <v>0.8775707750399846</v>
      </c>
      <c r="O40" s="137">
        <f t="shared" si="35"/>
        <v>4.9540668477440093</v>
      </c>
      <c r="P40" s="137">
        <f t="shared" si="35"/>
        <v>8.7897574775807996</v>
      </c>
      <c r="Q40" s="137">
        <f t="shared" si="35"/>
        <v>14.803986496307196</v>
      </c>
      <c r="R40" s="137"/>
      <c r="S40" s="137">
        <f>S23+S35</f>
        <v>-18.644775000000006</v>
      </c>
      <c r="T40" s="192">
        <f>T23+T35</f>
        <v>-53.553753</v>
      </c>
      <c r="U40" s="137">
        <f>U23+U35</f>
        <v>-33.362626278400008</v>
      </c>
      <c r="V40" s="170">
        <f>V23+V35</f>
        <v>29.42538159667194</v>
      </c>
      <c r="W40" s="126"/>
      <c r="X40" s="83"/>
      <c r="Y40" s="83"/>
      <c r="Z40" s="83"/>
      <c r="AA40" s="83"/>
      <c r="AB40" s="83"/>
    </row>
    <row r="41" spans="1:28" s="4" customFormat="1" ht="6" customHeight="1" outlineLevel="1" x14ac:dyDescent="0.2">
      <c r="A41" s="150"/>
      <c r="B41" s="31"/>
      <c r="C41" s="31"/>
      <c r="D41" s="31"/>
      <c r="E41" s="31"/>
      <c r="F41" s="136"/>
      <c r="G41" s="136"/>
      <c r="H41" s="136"/>
      <c r="I41" s="136"/>
      <c r="J41" s="136"/>
      <c r="K41" s="136"/>
      <c r="L41" s="136"/>
      <c r="M41" s="136"/>
      <c r="N41" s="136"/>
      <c r="O41" s="136"/>
      <c r="P41" s="136"/>
      <c r="Q41" s="136"/>
      <c r="R41" s="136"/>
      <c r="S41" s="136"/>
      <c r="T41" s="191"/>
      <c r="U41" s="136"/>
      <c r="V41" s="164"/>
      <c r="W41" s="126"/>
      <c r="X41" s="83"/>
      <c r="Y41" s="83"/>
      <c r="Z41" s="83"/>
      <c r="AA41" s="83"/>
      <c r="AB41" s="83"/>
    </row>
    <row r="42" spans="1:28" s="4" customFormat="1" ht="12.75" customHeight="1" outlineLevel="1" x14ac:dyDescent="0.2">
      <c r="A42" s="168" t="s">
        <v>29</v>
      </c>
      <c r="B42" s="76"/>
      <c r="C42" s="76"/>
      <c r="D42" s="76"/>
      <c r="E42" s="76"/>
      <c r="F42" s="139"/>
      <c r="G42" s="139"/>
      <c r="H42" s="139"/>
      <c r="I42" s="139"/>
      <c r="J42" s="139"/>
      <c r="K42" s="139"/>
      <c r="L42" s="139"/>
      <c r="M42" s="139"/>
      <c r="N42" s="139"/>
      <c r="O42" s="139"/>
      <c r="P42" s="139"/>
      <c r="Q42" s="139"/>
      <c r="R42" s="139"/>
      <c r="S42" s="139"/>
      <c r="T42" s="193"/>
      <c r="U42" s="139"/>
      <c r="V42" s="203"/>
      <c r="W42" s="126"/>
      <c r="X42" s="83"/>
      <c r="Y42" s="83"/>
      <c r="Z42" s="83"/>
      <c r="AA42" s="83"/>
      <c r="AB42" s="83"/>
    </row>
    <row r="43" spans="1:28" s="4" customFormat="1" ht="12.75" customHeight="1" outlineLevel="1" x14ac:dyDescent="0.2">
      <c r="A43" s="150" t="s">
        <v>30</v>
      </c>
      <c r="B43" s="24"/>
      <c r="C43" s="24"/>
      <c r="D43" s="24"/>
      <c r="E43" s="85">
        <f>E13+D13+C13+B13</f>
        <v>19.417090999999999</v>
      </c>
      <c r="F43" s="85">
        <f t="shared" ref="F43:Q43" si="36">F13+E13+D13+C13</f>
        <v>26.7286</v>
      </c>
      <c r="G43" s="85">
        <f t="shared" si="36"/>
        <v>36.713117000000004</v>
      </c>
      <c r="H43" s="85">
        <f t="shared" si="36"/>
        <v>48.145896000000008</v>
      </c>
      <c r="I43" s="85">
        <f t="shared" si="36"/>
        <v>61.217737</v>
      </c>
      <c r="J43" s="85">
        <f t="shared" si="36"/>
        <v>78.545479000000014</v>
      </c>
      <c r="K43" s="85">
        <f t="shared" si="36"/>
        <v>101.16232500000001</v>
      </c>
      <c r="L43" s="85">
        <f t="shared" si="36"/>
        <v>125.8573006</v>
      </c>
      <c r="M43" s="85">
        <f t="shared" si="36"/>
        <v>155.47530951999997</v>
      </c>
      <c r="N43" s="85">
        <f t="shared" si="36"/>
        <v>188.76965542399995</v>
      </c>
      <c r="O43" s="85">
        <f t="shared" si="36"/>
        <v>224.96236730879997</v>
      </c>
      <c r="P43" s="85">
        <f t="shared" si="36"/>
        <v>266.85238597631997</v>
      </c>
      <c r="Q43" s="85">
        <f t="shared" si="36"/>
        <v>317.12040837734395</v>
      </c>
      <c r="R43" s="85"/>
      <c r="S43" s="85"/>
      <c r="T43" s="194">
        <f>T13</f>
        <v>61.217737000000007</v>
      </c>
      <c r="U43" s="85">
        <f>U13</f>
        <v>155.47530952</v>
      </c>
      <c r="V43" s="202">
        <f>V13</f>
        <v>317.12040837734389</v>
      </c>
      <c r="W43" s="126"/>
      <c r="X43" s="83"/>
      <c r="Y43" s="83"/>
      <c r="Z43" s="83"/>
      <c r="AA43" s="83"/>
      <c r="AB43" s="83"/>
    </row>
    <row r="44" spans="1:28" s="4" customFormat="1" ht="12.75" customHeight="1" outlineLevel="1" x14ac:dyDescent="0.2">
      <c r="A44" s="146" t="s">
        <v>28</v>
      </c>
      <c r="B44" s="33"/>
      <c r="C44" s="33"/>
      <c r="D44" s="33"/>
      <c r="E44" s="137">
        <f t="shared" ref="E44:Q44" si="37">B40+C40+D40+E40</f>
        <v>-18.644774999999999</v>
      </c>
      <c r="F44" s="137">
        <f t="shared" si="37"/>
        <v>-26.431008000000002</v>
      </c>
      <c r="G44" s="137">
        <f t="shared" si="37"/>
        <v>-36.070571999999999</v>
      </c>
      <c r="H44" s="137">
        <f t="shared" si="37"/>
        <v>-44.465668999999998</v>
      </c>
      <c r="I44" s="137">
        <f t="shared" si="37"/>
        <v>-53.553752999999993</v>
      </c>
      <c r="J44" s="137">
        <f t="shared" si="37"/>
        <v>-57.413874999999976</v>
      </c>
      <c r="K44" s="137">
        <f t="shared" si="37"/>
        <v>-53.945189079999977</v>
      </c>
      <c r="L44" s="137">
        <f t="shared" si="37"/>
        <v>-46.469998759999982</v>
      </c>
      <c r="M44" s="137">
        <f t="shared" si="37"/>
        <v>-33.362626278400001</v>
      </c>
      <c r="N44" s="137">
        <f t="shared" si="37"/>
        <v>-18.353031503360022</v>
      </c>
      <c r="O44" s="137">
        <f t="shared" si="37"/>
        <v>-3.4081345756160175</v>
      </c>
      <c r="P44" s="137">
        <f t="shared" si="37"/>
        <v>11.560014581964786</v>
      </c>
      <c r="Q44" s="137">
        <f t="shared" si="37"/>
        <v>29.42538159667199</v>
      </c>
      <c r="R44" s="137"/>
      <c r="S44" s="137"/>
      <c r="T44" s="192">
        <f>T40</f>
        <v>-53.553753</v>
      </c>
      <c r="U44" s="137">
        <f>U40</f>
        <v>-33.362626278400008</v>
      </c>
      <c r="V44" s="170">
        <f>V40</f>
        <v>29.42538159667194</v>
      </c>
      <c r="W44" s="126"/>
      <c r="X44" s="83"/>
      <c r="Y44" s="83"/>
      <c r="Z44" s="83"/>
      <c r="AA44" s="83"/>
      <c r="AB44" s="83"/>
    </row>
    <row r="45" spans="1:28" s="4" customFormat="1" ht="4.5" customHeight="1" outlineLevel="1" x14ac:dyDescent="0.2">
      <c r="A45" s="150"/>
      <c r="B45" s="25"/>
      <c r="C45" s="25"/>
      <c r="D45" s="25"/>
      <c r="E45" s="25"/>
      <c r="F45" s="69"/>
      <c r="G45" s="69"/>
      <c r="H45" s="69"/>
      <c r="I45" s="69"/>
      <c r="J45" s="69"/>
      <c r="K45" s="69"/>
      <c r="L45" s="69"/>
      <c r="M45" s="69"/>
      <c r="N45" s="69"/>
      <c r="O45" s="69"/>
      <c r="P45" s="69"/>
      <c r="Q45" s="69"/>
      <c r="R45" s="69"/>
      <c r="S45" s="69"/>
      <c r="T45" s="195"/>
      <c r="U45" s="69"/>
      <c r="V45" s="164"/>
      <c r="W45" s="126"/>
      <c r="X45" s="83"/>
      <c r="Y45" s="83"/>
      <c r="Z45" s="83"/>
      <c r="AA45" s="83"/>
      <c r="AB45" s="83"/>
    </row>
    <row r="46" spans="1:28" s="4" customFormat="1" ht="12.75" customHeight="1" outlineLevel="1" x14ac:dyDescent="0.2">
      <c r="A46" s="168" t="s">
        <v>31</v>
      </c>
      <c r="B46" s="74"/>
      <c r="C46" s="74"/>
      <c r="D46" s="74"/>
      <c r="E46" s="74"/>
      <c r="F46" s="140"/>
      <c r="G46" s="140"/>
      <c r="H46" s="140"/>
      <c r="I46" s="140"/>
      <c r="J46" s="140"/>
      <c r="K46" s="140"/>
      <c r="L46" s="140"/>
      <c r="M46" s="140"/>
      <c r="N46" s="140"/>
      <c r="O46" s="140"/>
      <c r="P46" s="140"/>
      <c r="Q46" s="140"/>
      <c r="R46" s="140"/>
      <c r="S46" s="140"/>
      <c r="T46" s="196"/>
      <c r="U46" s="140"/>
      <c r="V46" s="203"/>
      <c r="W46" s="126"/>
      <c r="X46" s="83"/>
      <c r="Y46" s="83"/>
      <c r="Z46" s="83"/>
      <c r="AA46" s="83"/>
      <c r="AB46" s="83"/>
    </row>
    <row r="47" spans="1:28" s="4" customFormat="1" ht="12.75" customHeight="1" outlineLevel="1" x14ac:dyDescent="0.2">
      <c r="A47" s="150" t="s">
        <v>32</v>
      </c>
      <c r="B47" s="34"/>
      <c r="C47" s="34"/>
      <c r="D47" s="34"/>
      <c r="E47" s="34"/>
      <c r="F47" s="141">
        <f>F65</f>
        <v>391.82844699999998</v>
      </c>
      <c r="G47" s="141">
        <f>G65</f>
        <v>372.49235899999996</v>
      </c>
      <c r="H47" s="141">
        <f>H65</f>
        <v>340.49481000000003</v>
      </c>
      <c r="I47" s="141">
        <f>I65</f>
        <v>300.75738999999999</v>
      </c>
      <c r="J47" s="141">
        <f>J65</f>
        <v>223.29062099999999</v>
      </c>
      <c r="K47" s="141">
        <f>K64+K65</f>
        <v>189.418616735</v>
      </c>
      <c r="L47" s="141">
        <f t="shared" ref="L47:Q47" si="38">L64+L65</f>
        <v>172.345460558025</v>
      </c>
      <c r="M47" s="141">
        <f t="shared" si="38"/>
        <v>155.97463220319537</v>
      </c>
      <c r="N47" s="141">
        <f t="shared" si="38"/>
        <v>141.81433046368329</v>
      </c>
      <c r="O47" s="141">
        <f t="shared" si="38"/>
        <v>132.69313817030255</v>
      </c>
      <c r="P47" s="141">
        <f t="shared" si="38"/>
        <v>127.35308517949069</v>
      </c>
      <c r="Q47" s="141">
        <f t="shared" si="38"/>
        <v>124.86692100439458</v>
      </c>
      <c r="R47" s="141"/>
      <c r="S47" s="141"/>
      <c r="T47" s="197">
        <f>(F47+G47+H47+I47)/4</f>
        <v>351.39325149999996</v>
      </c>
      <c r="U47" s="141">
        <f>(J47+K47+L47+M47)/4</f>
        <v>185.2573326240551</v>
      </c>
      <c r="V47" s="202">
        <f>(N47+O47+P47+Q47)/4</f>
        <v>131.68186870446777</v>
      </c>
      <c r="W47" s="126"/>
      <c r="X47" s="83"/>
      <c r="Y47" s="83"/>
      <c r="Z47" s="83"/>
      <c r="AA47" s="83"/>
      <c r="AB47" s="83"/>
    </row>
    <row r="48" spans="1:28" s="4" customFormat="1" ht="12.75" customHeight="1" outlineLevel="1" x14ac:dyDescent="0.2">
      <c r="A48" s="150" t="s">
        <v>33</v>
      </c>
      <c r="B48" s="34"/>
      <c r="C48" s="34"/>
      <c r="D48" s="34"/>
      <c r="E48" s="34"/>
      <c r="F48" s="141">
        <f>F82+F85+F86</f>
        <v>170.77917300000001</v>
      </c>
      <c r="G48" s="141">
        <f t="shared" ref="G48:P48" si="39">G82+G85+G86</f>
        <v>197.25894599999998</v>
      </c>
      <c r="H48" s="141">
        <f t="shared" si="39"/>
        <v>210.26750000000001</v>
      </c>
      <c r="I48" s="141">
        <f t="shared" si="39"/>
        <v>216.986099</v>
      </c>
      <c r="J48" s="141">
        <f t="shared" si="39"/>
        <v>220.10210000000001</v>
      </c>
      <c r="K48" s="141">
        <f t="shared" si="39"/>
        <v>223.10210000000001</v>
      </c>
      <c r="L48" s="141">
        <f t="shared" si="39"/>
        <v>226.10210000000001</v>
      </c>
      <c r="M48" s="141">
        <f t="shared" si="39"/>
        <v>229.10210000000001</v>
      </c>
      <c r="N48" s="141">
        <f t="shared" si="39"/>
        <v>229.10210000000001</v>
      </c>
      <c r="O48" s="141">
        <f t="shared" si="39"/>
        <v>229.10210000000001</v>
      </c>
      <c r="P48" s="141">
        <f t="shared" si="39"/>
        <v>229.10210000000001</v>
      </c>
      <c r="Q48" s="141">
        <f>Q82+Q85+Q86</f>
        <v>229.10210000000001</v>
      </c>
      <c r="R48" s="141"/>
      <c r="S48" s="141"/>
      <c r="T48" s="197">
        <f>(F48+G48+H48+I48)/4</f>
        <v>198.82292949999999</v>
      </c>
      <c r="U48" s="141">
        <f>(J48+K48+L48+M48)/4</f>
        <v>224.60210000000001</v>
      </c>
      <c r="V48" s="202">
        <f>(N48+O48+P48+Q48)/4</f>
        <v>229.10210000000001</v>
      </c>
      <c r="W48" s="126"/>
      <c r="X48" s="83"/>
      <c r="Y48" s="83"/>
      <c r="Z48" s="83"/>
      <c r="AA48" s="83"/>
      <c r="AB48" s="83"/>
    </row>
    <row r="49" spans="1:28" s="4" customFormat="1" ht="12.75" customHeight="1" outlineLevel="1" x14ac:dyDescent="0.2">
      <c r="A49" s="150" t="s">
        <v>34</v>
      </c>
      <c r="B49" s="34"/>
      <c r="C49" s="34"/>
      <c r="D49" s="34"/>
      <c r="E49" s="34"/>
      <c r="F49" s="141">
        <f t="shared" ref="F49:Q49" si="40">-(F64+F65)+F48</f>
        <v>-221.04927399999997</v>
      </c>
      <c r="G49" s="141">
        <f t="shared" si="40"/>
        <v>-175.23341299999998</v>
      </c>
      <c r="H49" s="141">
        <f t="shared" si="40"/>
        <v>-130.22731000000002</v>
      </c>
      <c r="I49" s="141">
        <f t="shared" si="40"/>
        <v>-83.771290999999991</v>
      </c>
      <c r="J49" s="141">
        <f t="shared" si="40"/>
        <v>-3.1885209999999802</v>
      </c>
      <c r="K49" s="141">
        <f t="shared" si="40"/>
        <v>33.683483265000007</v>
      </c>
      <c r="L49" s="141">
        <f t="shared" si="40"/>
        <v>53.756639441975011</v>
      </c>
      <c r="M49" s="141">
        <f t="shared" si="40"/>
        <v>73.127467796804638</v>
      </c>
      <c r="N49" s="141">
        <f t="shared" si="40"/>
        <v>87.287769536316716</v>
      </c>
      <c r="O49" s="141">
        <f t="shared" si="40"/>
        <v>96.408961829697461</v>
      </c>
      <c r="P49" s="141">
        <f t="shared" si="40"/>
        <v>101.74901482050932</v>
      </c>
      <c r="Q49" s="141">
        <f t="shared" si="40"/>
        <v>104.23517899560542</v>
      </c>
      <c r="R49" s="141"/>
      <c r="S49" s="141"/>
      <c r="T49" s="197">
        <f>(F49+G49+H49+I49)/4</f>
        <v>-152.570322</v>
      </c>
      <c r="U49" s="141">
        <f>(J49+K49+L49+M49)/4</f>
        <v>39.344767375944919</v>
      </c>
      <c r="V49" s="202">
        <f>(N49+O49+P49+Q49)/4</f>
        <v>97.420231295532233</v>
      </c>
      <c r="W49" s="126"/>
      <c r="X49" s="83"/>
      <c r="Y49" s="83"/>
      <c r="Z49" s="83"/>
      <c r="AA49" s="83"/>
      <c r="AB49" s="83"/>
    </row>
    <row r="50" spans="1:28" s="4" customFormat="1" ht="12.75" customHeight="1" outlineLevel="1" x14ac:dyDescent="0.2">
      <c r="A50" s="160" t="s">
        <v>35</v>
      </c>
      <c r="B50" s="35"/>
      <c r="C50" s="35"/>
      <c r="D50" s="35"/>
      <c r="E50" s="35"/>
      <c r="F50" s="142"/>
      <c r="G50" s="142"/>
      <c r="H50" s="142"/>
      <c r="I50" s="142"/>
      <c r="J50" s="142"/>
      <c r="K50" s="142">
        <f t="shared" ref="K50:Q50" si="41">K49/K44</f>
        <v>-0.62440198726614637</v>
      </c>
      <c r="L50" s="142">
        <f t="shared" si="41"/>
        <v>-1.1568031176331159</v>
      </c>
      <c r="M50" s="142">
        <f t="shared" si="41"/>
        <v>-2.1918978196314729</v>
      </c>
      <c r="N50" s="142">
        <f t="shared" si="41"/>
        <v>-4.7560409581564942</v>
      </c>
      <c r="O50" s="142">
        <f t="shared" si="41"/>
        <v>-28.287897584640309</v>
      </c>
      <c r="P50" s="142">
        <f t="shared" si="41"/>
        <v>8.8018067883107847</v>
      </c>
      <c r="Q50" s="142">
        <f t="shared" si="41"/>
        <v>3.542356066077132</v>
      </c>
      <c r="R50" s="142"/>
      <c r="S50" s="142"/>
      <c r="T50" s="198"/>
      <c r="U50" s="142"/>
      <c r="V50" s="202">
        <f>(N50+O50+P50+Q50)/4</f>
        <v>-5.1749439221022211</v>
      </c>
      <c r="W50" s="126"/>
      <c r="X50" s="83"/>
      <c r="Y50" s="83"/>
      <c r="Z50" s="83"/>
      <c r="AA50" s="83"/>
      <c r="AB50" s="83"/>
    </row>
    <row r="51" spans="1:28" s="4" customFormat="1" ht="4.5" customHeight="1" outlineLevel="1" x14ac:dyDescent="0.2">
      <c r="A51" s="160"/>
      <c r="B51" s="35"/>
      <c r="C51" s="35"/>
      <c r="D51" s="35"/>
      <c r="E51" s="35"/>
      <c r="F51" s="142"/>
      <c r="G51" s="142"/>
      <c r="H51" s="142"/>
      <c r="I51" s="142"/>
      <c r="J51" s="142"/>
      <c r="K51" s="142"/>
      <c r="L51" s="142"/>
      <c r="M51" s="142"/>
      <c r="N51" s="142"/>
      <c r="O51" s="142"/>
      <c r="P51" s="142"/>
      <c r="Q51" s="142"/>
      <c r="R51" s="142"/>
      <c r="S51" s="142"/>
      <c r="T51" s="198"/>
      <c r="U51" s="142"/>
      <c r="V51" s="164"/>
      <c r="W51" s="126"/>
      <c r="X51" s="83"/>
      <c r="Y51" s="83"/>
      <c r="Z51" s="83"/>
      <c r="AA51" s="83"/>
      <c r="AB51" s="83"/>
    </row>
    <row r="52" spans="1:28" s="4" customFormat="1" ht="12.75" customHeight="1" outlineLevel="1" x14ac:dyDescent="0.2">
      <c r="A52" s="171" t="s">
        <v>81</v>
      </c>
      <c r="B52" s="75"/>
      <c r="C52" s="75"/>
      <c r="D52" s="75"/>
      <c r="E52" s="75"/>
      <c r="F52" s="143"/>
      <c r="G52" s="143"/>
      <c r="H52" s="143"/>
      <c r="I52" s="143"/>
      <c r="J52" s="143"/>
      <c r="K52" s="143"/>
      <c r="L52" s="143"/>
      <c r="M52" s="143"/>
      <c r="N52" s="143"/>
      <c r="O52" s="143"/>
      <c r="P52" s="143"/>
      <c r="Q52" s="143"/>
      <c r="R52" s="143"/>
      <c r="S52" s="143"/>
      <c r="T52" s="199"/>
      <c r="U52" s="143"/>
      <c r="V52" s="203"/>
      <c r="W52" s="126"/>
      <c r="X52" s="83"/>
      <c r="Y52" s="83"/>
      <c r="Z52" s="83"/>
      <c r="AA52" s="83"/>
      <c r="AB52" s="83"/>
    </row>
    <row r="53" spans="1:28" s="4" customFormat="1" ht="12.75" customHeight="1" outlineLevel="1" x14ac:dyDescent="0.2">
      <c r="A53" s="150" t="s">
        <v>82</v>
      </c>
      <c r="B53" s="35"/>
      <c r="C53" s="35"/>
      <c r="D53" s="35"/>
      <c r="E53" s="67"/>
      <c r="F53" s="71"/>
      <c r="G53" s="71"/>
      <c r="H53" s="71"/>
      <c r="I53" s="71"/>
      <c r="J53" s="71">
        <f>J40</f>
        <v>-14.132023999999991</v>
      </c>
      <c r="K53" s="71">
        <f t="shared" ref="K53:Q53" si="42">K40</f>
        <v>-9.990830079999995</v>
      </c>
      <c r="L53" s="71">
        <f t="shared" si="42"/>
        <v>-6.1783916800000043</v>
      </c>
      <c r="M53" s="71">
        <f t="shared" si="42"/>
        <v>-3.0613805184000071</v>
      </c>
      <c r="N53" s="71">
        <f t="shared" si="42"/>
        <v>0.8775707750399846</v>
      </c>
      <c r="O53" s="71">
        <f t="shared" si="42"/>
        <v>4.9540668477440093</v>
      </c>
      <c r="P53" s="71">
        <f t="shared" si="42"/>
        <v>8.7897574775807996</v>
      </c>
      <c r="Q53" s="71">
        <f t="shared" si="42"/>
        <v>14.803986496307196</v>
      </c>
      <c r="R53" s="71"/>
      <c r="S53" s="69"/>
      <c r="T53" s="195"/>
      <c r="U53" s="141">
        <f>(J53+K53+L53+M53)</f>
        <v>-33.362626278400001</v>
      </c>
      <c r="V53" s="202">
        <f>(N53+O53+P53+Q53)</f>
        <v>29.42538159667199</v>
      </c>
      <c r="W53" s="126"/>
      <c r="X53" s="83"/>
      <c r="Y53" s="83"/>
      <c r="Z53" s="83"/>
      <c r="AA53" s="83"/>
      <c r="AB53" s="83"/>
    </row>
    <row r="54" spans="1:28" s="4" customFormat="1" ht="12.75" customHeight="1" outlineLevel="1" x14ac:dyDescent="0.2">
      <c r="A54" s="150" t="s">
        <v>169</v>
      </c>
      <c r="B54" s="35"/>
      <c r="C54" s="35"/>
      <c r="D54" s="35"/>
      <c r="E54" s="67"/>
      <c r="F54" s="71"/>
      <c r="G54" s="71"/>
      <c r="H54" s="71"/>
      <c r="I54" s="71"/>
      <c r="J54" s="71">
        <f>J24-J25</f>
        <v>0.11967799999999995</v>
      </c>
      <c r="K54" s="71">
        <f>(-K187+K184)</f>
        <v>-0.55944318500000056</v>
      </c>
      <c r="L54" s="71">
        <f t="shared" ref="L54:Q54" si="43">(-L187+L184)</f>
        <v>-1.1575232489750005</v>
      </c>
      <c r="M54" s="71">
        <f t="shared" si="43"/>
        <v>-1.4886205916296258</v>
      </c>
      <c r="N54" s="71">
        <f t="shared" si="43"/>
        <v>-1.8091830169520695</v>
      </c>
      <c r="O54" s="71">
        <f t="shared" si="43"/>
        <v>-2.0215875430447507</v>
      </c>
      <c r="P54" s="71">
        <f t="shared" si="43"/>
        <v>-2.1584054274454614</v>
      </c>
      <c r="Q54" s="71">
        <f t="shared" si="43"/>
        <v>-2.2385062223076395</v>
      </c>
      <c r="R54" s="71"/>
      <c r="S54" s="69"/>
      <c r="T54" s="195"/>
      <c r="U54" s="141">
        <f>(J54+K54+L54+M54)</f>
        <v>-3.0859090256046269</v>
      </c>
      <c r="V54" s="202">
        <f>(N54+O54+P54+Q54)</f>
        <v>-8.227682209749922</v>
      </c>
      <c r="W54" s="126"/>
      <c r="X54" s="83"/>
      <c r="Y54" s="83"/>
      <c r="Z54" s="83"/>
      <c r="AA54" s="83"/>
      <c r="AB54" s="83"/>
    </row>
    <row r="55" spans="1:28" s="4" customFormat="1" ht="12.75" customHeight="1" outlineLevel="1" x14ac:dyDescent="0.2">
      <c r="A55" s="150" t="s">
        <v>25</v>
      </c>
      <c r="B55" s="35"/>
      <c r="C55" s="35"/>
      <c r="D55" s="35"/>
      <c r="E55" s="67"/>
      <c r="F55" s="71"/>
      <c r="G55" s="71"/>
      <c r="H55" s="71"/>
      <c r="I55" s="71"/>
      <c r="J55" s="71">
        <f t="shared" ref="J55:Q55" si="44">-J36</f>
        <v>-10.7</v>
      </c>
      <c r="K55" s="71">
        <f t="shared" si="44"/>
        <v>-9</v>
      </c>
      <c r="L55" s="71">
        <f t="shared" si="44"/>
        <v>-9</v>
      </c>
      <c r="M55" s="71">
        <f t="shared" si="44"/>
        <v>-9</v>
      </c>
      <c r="N55" s="71">
        <f t="shared" si="44"/>
        <v>-9</v>
      </c>
      <c r="O55" s="71">
        <f t="shared" si="44"/>
        <v>-9</v>
      </c>
      <c r="P55" s="71">
        <f t="shared" si="44"/>
        <v>-9</v>
      </c>
      <c r="Q55" s="71">
        <f t="shared" si="44"/>
        <v>-9</v>
      </c>
      <c r="R55" s="71"/>
      <c r="S55" s="69"/>
      <c r="T55" s="195"/>
      <c r="U55" s="141">
        <f>(J55+K55+L55+M55)</f>
        <v>-37.700000000000003</v>
      </c>
      <c r="V55" s="202">
        <f>(N55+O55+P55+Q55)</f>
        <v>-36</v>
      </c>
      <c r="W55" s="126"/>
      <c r="X55" s="83"/>
      <c r="Y55" s="83"/>
      <c r="Z55" s="83"/>
      <c r="AA55" s="83"/>
      <c r="AB55" s="83"/>
    </row>
    <row r="56" spans="1:28" s="4" customFormat="1" ht="12.75" customHeight="1" outlineLevel="1" x14ac:dyDescent="0.2">
      <c r="A56" s="150" t="s">
        <v>170</v>
      </c>
      <c r="B56" s="35"/>
      <c r="C56" s="35"/>
      <c r="D56" s="35"/>
      <c r="E56" s="67"/>
      <c r="F56" s="71"/>
      <c r="G56" s="71"/>
      <c r="H56" s="71"/>
      <c r="I56" s="71"/>
      <c r="J56" s="71">
        <f>J169</f>
        <v>3</v>
      </c>
      <c r="K56" s="71">
        <f>K169</f>
        <v>3</v>
      </c>
      <c r="L56" s="71">
        <f t="shared" ref="L56:Q56" si="45">L169</f>
        <v>3</v>
      </c>
      <c r="M56" s="71">
        <f t="shared" si="45"/>
        <v>3</v>
      </c>
      <c r="N56" s="71">
        <f t="shared" si="45"/>
        <v>0</v>
      </c>
      <c r="O56" s="71">
        <f t="shared" si="45"/>
        <v>0</v>
      </c>
      <c r="P56" s="71">
        <f t="shared" si="45"/>
        <v>0</v>
      </c>
      <c r="Q56" s="71">
        <f t="shared" si="45"/>
        <v>0</v>
      </c>
      <c r="R56" s="71"/>
      <c r="S56" s="69"/>
      <c r="T56" s="195"/>
      <c r="U56" s="141">
        <f>(J56+K56+L56+M56)</f>
        <v>12</v>
      </c>
      <c r="V56" s="202">
        <f>(N56+O56+P56+Q56)</f>
        <v>0</v>
      </c>
      <c r="W56" s="126"/>
      <c r="X56" s="83"/>
      <c r="Y56" s="83"/>
      <c r="Z56" s="83"/>
      <c r="AA56" s="83"/>
      <c r="AB56" s="83"/>
    </row>
    <row r="57" spans="1:28" s="4" customFormat="1" ht="12.75" customHeight="1" outlineLevel="1" x14ac:dyDescent="0.2">
      <c r="A57" s="150" t="s">
        <v>83</v>
      </c>
      <c r="B57" s="35"/>
      <c r="C57" s="35"/>
      <c r="D57" s="35"/>
      <c r="E57" s="68"/>
      <c r="F57" s="144"/>
      <c r="G57" s="144"/>
      <c r="H57" s="144"/>
      <c r="I57" s="144"/>
      <c r="J57" s="144">
        <f>J102+J101+J100</f>
        <v>-9.4299859999999995</v>
      </c>
      <c r="K57" s="144">
        <f>K102+K101+K100</f>
        <v>-7.2822560000000003</v>
      </c>
      <c r="L57" s="144">
        <f t="shared" ref="L57:Q57" si="46">L102+L101+L100</f>
        <v>-3.7372412480000037</v>
      </c>
      <c r="M57" s="144">
        <f t="shared" si="46"/>
        <v>-5.820827244799986</v>
      </c>
      <c r="N57" s="144">
        <f t="shared" si="46"/>
        <v>-4.2286894976000013</v>
      </c>
      <c r="O57" s="144">
        <f t="shared" si="46"/>
        <v>-3.0536715980800047</v>
      </c>
      <c r="P57" s="144">
        <f t="shared" si="46"/>
        <v>-2.9714050409471966</v>
      </c>
      <c r="Q57" s="144">
        <f t="shared" si="46"/>
        <v>-6.0516444490956687</v>
      </c>
      <c r="R57" s="144"/>
      <c r="S57" s="70"/>
      <c r="T57" s="200"/>
      <c r="U57" s="205">
        <f>(J57+K57+L57+M57)</f>
        <v>-26.27031049279999</v>
      </c>
      <c r="V57" s="206">
        <f>(N57+O57+P57+Q57)</f>
        <v>-16.305410585722871</v>
      </c>
      <c r="W57" s="126"/>
      <c r="X57" s="83"/>
      <c r="Y57" s="83"/>
      <c r="Z57" s="83"/>
      <c r="AA57" s="83"/>
      <c r="AB57" s="83"/>
    </row>
    <row r="58" spans="1:28" s="4" customFormat="1" ht="12.75" customHeight="1" outlineLevel="1" x14ac:dyDescent="0.2">
      <c r="A58" s="172" t="s">
        <v>84</v>
      </c>
      <c r="B58" s="173"/>
      <c r="C58" s="173"/>
      <c r="D58" s="173"/>
      <c r="E58" s="174"/>
      <c r="F58" s="175"/>
      <c r="G58" s="175"/>
      <c r="H58" s="175"/>
      <c r="I58" s="175"/>
      <c r="J58" s="175">
        <f t="shared" ref="J58:P58" si="47">SUM(J53:J57)</f>
        <v>-31.142331999999989</v>
      </c>
      <c r="K58" s="175">
        <f t="shared" si="47"/>
        <v>-23.832529264999994</v>
      </c>
      <c r="L58" s="175">
        <f t="shared" si="47"/>
        <v>-17.073156176975008</v>
      </c>
      <c r="M58" s="175">
        <f t="shared" si="47"/>
        <v>-16.370828354829619</v>
      </c>
      <c r="N58" s="175">
        <f t="shared" si="47"/>
        <v>-14.160301739512086</v>
      </c>
      <c r="O58" s="175">
        <f t="shared" si="47"/>
        <v>-9.1211922933807461</v>
      </c>
      <c r="P58" s="175">
        <f t="shared" si="47"/>
        <v>-5.3400529908118584</v>
      </c>
      <c r="Q58" s="175">
        <f>SUM(Q53:Q57)</f>
        <v>-2.4861641750961123</v>
      </c>
      <c r="R58" s="175"/>
      <c r="S58" s="175"/>
      <c r="T58" s="201"/>
      <c r="U58" s="175">
        <f>SUM(U53:U57)</f>
        <v>-88.418845796804632</v>
      </c>
      <c r="V58" s="207">
        <f>SUM(V53:V57)</f>
        <v>-31.107711198800803</v>
      </c>
      <c r="W58" s="126"/>
      <c r="X58" s="83"/>
      <c r="Y58" s="83"/>
      <c r="Z58" s="83"/>
      <c r="AA58" s="83"/>
      <c r="AB58" s="83"/>
    </row>
    <row r="59" spans="1:28" s="4" customFormat="1" ht="12.75" customHeight="1" x14ac:dyDescent="0.2">
      <c r="B59" s="23"/>
      <c r="C59" s="23"/>
      <c r="D59" s="23"/>
      <c r="E59" s="23"/>
      <c r="F59" s="126"/>
      <c r="G59" s="126"/>
      <c r="H59" s="83"/>
      <c r="I59" s="83"/>
      <c r="J59" s="141"/>
      <c r="K59" s="83"/>
      <c r="L59" s="83"/>
      <c r="M59" s="83"/>
      <c r="N59" s="83"/>
      <c r="O59" s="83"/>
      <c r="P59" s="83"/>
      <c r="Q59" s="83"/>
      <c r="R59" s="83"/>
      <c r="S59" s="83"/>
      <c r="T59" s="83"/>
      <c r="U59" s="83"/>
      <c r="V59" s="83"/>
      <c r="W59" s="126"/>
      <c r="X59" s="83"/>
      <c r="Y59" s="83"/>
      <c r="Z59" s="83"/>
      <c r="AA59" s="83"/>
      <c r="AB59" s="83"/>
    </row>
    <row r="60" spans="1:28" s="4" customFormat="1" ht="12.75" customHeight="1" x14ac:dyDescent="0.2">
      <c r="A60" s="36" t="s">
        <v>36</v>
      </c>
      <c r="B60" s="37"/>
      <c r="C60" s="37"/>
      <c r="D60" s="37"/>
      <c r="E60" s="37"/>
      <c r="F60" s="37"/>
      <c r="G60" s="37"/>
      <c r="H60" s="37"/>
      <c r="I60" s="37"/>
      <c r="J60" s="37"/>
      <c r="K60" s="37"/>
      <c r="L60" s="37"/>
      <c r="M60" s="37"/>
      <c r="N60" s="37"/>
      <c r="O60" s="37"/>
      <c r="P60" s="37"/>
      <c r="Q60" s="37"/>
      <c r="R60" s="37"/>
      <c r="S60" s="37"/>
      <c r="T60" s="37"/>
      <c r="U60" s="37"/>
      <c r="V60" s="204"/>
      <c r="W60" s="27"/>
    </row>
    <row r="61" spans="1:28" s="4" customFormat="1" ht="12.75" customHeight="1" x14ac:dyDescent="0.2">
      <c r="A61" s="15"/>
      <c r="B61" s="16" t="str">
        <f t="shared" ref="B61:I62" si="48">B9</f>
        <v>1Q99</v>
      </c>
      <c r="C61" s="16" t="str">
        <f t="shared" si="48"/>
        <v>2Q99</v>
      </c>
      <c r="D61" s="16" t="str">
        <f t="shared" si="48"/>
        <v>3Q99</v>
      </c>
      <c r="E61" s="16" t="str">
        <f t="shared" si="48"/>
        <v>4Q99</v>
      </c>
      <c r="F61" s="16" t="str">
        <f t="shared" si="48"/>
        <v>1Q00</v>
      </c>
      <c r="G61" s="16" t="str">
        <f t="shared" si="48"/>
        <v>2Q00</v>
      </c>
      <c r="H61" s="16" t="str">
        <f t="shared" si="48"/>
        <v>3Q00</v>
      </c>
      <c r="I61" s="16" t="str">
        <f t="shared" si="48"/>
        <v>4Q00</v>
      </c>
      <c r="J61" s="39" t="str">
        <f t="shared" ref="J61:Q61" si="49">J9</f>
        <v>1Q01</v>
      </c>
      <c r="K61" s="39" t="str">
        <f t="shared" si="49"/>
        <v>2Q01E</v>
      </c>
      <c r="L61" s="39" t="str">
        <f t="shared" si="49"/>
        <v>3Q01E</v>
      </c>
      <c r="M61" s="39" t="str">
        <f t="shared" si="49"/>
        <v>4Q01E</v>
      </c>
      <c r="N61" s="39" t="str">
        <f t="shared" si="49"/>
        <v>1Q02E</v>
      </c>
      <c r="O61" s="39" t="str">
        <f t="shared" si="49"/>
        <v>2Q02E</v>
      </c>
      <c r="P61" s="39" t="str">
        <f t="shared" si="49"/>
        <v>3Q02E</v>
      </c>
      <c r="Q61" s="39" t="str">
        <f t="shared" si="49"/>
        <v>4Q02E</v>
      </c>
      <c r="R61" s="39"/>
      <c r="S61" s="121"/>
      <c r="T61" s="121"/>
      <c r="U61" s="121"/>
      <c r="V61" s="23"/>
      <c r="W61" s="27"/>
    </row>
    <row r="62" spans="1:28" s="4" customFormat="1" ht="12.75" customHeight="1" x14ac:dyDescent="0.2">
      <c r="A62" s="15"/>
      <c r="B62" s="18" t="str">
        <f t="shared" si="48"/>
        <v>3/31/99</v>
      </c>
      <c r="C62" s="18" t="str">
        <f t="shared" si="48"/>
        <v>6/30/99</v>
      </c>
      <c r="D62" s="18" t="str">
        <f t="shared" si="48"/>
        <v>9/30/99</v>
      </c>
      <c r="E62" s="18" t="str">
        <f t="shared" si="48"/>
        <v>12/31/99</v>
      </c>
      <c r="F62" s="18" t="str">
        <f t="shared" si="48"/>
        <v>3/31/00</v>
      </c>
      <c r="G62" s="18" t="str">
        <f>G10</f>
        <v>6/30/00</v>
      </c>
      <c r="H62" s="18" t="s">
        <v>15</v>
      </c>
      <c r="I62" s="18" t="str">
        <f>I10</f>
        <v>12/31/00</v>
      </c>
      <c r="J62" s="20" t="str">
        <f>J10</f>
        <v>3/31/01</v>
      </c>
      <c r="K62" s="20" t="str">
        <f>K10</f>
        <v>6/30/01</v>
      </c>
      <c r="L62" s="20" t="str">
        <f>L10</f>
        <v>9/30/01</v>
      </c>
      <c r="M62" s="40" t="s">
        <v>17</v>
      </c>
      <c r="N62" s="20" t="str">
        <f>N10</f>
        <v>3/31/02</v>
      </c>
      <c r="O62" s="20" t="str">
        <f>O10</f>
        <v>6/30/02</v>
      </c>
      <c r="P62" s="20" t="str">
        <f>P10</f>
        <v>9/30/02</v>
      </c>
      <c r="Q62" s="20" t="str">
        <f>Q10</f>
        <v>12/31/02</v>
      </c>
      <c r="R62" s="21"/>
      <c r="S62" s="21"/>
      <c r="T62" s="21"/>
      <c r="U62" s="21"/>
      <c r="V62" s="23"/>
      <c r="W62" s="27"/>
    </row>
    <row r="63" spans="1:28" s="4" customFormat="1" ht="12.75" customHeight="1" x14ac:dyDescent="0.2">
      <c r="A63" s="15"/>
      <c r="B63" s="81"/>
      <c r="C63" s="81"/>
      <c r="D63" s="81"/>
      <c r="E63" s="81"/>
      <c r="F63" s="82"/>
      <c r="G63" s="82"/>
      <c r="H63" s="83"/>
      <c r="I63" s="83"/>
      <c r="J63" s="23"/>
      <c r="K63" s="23"/>
      <c r="L63" s="23"/>
      <c r="M63" s="23"/>
      <c r="N63" s="23"/>
      <c r="O63" s="23"/>
      <c r="P63" s="23"/>
      <c r="Q63" s="23"/>
      <c r="R63" s="23"/>
      <c r="S63" s="27"/>
      <c r="T63" s="27"/>
      <c r="U63" s="27"/>
      <c r="V63" s="26"/>
      <c r="W63" s="24"/>
    </row>
    <row r="64" spans="1:28" s="4" customFormat="1" ht="12.75" customHeight="1" x14ac:dyDescent="0.2">
      <c r="A64" s="15" t="s">
        <v>152</v>
      </c>
      <c r="B64" s="81"/>
      <c r="C64" s="81"/>
      <c r="D64" s="81"/>
      <c r="E64" s="81"/>
      <c r="F64" s="82"/>
      <c r="G64" s="82"/>
      <c r="H64" s="83"/>
      <c r="I64" s="83"/>
      <c r="J64" s="23"/>
      <c r="K64" s="84">
        <f t="shared" ref="K64:Q64" si="50">-K183</f>
        <v>188.418616735</v>
      </c>
      <c r="L64" s="84">
        <f t="shared" si="50"/>
        <v>171.345460558025</v>
      </c>
      <c r="M64" s="84">
        <f t="shared" si="50"/>
        <v>154.97463220319537</v>
      </c>
      <c r="N64" s="84">
        <f t="shared" si="50"/>
        <v>140.81433046368329</v>
      </c>
      <c r="O64" s="84">
        <f t="shared" si="50"/>
        <v>131.69313817030255</v>
      </c>
      <c r="P64" s="84">
        <f t="shared" si="50"/>
        <v>126.35308517949069</v>
      </c>
      <c r="Q64" s="84">
        <f t="shared" si="50"/>
        <v>123.86692100439458</v>
      </c>
      <c r="R64" s="84"/>
      <c r="S64" s="27"/>
      <c r="T64" s="27"/>
      <c r="U64" s="27"/>
      <c r="V64" s="26"/>
      <c r="W64" s="24"/>
    </row>
    <row r="65" spans="1:23" s="4" customFormat="1" ht="12.75" customHeight="1" x14ac:dyDescent="0.2">
      <c r="A65" s="15" t="s">
        <v>37</v>
      </c>
      <c r="B65" s="98">
        <v>0</v>
      </c>
      <c r="C65" s="98">
        <v>0</v>
      </c>
      <c r="D65" s="98">
        <v>0</v>
      </c>
      <c r="E65" s="98">
        <v>123.665961</v>
      </c>
      <c r="F65" s="98">
        <f>352.828447+F66</f>
        <v>391.82844699999998</v>
      </c>
      <c r="G65" s="98">
        <f>295.178072+G66</f>
        <v>372.49235899999996</v>
      </c>
      <c r="H65" s="98">
        <f>257.61372+H66</f>
        <v>340.49481000000003</v>
      </c>
      <c r="I65" s="98">
        <v>300.75738999999999</v>
      </c>
      <c r="J65" s="93">
        <v>223.29062099999999</v>
      </c>
      <c r="K65" s="84">
        <f t="shared" ref="K65:Q65" si="51">IF(K117&gt;0,K117,0)</f>
        <v>1</v>
      </c>
      <c r="L65" s="84">
        <f t="shared" si="51"/>
        <v>1</v>
      </c>
      <c r="M65" s="84">
        <f t="shared" si="51"/>
        <v>1</v>
      </c>
      <c r="N65" s="84">
        <f t="shared" si="51"/>
        <v>1</v>
      </c>
      <c r="O65" s="84">
        <f t="shared" si="51"/>
        <v>1</v>
      </c>
      <c r="P65" s="84">
        <f t="shared" si="51"/>
        <v>1</v>
      </c>
      <c r="Q65" s="84">
        <f t="shared" si="51"/>
        <v>1</v>
      </c>
      <c r="R65" s="84"/>
      <c r="S65" s="26"/>
      <c r="T65" s="26"/>
      <c r="U65" s="26"/>
      <c r="V65" s="41"/>
      <c r="W65" s="24"/>
    </row>
    <row r="66" spans="1:23" s="4" customFormat="1" ht="11.25" x14ac:dyDescent="0.2">
      <c r="A66" s="15" t="s">
        <v>124</v>
      </c>
      <c r="B66" s="98"/>
      <c r="C66" s="98"/>
      <c r="D66" s="98"/>
      <c r="E66" s="98"/>
      <c r="F66" s="98">
        <v>39</v>
      </c>
      <c r="G66" s="98">
        <v>77.314286999999993</v>
      </c>
      <c r="H66" s="98">
        <v>82.88109</v>
      </c>
      <c r="I66" s="98"/>
      <c r="J66" s="93"/>
      <c r="K66" s="84"/>
      <c r="L66" s="84"/>
      <c r="M66" s="84"/>
      <c r="N66" s="84"/>
      <c r="O66" s="84"/>
      <c r="P66" s="84"/>
      <c r="Q66" s="84"/>
      <c r="R66" s="84"/>
      <c r="S66" s="26"/>
      <c r="T66" s="26"/>
      <c r="U66" s="26"/>
      <c r="V66" s="41"/>
      <c r="W66" s="24"/>
    </row>
    <row r="67" spans="1:23" s="4" customFormat="1" ht="12.75" customHeight="1" x14ac:dyDescent="0.2">
      <c r="A67" s="15" t="s">
        <v>38</v>
      </c>
      <c r="B67" s="98">
        <v>0</v>
      </c>
      <c r="C67" s="98">
        <v>0</v>
      </c>
      <c r="D67" s="98">
        <v>0</v>
      </c>
      <c r="E67" s="98">
        <v>5.4043380000000001</v>
      </c>
      <c r="F67" s="98">
        <v>6.2641419999999997</v>
      </c>
      <c r="G67" s="98">
        <v>9.7870530000000002</v>
      </c>
      <c r="H67" s="98">
        <v>12.0025</v>
      </c>
      <c r="I67" s="98">
        <v>17.343294</v>
      </c>
      <c r="J67" s="93">
        <v>22.201910000000002</v>
      </c>
      <c r="K67" s="84">
        <f t="shared" ref="K67:Q67" si="52">K13*(K143)</f>
        <v>30.428482559999999</v>
      </c>
      <c r="L67" s="84">
        <f t="shared" si="52"/>
        <v>34.783674527999999</v>
      </c>
      <c r="M67" s="84">
        <f t="shared" si="52"/>
        <v>41.740409433599986</v>
      </c>
      <c r="N67" s="84">
        <f t="shared" si="52"/>
        <v>49.48501552127999</v>
      </c>
      <c r="O67" s="84">
        <f t="shared" si="52"/>
        <v>58.657847666687999</v>
      </c>
      <c r="P67" s="84">
        <f t="shared" si="52"/>
        <v>67.038448214015986</v>
      </c>
      <c r="Q67" s="84">
        <f t="shared" si="52"/>
        <v>79.440561133608938</v>
      </c>
      <c r="R67" s="84"/>
      <c r="S67" s="24"/>
      <c r="T67" s="24"/>
      <c r="U67" s="24"/>
      <c r="V67" s="120"/>
      <c r="W67" s="24"/>
    </row>
    <row r="68" spans="1:23" s="4" customFormat="1" ht="12.75" customHeight="1" x14ac:dyDescent="0.2">
      <c r="A68" s="15" t="s">
        <v>39</v>
      </c>
      <c r="B68" s="99">
        <v>0</v>
      </c>
      <c r="C68" s="99">
        <v>0</v>
      </c>
      <c r="D68" s="99">
        <v>0</v>
      </c>
      <c r="E68" s="98">
        <v>0.96467499999999995</v>
      </c>
      <c r="F68" s="99">
        <v>1.769593</v>
      </c>
      <c r="G68" s="99">
        <v>3.4672610000000001</v>
      </c>
      <c r="H68" s="98">
        <v>5.3589950000000002</v>
      </c>
      <c r="I68" s="99">
        <v>5.8835600000000001</v>
      </c>
      <c r="J68" s="92">
        <v>11.22456</v>
      </c>
      <c r="K68" s="127">
        <v>13</v>
      </c>
      <c r="L68" s="127">
        <v>15</v>
      </c>
      <c r="M68" s="127">
        <v>17</v>
      </c>
      <c r="N68" s="127">
        <v>19</v>
      </c>
      <c r="O68" s="127">
        <v>20</v>
      </c>
      <c r="P68" s="127">
        <v>20</v>
      </c>
      <c r="Q68" s="127">
        <v>22.033000000000001</v>
      </c>
      <c r="R68" s="127"/>
      <c r="S68" s="24"/>
      <c r="T68" s="24"/>
      <c r="U68" s="24"/>
      <c r="V68" s="120"/>
      <c r="W68" s="24"/>
    </row>
    <row r="69" spans="1:23" s="4" customFormat="1" ht="12.75" customHeight="1" x14ac:dyDescent="0.2">
      <c r="A69" s="15" t="s">
        <v>40</v>
      </c>
      <c r="B69" s="100">
        <f t="shared" ref="B69:J69" si="53">SUM(B65+B67+B68)</f>
        <v>0</v>
      </c>
      <c r="C69" s="100">
        <f t="shared" si="53"/>
        <v>0</v>
      </c>
      <c r="D69" s="100">
        <f t="shared" si="53"/>
        <v>0</v>
      </c>
      <c r="E69" s="100">
        <f t="shared" si="53"/>
        <v>130.03497400000001</v>
      </c>
      <c r="F69" s="100">
        <f t="shared" si="53"/>
        <v>399.86218199999996</v>
      </c>
      <c r="G69" s="100">
        <f t="shared" si="53"/>
        <v>385.74667299999999</v>
      </c>
      <c r="H69" s="100">
        <f t="shared" si="53"/>
        <v>357.85630500000002</v>
      </c>
      <c r="I69" s="100">
        <f t="shared" si="53"/>
        <v>323.98424399999999</v>
      </c>
      <c r="J69" s="100">
        <f t="shared" si="53"/>
        <v>256.71709099999998</v>
      </c>
      <c r="K69" s="88">
        <f t="shared" ref="K69:Q69" si="54">SUM(K65+K67+K68+K64)</f>
        <v>232.84709929499999</v>
      </c>
      <c r="L69" s="88">
        <f t="shared" si="54"/>
        <v>222.129135086025</v>
      </c>
      <c r="M69" s="88">
        <f t="shared" si="54"/>
        <v>214.71504163679535</v>
      </c>
      <c r="N69" s="88">
        <f t="shared" si="54"/>
        <v>210.29934598496328</v>
      </c>
      <c r="O69" s="88">
        <f t="shared" si="54"/>
        <v>211.35098583699056</v>
      </c>
      <c r="P69" s="88">
        <f t="shared" si="54"/>
        <v>214.39153339350668</v>
      </c>
      <c r="Q69" s="88">
        <f t="shared" si="54"/>
        <v>226.34048213800352</v>
      </c>
      <c r="R69" s="89"/>
      <c r="S69" s="24"/>
      <c r="T69" s="24"/>
      <c r="U69" s="24"/>
      <c r="V69" s="120"/>
      <c r="W69" s="24"/>
    </row>
    <row r="70" spans="1:23" s="4" customFormat="1" ht="12.75" customHeight="1" x14ac:dyDescent="0.2">
      <c r="A70" s="15" t="s">
        <v>41</v>
      </c>
      <c r="B70" s="98">
        <v>0</v>
      </c>
      <c r="C70" s="98">
        <v>0</v>
      </c>
      <c r="D70" s="98">
        <v>0</v>
      </c>
      <c r="E70" s="98">
        <v>22.390115000000002</v>
      </c>
      <c r="F70" s="98">
        <v>34.153554</v>
      </c>
      <c r="G70" s="98">
        <v>63.502887000000001</v>
      </c>
      <c r="H70" s="98">
        <v>84.813175999999999</v>
      </c>
      <c r="I70" s="98">
        <v>99.870109999999997</v>
      </c>
      <c r="J70" s="92">
        <v>117.488241</v>
      </c>
      <c r="K70" s="85">
        <f t="shared" ref="K70:Q70" si="55">K153</f>
        <v>94.588240999999996</v>
      </c>
      <c r="L70" s="85">
        <f t="shared" si="55"/>
        <v>94.088240999999996</v>
      </c>
      <c r="M70" s="85">
        <f t="shared" si="55"/>
        <v>93.588240999999996</v>
      </c>
      <c r="N70" s="85">
        <f t="shared" si="55"/>
        <v>93.088240999999996</v>
      </c>
      <c r="O70" s="85">
        <f t="shared" si="55"/>
        <v>92.588240999999996</v>
      </c>
      <c r="P70" s="85">
        <f t="shared" si="55"/>
        <v>92.088240999999996</v>
      </c>
      <c r="Q70" s="85">
        <f t="shared" si="55"/>
        <v>91.588240999999996</v>
      </c>
      <c r="R70" s="85"/>
      <c r="S70" s="24"/>
      <c r="T70" s="24"/>
      <c r="U70" s="24"/>
      <c r="V70" s="120"/>
      <c r="W70" s="24"/>
    </row>
    <row r="71" spans="1:23" s="4" customFormat="1" ht="12.75" customHeight="1" x14ac:dyDescent="0.2">
      <c r="A71" s="15" t="s">
        <v>119</v>
      </c>
      <c r="B71" s="98"/>
      <c r="C71" s="98"/>
      <c r="D71" s="98"/>
      <c r="E71" s="98"/>
      <c r="F71" s="98"/>
      <c r="G71" s="98"/>
      <c r="H71" s="98"/>
      <c r="I71" s="98">
        <v>10</v>
      </c>
      <c r="J71" s="92">
        <v>0</v>
      </c>
      <c r="K71" s="85">
        <v>0</v>
      </c>
      <c r="L71" s="85">
        <v>0</v>
      </c>
      <c r="M71" s="85">
        <v>0</v>
      </c>
      <c r="N71" s="85">
        <v>0</v>
      </c>
      <c r="O71" s="85">
        <v>0</v>
      </c>
      <c r="P71" s="85">
        <v>0</v>
      </c>
      <c r="Q71" s="85">
        <v>0</v>
      </c>
      <c r="R71" s="85"/>
      <c r="S71" s="24"/>
      <c r="T71" s="24"/>
      <c r="U71" s="24"/>
      <c r="V71" s="120"/>
      <c r="W71" s="24"/>
    </row>
    <row r="72" spans="1:23" s="4" customFormat="1" ht="12.75" customHeight="1" x14ac:dyDescent="0.2">
      <c r="A72" s="15" t="s">
        <v>120</v>
      </c>
      <c r="B72" s="98">
        <v>0</v>
      </c>
      <c r="C72" s="98">
        <v>0</v>
      </c>
      <c r="D72" s="98">
        <v>0</v>
      </c>
      <c r="E72" s="98">
        <v>0</v>
      </c>
      <c r="F72" s="98">
        <v>0</v>
      </c>
      <c r="G72" s="98">
        <v>0</v>
      </c>
      <c r="H72" s="98">
        <v>5</v>
      </c>
      <c r="I72" s="98">
        <v>5</v>
      </c>
      <c r="J72" s="92">
        <v>5</v>
      </c>
      <c r="K72" s="85">
        <v>5</v>
      </c>
      <c r="L72" s="85">
        <v>5</v>
      </c>
      <c r="M72" s="85">
        <v>5</v>
      </c>
      <c r="N72" s="85">
        <v>5</v>
      </c>
      <c r="O72" s="85">
        <v>5</v>
      </c>
      <c r="P72" s="85">
        <v>5</v>
      </c>
      <c r="Q72" s="85">
        <v>5</v>
      </c>
      <c r="R72" s="85"/>
      <c r="S72" s="24"/>
      <c r="T72" s="24"/>
      <c r="U72" s="24"/>
      <c r="V72" s="120"/>
      <c r="W72" s="24"/>
    </row>
    <row r="73" spans="1:23" s="4" customFormat="1" ht="12.75" customHeight="1" x14ac:dyDescent="0.2">
      <c r="A73" s="15" t="s">
        <v>121</v>
      </c>
      <c r="B73" s="98"/>
      <c r="C73" s="98"/>
      <c r="D73" s="98"/>
      <c r="E73" s="98"/>
      <c r="F73" s="98">
        <v>4.9732539999999998</v>
      </c>
      <c r="G73" s="98">
        <v>4.8373520000000001</v>
      </c>
      <c r="H73" s="98">
        <v>4.6152420000000003</v>
      </c>
      <c r="I73" s="98">
        <v>4.3567080000000002</v>
      </c>
      <c r="J73" s="92">
        <v>4.0980549999999996</v>
      </c>
      <c r="K73" s="85">
        <v>4.0980549999999996</v>
      </c>
      <c r="L73" s="85">
        <v>4.0980549999999996</v>
      </c>
      <c r="M73" s="85">
        <v>4.0980549999999996</v>
      </c>
      <c r="N73" s="85">
        <v>4.0980549999999996</v>
      </c>
      <c r="O73" s="85">
        <v>4.0980549999999996</v>
      </c>
      <c r="P73" s="85">
        <v>4.0980549999999996</v>
      </c>
      <c r="Q73" s="85">
        <v>4.0980549999999996</v>
      </c>
      <c r="R73" s="85"/>
      <c r="S73" s="24"/>
      <c r="T73" s="24"/>
      <c r="U73" s="24"/>
      <c r="V73" s="120"/>
      <c r="W73" s="24"/>
    </row>
    <row r="74" spans="1:23" s="4" customFormat="1" ht="12.75" customHeight="1" x14ac:dyDescent="0.2">
      <c r="A74" s="15" t="s">
        <v>129</v>
      </c>
      <c r="B74" s="98"/>
      <c r="C74" s="98"/>
      <c r="D74" s="98"/>
      <c r="E74" s="98"/>
      <c r="F74" s="98"/>
      <c r="G74" s="98"/>
      <c r="H74" s="98"/>
      <c r="I74" s="98"/>
      <c r="J74" s="92">
        <v>82.762046999999995</v>
      </c>
      <c r="K74" s="85">
        <f t="shared" ref="K74:Q74" si="56">K160</f>
        <v>75.86204699999999</v>
      </c>
      <c r="L74" s="85">
        <f t="shared" si="56"/>
        <v>68.962046999999984</v>
      </c>
      <c r="M74" s="85">
        <f t="shared" si="56"/>
        <v>62.062046999999986</v>
      </c>
      <c r="N74" s="85">
        <f t="shared" si="56"/>
        <v>55.162046999999987</v>
      </c>
      <c r="O74" s="85">
        <f t="shared" si="56"/>
        <v>48.262046999999988</v>
      </c>
      <c r="P74" s="85">
        <f t="shared" si="56"/>
        <v>41.36204699999999</v>
      </c>
      <c r="Q74" s="85">
        <f t="shared" si="56"/>
        <v>34.462046999999991</v>
      </c>
      <c r="R74" s="85"/>
      <c r="S74" s="24"/>
      <c r="T74" s="24"/>
      <c r="U74" s="24"/>
      <c r="V74" s="120"/>
      <c r="W74" s="24"/>
    </row>
    <row r="75" spans="1:23" s="4" customFormat="1" ht="12.75" customHeight="1" x14ac:dyDescent="0.2">
      <c r="A75" s="15" t="s">
        <v>42</v>
      </c>
      <c r="B75" s="99">
        <v>0</v>
      </c>
      <c r="C75" s="99">
        <v>0</v>
      </c>
      <c r="D75" s="99">
        <v>0</v>
      </c>
      <c r="E75" s="99">
        <v>1.048</v>
      </c>
      <c r="F75" s="99">
        <v>1.0312239999999999</v>
      </c>
      <c r="G75" s="99">
        <v>1.97614</v>
      </c>
      <c r="H75" s="99">
        <v>2.8120799999999999</v>
      </c>
      <c r="I75" s="99">
        <v>4.6066570000000002</v>
      </c>
      <c r="J75" s="101">
        <v>3.2378830000000001</v>
      </c>
      <c r="K75" s="114">
        <f t="shared" ref="K75:Q75" si="57">J75</f>
        <v>3.2378830000000001</v>
      </c>
      <c r="L75" s="114">
        <f t="shared" si="57"/>
        <v>3.2378830000000001</v>
      </c>
      <c r="M75" s="114">
        <f t="shared" si="57"/>
        <v>3.2378830000000001</v>
      </c>
      <c r="N75" s="114">
        <f t="shared" si="57"/>
        <v>3.2378830000000001</v>
      </c>
      <c r="O75" s="114">
        <f t="shared" si="57"/>
        <v>3.2378830000000001</v>
      </c>
      <c r="P75" s="114">
        <f t="shared" si="57"/>
        <v>3.2378830000000001</v>
      </c>
      <c r="Q75" s="114">
        <f t="shared" si="57"/>
        <v>3.2378830000000001</v>
      </c>
      <c r="R75" s="85"/>
      <c r="S75" s="24"/>
      <c r="T75" s="24"/>
      <c r="U75" s="24"/>
      <c r="V75" s="120"/>
      <c r="W75" s="24"/>
    </row>
    <row r="76" spans="1:23" s="4" customFormat="1" ht="12.75" customHeight="1" thickBot="1" x14ac:dyDescent="0.25">
      <c r="A76" s="15"/>
      <c r="B76" s="102">
        <f t="shared" ref="B76:H76" si="58">B69+SUM(B70:B75)</f>
        <v>0</v>
      </c>
      <c r="C76" s="102">
        <f t="shared" si="58"/>
        <v>0</v>
      </c>
      <c r="D76" s="102">
        <f t="shared" si="58"/>
        <v>0</v>
      </c>
      <c r="E76" s="102">
        <f t="shared" si="58"/>
        <v>153.47308900000002</v>
      </c>
      <c r="F76" s="102">
        <f t="shared" si="58"/>
        <v>440.02021399999995</v>
      </c>
      <c r="G76" s="102">
        <f t="shared" si="58"/>
        <v>456.06305199999997</v>
      </c>
      <c r="H76" s="102">
        <f t="shared" si="58"/>
        <v>455.09680300000002</v>
      </c>
      <c r="I76" s="102">
        <f>I69+SUM(I70:I75)</f>
        <v>447.81771900000001</v>
      </c>
      <c r="J76" s="103">
        <f t="shared" ref="J76:Q76" si="59">SUM(J69:J75)</f>
        <v>469.30331699999999</v>
      </c>
      <c r="K76" s="115">
        <f t="shared" si="59"/>
        <v>415.63332529499996</v>
      </c>
      <c r="L76" s="115">
        <f t="shared" si="59"/>
        <v>397.515361086025</v>
      </c>
      <c r="M76" s="115">
        <f t="shared" si="59"/>
        <v>382.70126763679536</v>
      </c>
      <c r="N76" s="115">
        <f t="shared" si="59"/>
        <v>370.88557198496324</v>
      </c>
      <c r="O76" s="115">
        <f t="shared" si="59"/>
        <v>364.53721183699054</v>
      </c>
      <c r="P76" s="115">
        <f t="shared" si="59"/>
        <v>360.17775939350668</v>
      </c>
      <c r="Q76" s="115">
        <f t="shared" si="59"/>
        <v>364.72670813800352</v>
      </c>
      <c r="R76" s="85"/>
      <c r="S76" s="24"/>
      <c r="T76" s="24"/>
      <c r="U76" s="24"/>
      <c r="V76" s="120"/>
      <c r="W76" s="24"/>
    </row>
    <row r="77" spans="1:23" s="4" customFormat="1" ht="12.75" customHeight="1" thickTop="1" x14ac:dyDescent="0.2">
      <c r="A77" s="15"/>
      <c r="B77" s="98"/>
      <c r="C77" s="98"/>
      <c r="D77" s="98"/>
      <c r="E77" s="98"/>
      <c r="F77" s="104"/>
      <c r="G77" s="104"/>
      <c r="H77" s="98"/>
      <c r="I77" s="98"/>
      <c r="J77" s="93"/>
      <c r="K77" s="84"/>
      <c r="L77" s="84"/>
      <c r="M77" s="84"/>
      <c r="N77" s="84"/>
      <c r="O77" s="84"/>
      <c r="P77" s="84"/>
      <c r="Q77" s="84"/>
      <c r="R77" s="84"/>
      <c r="S77" s="24"/>
      <c r="T77" s="24"/>
      <c r="U77" s="24"/>
      <c r="V77" s="120"/>
      <c r="W77" s="24"/>
    </row>
    <row r="78" spans="1:23" s="4" customFormat="1" ht="12.75" customHeight="1" x14ac:dyDescent="0.2">
      <c r="A78" s="29" t="s">
        <v>85</v>
      </c>
      <c r="B78" s="98">
        <v>0</v>
      </c>
      <c r="C78" s="98">
        <v>0</v>
      </c>
      <c r="D78" s="98">
        <v>0</v>
      </c>
      <c r="E78" s="98">
        <v>0</v>
      </c>
      <c r="F78" s="98">
        <v>0</v>
      </c>
      <c r="G78" s="98">
        <v>0</v>
      </c>
      <c r="H78" s="98">
        <v>0</v>
      </c>
      <c r="I78" s="98">
        <v>0</v>
      </c>
      <c r="J78" s="93">
        <v>0</v>
      </c>
      <c r="K78" s="84">
        <v>0</v>
      </c>
      <c r="L78" s="84">
        <v>0</v>
      </c>
      <c r="M78" s="84">
        <v>0</v>
      </c>
      <c r="N78" s="84">
        <v>0</v>
      </c>
      <c r="O78" s="84">
        <v>0</v>
      </c>
      <c r="P78" s="84">
        <v>0</v>
      </c>
      <c r="Q78" s="93">
        <v>0</v>
      </c>
      <c r="R78" s="93"/>
      <c r="S78" s="24"/>
      <c r="T78" s="24"/>
      <c r="U78" s="24"/>
      <c r="V78" s="120"/>
      <c r="W78" s="24"/>
    </row>
    <row r="79" spans="1:23" s="4" customFormat="1" ht="12.75" customHeight="1" x14ac:dyDescent="0.2">
      <c r="A79" s="29" t="s">
        <v>43</v>
      </c>
      <c r="B79" s="98">
        <v>0</v>
      </c>
      <c r="C79" s="98">
        <v>0</v>
      </c>
      <c r="D79" s="98">
        <v>0</v>
      </c>
      <c r="E79" s="98">
        <v>6.1129379999999998</v>
      </c>
      <c r="F79" s="98">
        <v>6.2406540000000001</v>
      </c>
      <c r="G79" s="98">
        <v>4.0220370000000001</v>
      </c>
      <c r="H79" s="98">
        <v>6.0851040000000003</v>
      </c>
      <c r="I79" s="98">
        <v>9.0840700000000005</v>
      </c>
      <c r="J79" s="93">
        <v>6.6626690000000002</v>
      </c>
      <c r="K79" s="84">
        <f t="shared" ref="K79:Q79" si="60">(K144)*K13</f>
        <v>8.6938521600000005</v>
      </c>
      <c r="L79" s="84">
        <f t="shared" si="60"/>
        <v>9.2197691519999996</v>
      </c>
      <c r="M79" s="84">
        <f t="shared" si="60"/>
        <v>9.0521369855999971</v>
      </c>
      <c r="N79" s="84">
        <f t="shared" si="60"/>
        <v>10.259088583679999</v>
      </c>
      <c r="O79" s="84">
        <f t="shared" si="60"/>
        <v>12.310906300415999</v>
      </c>
      <c r="P79" s="84">
        <f t="shared" si="60"/>
        <v>13.407689642803195</v>
      </c>
      <c r="Q79" s="84">
        <f t="shared" si="60"/>
        <v>15.083650848153596</v>
      </c>
      <c r="R79" s="84"/>
      <c r="S79" s="24"/>
      <c r="T79" s="24"/>
      <c r="U79" s="24"/>
      <c r="V79" s="120"/>
      <c r="W79" s="24"/>
    </row>
    <row r="80" spans="1:23" s="4" customFormat="1" ht="12.75" customHeight="1" x14ac:dyDescent="0.2">
      <c r="A80" s="29" t="s">
        <v>86</v>
      </c>
      <c r="B80" s="98">
        <v>0</v>
      </c>
      <c r="C80" s="98">
        <v>0</v>
      </c>
      <c r="D80" s="98">
        <v>0</v>
      </c>
      <c r="E80" s="98">
        <v>4.3912959999999996</v>
      </c>
      <c r="F80" s="98">
        <v>6.0223849999999999</v>
      </c>
      <c r="G80" s="98">
        <v>10.750119</v>
      </c>
      <c r="H80" s="98">
        <v>11.572219</v>
      </c>
      <c r="I80" s="98">
        <v>14.855026000000001</v>
      </c>
      <c r="J80" s="92">
        <v>18.046057000000001</v>
      </c>
      <c r="K80" s="85">
        <f t="shared" ref="K80:Q80" si="61">K125*K145</f>
        <v>18.7346304</v>
      </c>
      <c r="L80" s="85">
        <f t="shared" si="61"/>
        <v>20.826664127999997</v>
      </c>
      <c r="M80" s="85">
        <f t="shared" si="61"/>
        <v>24.130203955199999</v>
      </c>
      <c r="N80" s="85">
        <f t="shared" si="61"/>
        <v>28.439168947199999</v>
      </c>
      <c r="O80" s="85">
        <f t="shared" si="61"/>
        <v>33.506511777791999</v>
      </c>
      <c r="P80" s="85">
        <f t="shared" si="61"/>
        <v>37.818923941785592</v>
      </c>
      <c r="Q80" s="85">
        <f t="shared" si="61"/>
        <v>44.526431206932472</v>
      </c>
      <c r="R80" s="85"/>
      <c r="S80" s="24"/>
      <c r="T80" s="24"/>
      <c r="U80" s="24"/>
      <c r="V80" s="41"/>
      <c r="W80" s="24"/>
    </row>
    <row r="81" spans="1:23" s="4" customFormat="1" ht="12.75" customHeight="1" x14ac:dyDescent="0.2">
      <c r="A81" s="29" t="s">
        <v>130</v>
      </c>
      <c r="B81" s="98">
        <v>0</v>
      </c>
      <c r="C81" s="98">
        <v>0</v>
      </c>
      <c r="D81" s="98">
        <v>0</v>
      </c>
      <c r="E81" s="98">
        <v>0</v>
      </c>
      <c r="F81" s="98">
        <v>0</v>
      </c>
      <c r="G81" s="98">
        <v>0</v>
      </c>
      <c r="H81" s="98">
        <v>0</v>
      </c>
      <c r="I81" s="98">
        <v>0</v>
      </c>
      <c r="J81" s="92">
        <v>1.830573</v>
      </c>
      <c r="K81" s="85">
        <v>1.830573</v>
      </c>
      <c r="L81" s="85">
        <v>1.830573</v>
      </c>
      <c r="M81" s="85">
        <v>1.830573</v>
      </c>
      <c r="N81" s="85">
        <v>1.830573</v>
      </c>
      <c r="O81" s="85">
        <v>1.830573</v>
      </c>
      <c r="P81" s="85">
        <v>1.830573</v>
      </c>
      <c r="Q81" s="85">
        <v>1.830573</v>
      </c>
      <c r="R81" s="85"/>
      <c r="S81" s="24"/>
      <c r="T81" s="24"/>
      <c r="U81" s="24"/>
      <c r="V81" s="41"/>
      <c r="W81" s="24"/>
    </row>
    <row r="82" spans="1:23" s="4" customFormat="1" ht="12.75" customHeight="1" x14ac:dyDescent="0.2">
      <c r="A82" s="29" t="s">
        <v>132</v>
      </c>
      <c r="B82" s="105"/>
      <c r="C82" s="105"/>
      <c r="D82" s="105"/>
      <c r="E82" s="105">
        <v>4.3762800000000004</v>
      </c>
      <c r="F82" s="105">
        <v>6.6228899999999999</v>
      </c>
      <c r="G82" s="105">
        <v>15.943436</v>
      </c>
      <c r="H82" s="105">
        <v>22.609000000000002</v>
      </c>
      <c r="I82" s="105">
        <v>26.105841999999999</v>
      </c>
      <c r="J82" s="107">
        <v>31.702708999999999</v>
      </c>
      <c r="K82" s="116">
        <f t="shared" ref="K82:Q82" si="62">K174*K171</f>
        <v>0</v>
      </c>
      <c r="L82" s="116">
        <f t="shared" si="62"/>
        <v>0</v>
      </c>
      <c r="M82" s="116">
        <f t="shared" si="62"/>
        <v>0</v>
      </c>
      <c r="N82" s="116">
        <f t="shared" si="62"/>
        <v>0</v>
      </c>
      <c r="O82" s="116">
        <f t="shared" si="62"/>
        <v>0</v>
      </c>
      <c r="P82" s="116">
        <f t="shared" si="62"/>
        <v>0</v>
      </c>
      <c r="Q82" s="116">
        <f t="shared" si="62"/>
        <v>0</v>
      </c>
      <c r="R82" s="116"/>
      <c r="S82" s="17"/>
      <c r="T82" s="17"/>
      <c r="U82" s="17"/>
      <c r="V82" s="41"/>
      <c r="W82" s="24"/>
    </row>
    <row r="83" spans="1:23" s="4" customFormat="1" ht="12.75" customHeight="1" x14ac:dyDescent="0.2">
      <c r="A83" s="29" t="s">
        <v>44</v>
      </c>
      <c r="B83" s="98">
        <f>SUM(B78:B82)</f>
        <v>0</v>
      </c>
      <c r="C83" s="98">
        <f t="shared" ref="C83:J83" si="63">SUM(C78:C82)</f>
        <v>0</v>
      </c>
      <c r="D83" s="98">
        <f t="shared" si="63"/>
        <v>0</v>
      </c>
      <c r="E83" s="98">
        <f t="shared" si="63"/>
        <v>14.880514000000002</v>
      </c>
      <c r="F83" s="98">
        <f t="shared" si="63"/>
        <v>18.885928999999997</v>
      </c>
      <c r="G83" s="98">
        <f t="shared" si="63"/>
        <v>30.715592000000001</v>
      </c>
      <c r="H83" s="98">
        <f t="shared" si="63"/>
        <v>40.266323</v>
      </c>
      <c r="I83" s="98">
        <f t="shared" si="63"/>
        <v>50.044938000000002</v>
      </c>
      <c r="J83" s="98">
        <f t="shared" si="63"/>
        <v>58.242007999999998</v>
      </c>
      <c r="K83" s="86">
        <f t="shared" ref="K83:Q83" si="64">SUM(K78:K82)</f>
        <v>29.25905556</v>
      </c>
      <c r="L83" s="86">
        <f t="shared" si="64"/>
        <v>31.877006279999996</v>
      </c>
      <c r="M83" s="86">
        <f t="shared" si="64"/>
        <v>35.012913940799997</v>
      </c>
      <c r="N83" s="86">
        <f t="shared" si="64"/>
        <v>40.528830530880001</v>
      </c>
      <c r="O83" s="86">
        <f t="shared" si="64"/>
        <v>47.647991078208001</v>
      </c>
      <c r="P83" s="86">
        <f t="shared" si="64"/>
        <v>53.057186584588791</v>
      </c>
      <c r="Q83" s="86">
        <f t="shared" si="64"/>
        <v>61.440655055086069</v>
      </c>
      <c r="R83" s="86"/>
      <c r="S83" s="26"/>
      <c r="T83" s="26"/>
      <c r="U83" s="26"/>
      <c r="V83" s="41"/>
      <c r="W83" s="24"/>
    </row>
    <row r="84" spans="1:23" s="4" customFormat="1" ht="12.75" customHeight="1" x14ac:dyDescent="0.2">
      <c r="A84" s="29"/>
      <c r="B84" s="98"/>
      <c r="C84" s="98"/>
      <c r="D84" s="98"/>
      <c r="E84" s="98"/>
      <c r="F84" s="98"/>
      <c r="G84" s="98"/>
      <c r="H84" s="98"/>
      <c r="I84" s="104"/>
      <c r="J84" s="92"/>
      <c r="K84" s="85"/>
      <c r="L84" s="85"/>
      <c r="M84" s="85"/>
      <c r="N84" s="85"/>
      <c r="O84" s="85"/>
      <c r="P84" s="85"/>
      <c r="Q84" s="85"/>
      <c r="R84" s="85"/>
      <c r="S84" s="26"/>
      <c r="T84" s="26"/>
      <c r="U84" s="26"/>
      <c r="V84" s="41"/>
      <c r="W84" s="24"/>
    </row>
    <row r="85" spans="1:23" s="4" customFormat="1" ht="12.75" customHeight="1" x14ac:dyDescent="0.2">
      <c r="A85" s="72" t="s">
        <v>87</v>
      </c>
      <c r="B85" s="98">
        <v>0</v>
      </c>
      <c r="C85" s="98">
        <f>B85</f>
        <v>0</v>
      </c>
      <c r="D85" s="98">
        <f>C85</f>
        <v>0</v>
      </c>
      <c r="E85" s="98">
        <v>0</v>
      </c>
      <c r="F85" s="104">
        <v>150</v>
      </c>
      <c r="G85" s="104">
        <v>150</v>
      </c>
      <c r="H85" s="98">
        <v>150</v>
      </c>
      <c r="I85" s="104">
        <v>150</v>
      </c>
      <c r="J85" s="104">
        <v>150</v>
      </c>
      <c r="K85" s="89">
        <v>150</v>
      </c>
      <c r="L85" s="89">
        <v>150</v>
      </c>
      <c r="M85" s="89">
        <v>150</v>
      </c>
      <c r="N85" s="89">
        <v>150</v>
      </c>
      <c r="O85" s="89">
        <v>150</v>
      </c>
      <c r="P85" s="89">
        <v>150</v>
      </c>
      <c r="Q85" s="84">
        <f>Q178</f>
        <v>150</v>
      </c>
      <c r="R85" s="84"/>
      <c r="S85" s="26"/>
      <c r="T85" s="26"/>
      <c r="U85" s="26"/>
      <c r="V85" s="41"/>
      <c r="W85" s="24"/>
    </row>
    <row r="86" spans="1:23" s="4" customFormat="1" ht="12.75" customHeight="1" x14ac:dyDescent="0.2">
      <c r="A86" s="72" t="s">
        <v>131</v>
      </c>
      <c r="B86" s="98"/>
      <c r="C86" s="98"/>
      <c r="D86" s="98"/>
      <c r="E86" s="98">
        <v>11.688843</v>
      </c>
      <c r="F86" s="104">
        <v>14.156283</v>
      </c>
      <c r="G86" s="104">
        <v>31.31551</v>
      </c>
      <c r="H86" s="104">
        <v>37.658499999999997</v>
      </c>
      <c r="I86" s="104">
        <v>40.880257</v>
      </c>
      <c r="J86" s="104">
        <v>38.399391000000001</v>
      </c>
      <c r="K86" s="84">
        <f t="shared" ref="K86:Q86" si="65">K171-K82</f>
        <v>73.102100000000007</v>
      </c>
      <c r="L86" s="84">
        <f t="shared" si="65"/>
        <v>76.102100000000007</v>
      </c>
      <c r="M86" s="84">
        <f t="shared" si="65"/>
        <v>79.102100000000007</v>
      </c>
      <c r="N86" s="84">
        <f t="shared" si="65"/>
        <v>79.102100000000007</v>
      </c>
      <c r="O86" s="84">
        <f t="shared" si="65"/>
        <v>79.102100000000007</v>
      </c>
      <c r="P86" s="84">
        <f t="shared" si="65"/>
        <v>79.102100000000007</v>
      </c>
      <c r="Q86" s="84">
        <f t="shared" si="65"/>
        <v>79.102100000000007</v>
      </c>
      <c r="R86" s="84"/>
      <c r="S86" s="24"/>
      <c r="T86" s="24"/>
      <c r="U86" s="24"/>
      <c r="V86" s="41"/>
      <c r="W86" s="24"/>
    </row>
    <row r="87" spans="1:23" s="4" customFormat="1" ht="12.75" customHeight="1" x14ac:dyDescent="0.2">
      <c r="A87" s="29" t="s">
        <v>45</v>
      </c>
      <c r="B87" s="100">
        <f>SUM(B83:B85)</f>
        <v>0</v>
      </c>
      <c r="C87" s="100">
        <f>SUM(C83:C85)</f>
        <v>0</v>
      </c>
      <c r="D87" s="100">
        <f>SUM(D83:D85)</f>
        <v>0</v>
      </c>
      <c r="E87" s="100">
        <f t="shared" ref="E87:Q87" si="66">SUM(E83:E86)</f>
        <v>26.569357000000004</v>
      </c>
      <c r="F87" s="100">
        <f t="shared" si="66"/>
        <v>183.04221200000001</v>
      </c>
      <c r="G87" s="100">
        <f t="shared" si="66"/>
        <v>212.031102</v>
      </c>
      <c r="H87" s="100">
        <f t="shared" si="66"/>
        <v>227.924823</v>
      </c>
      <c r="I87" s="100">
        <f t="shared" si="66"/>
        <v>240.925195</v>
      </c>
      <c r="J87" s="100">
        <f t="shared" si="66"/>
        <v>246.64139900000001</v>
      </c>
      <c r="K87" s="88">
        <f t="shared" si="66"/>
        <v>252.36115556000001</v>
      </c>
      <c r="L87" s="88">
        <f t="shared" si="66"/>
        <v>257.97910628</v>
      </c>
      <c r="M87" s="88">
        <f t="shared" si="66"/>
        <v>264.1150139408</v>
      </c>
      <c r="N87" s="88">
        <f t="shared" si="66"/>
        <v>269.63093053087999</v>
      </c>
      <c r="O87" s="88">
        <f t="shared" si="66"/>
        <v>276.75009107820802</v>
      </c>
      <c r="P87" s="88">
        <f t="shared" si="66"/>
        <v>282.15928658458881</v>
      </c>
      <c r="Q87" s="88">
        <f t="shared" si="66"/>
        <v>290.5427550550861</v>
      </c>
      <c r="R87" s="89"/>
      <c r="S87" s="104"/>
      <c r="T87" s="104"/>
      <c r="U87" s="104"/>
      <c r="V87" s="41"/>
      <c r="W87" s="24"/>
    </row>
    <row r="88" spans="1:23" s="4" customFormat="1" ht="12.75" customHeight="1" x14ac:dyDescent="0.2">
      <c r="A88" s="29" t="s">
        <v>122</v>
      </c>
      <c r="B88" s="98"/>
      <c r="C88" s="98"/>
      <c r="D88" s="98"/>
      <c r="E88" s="98">
        <v>156.88744700000001</v>
      </c>
      <c r="F88" s="98">
        <v>297.46665300000001</v>
      </c>
      <c r="G88" s="98">
        <v>297.68881299999998</v>
      </c>
      <c r="H88" s="98">
        <v>298.16671100000002</v>
      </c>
      <c r="I88" s="98">
        <v>298.572</v>
      </c>
      <c r="J88" s="119">
        <v>369.11765000000003</v>
      </c>
      <c r="K88" s="122">
        <v>369.11765000000003</v>
      </c>
      <c r="L88" s="122">
        <v>369.11765000000003</v>
      </c>
      <c r="M88" s="122">
        <v>369.11765000000003</v>
      </c>
      <c r="N88" s="122">
        <v>369.11765000000003</v>
      </c>
      <c r="O88" s="122">
        <v>369.11765000000003</v>
      </c>
      <c r="P88" s="122">
        <v>369.11765000000003</v>
      </c>
      <c r="Q88" s="119">
        <v>369.11765000000003</v>
      </c>
      <c r="R88" s="119"/>
      <c r="S88" s="24"/>
      <c r="T88" s="24"/>
      <c r="U88" s="24"/>
      <c r="V88" s="41"/>
      <c r="W88" s="24"/>
    </row>
    <row r="89" spans="1:23" s="4" customFormat="1" ht="12.75" customHeight="1" x14ac:dyDescent="0.2">
      <c r="A89" s="29" t="s">
        <v>123</v>
      </c>
      <c r="B89" s="98">
        <v>0</v>
      </c>
      <c r="C89" s="98">
        <v>0</v>
      </c>
      <c r="D89" s="98">
        <v>0</v>
      </c>
      <c r="E89" s="98">
        <v>-2.2005469999999998</v>
      </c>
      <c r="F89" s="98">
        <v>-2.051526</v>
      </c>
      <c r="G89" s="98">
        <v>-1.902504</v>
      </c>
      <c r="H89" s="98">
        <v>-1.7534829999999999</v>
      </c>
      <c r="I89" s="98">
        <v>-1.6044620000000001</v>
      </c>
      <c r="J89" s="93">
        <v>-3.2416800000000001</v>
      </c>
      <c r="K89" s="84">
        <f>J89</f>
        <v>-3.2416800000000001</v>
      </c>
      <c r="L89" s="84">
        <f t="shared" ref="L89:Q89" si="67">K89</f>
        <v>-3.2416800000000001</v>
      </c>
      <c r="M89" s="84">
        <f t="shared" si="67"/>
        <v>-3.2416800000000001</v>
      </c>
      <c r="N89" s="84">
        <f t="shared" si="67"/>
        <v>-3.2416800000000001</v>
      </c>
      <c r="O89" s="84">
        <f t="shared" si="67"/>
        <v>-3.2416800000000001</v>
      </c>
      <c r="P89" s="84">
        <f t="shared" si="67"/>
        <v>-3.2416800000000001</v>
      </c>
      <c r="Q89" s="84">
        <f t="shared" si="67"/>
        <v>-3.2416800000000001</v>
      </c>
      <c r="R89" s="84"/>
      <c r="S89" s="24"/>
      <c r="T89" s="24"/>
      <c r="U89" s="24"/>
      <c r="V89" s="41"/>
      <c r="W89" s="24"/>
    </row>
    <row r="90" spans="1:23" s="4" customFormat="1" ht="12.75" customHeight="1" x14ac:dyDescent="0.2">
      <c r="A90" s="29" t="s">
        <v>46</v>
      </c>
      <c r="B90" s="99">
        <v>0</v>
      </c>
      <c r="C90" s="99">
        <v>0</v>
      </c>
      <c r="D90" s="99">
        <v>0</v>
      </c>
      <c r="E90" s="99">
        <v>-27.814810000000001</v>
      </c>
      <c r="F90" s="99">
        <v>-38.470956999999999</v>
      </c>
      <c r="G90" s="99">
        <v>-51.788437000000002</v>
      </c>
      <c r="H90" s="99">
        <v>-69.275713999999994</v>
      </c>
      <c r="I90" s="99">
        <v>-90.106396000000004</v>
      </c>
      <c r="J90" s="101">
        <v>-143.253085</v>
      </c>
      <c r="K90" s="114">
        <f t="shared" ref="K90:Q90" si="68">J90+K31</f>
        <v>-202.64283326499998</v>
      </c>
      <c r="L90" s="114">
        <f t="shared" si="68"/>
        <v>-226.37874819397499</v>
      </c>
      <c r="M90" s="114">
        <f t="shared" si="68"/>
        <v>-247.32874930400462</v>
      </c>
      <c r="N90" s="114">
        <f t="shared" si="68"/>
        <v>-264.66036154591671</v>
      </c>
      <c r="O90" s="114">
        <f t="shared" si="68"/>
        <v>-278.12788224121743</v>
      </c>
      <c r="P90" s="114">
        <f t="shared" si="68"/>
        <v>-287.89653019108209</v>
      </c>
      <c r="Q90" s="84">
        <f t="shared" si="68"/>
        <v>-291.73104991708254</v>
      </c>
      <c r="R90" s="84"/>
      <c r="S90" s="24"/>
      <c r="T90" s="24"/>
      <c r="U90" s="24"/>
      <c r="V90" s="41"/>
      <c r="W90" s="24"/>
    </row>
    <row r="91" spans="1:23" s="4" customFormat="1" ht="12.75" customHeight="1" x14ac:dyDescent="0.2">
      <c r="A91" s="29" t="s">
        <v>47</v>
      </c>
      <c r="B91" s="99">
        <f>B88+B89+B90</f>
        <v>0</v>
      </c>
      <c r="C91" s="99">
        <f t="shared" ref="C91:J91" si="69">C88+C89+C90</f>
        <v>0</v>
      </c>
      <c r="D91" s="99">
        <f t="shared" si="69"/>
        <v>0</v>
      </c>
      <c r="E91" s="99">
        <f t="shared" si="69"/>
        <v>126.87209000000001</v>
      </c>
      <c r="F91" s="99">
        <f t="shared" si="69"/>
        <v>256.94416999999999</v>
      </c>
      <c r="G91" s="99">
        <f t="shared" si="69"/>
        <v>243.99787199999997</v>
      </c>
      <c r="H91" s="99">
        <f t="shared" si="69"/>
        <v>227.13751400000001</v>
      </c>
      <c r="I91" s="99">
        <f t="shared" si="69"/>
        <v>206.86114199999997</v>
      </c>
      <c r="J91" s="99">
        <f t="shared" si="69"/>
        <v>222.62288500000005</v>
      </c>
      <c r="K91" s="87">
        <f t="shared" ref="K91:Q91" si="70">K88+K89+K90</f>
        <v>163.23313673500007</v>
      </c>
      <c r="L91" s="87">
        <f t="shared" si="70"/>
        <v>139.49722180602507</v>
      </c>
      <c r="M91" s="87">
        <f t="shared" si="70"/>
        <v>118.54722069599543</v>
      </c>
      <c r="N91" s="87">
        <f t="shared" si="70"/>
        <v>101.21560845408334</v>
      </c>
      <c r="O91" s="87">
        <f t="shared" si="70"/>
        <v>87.748087758782617</v>
      </c>
      <c r="P91" s="87">
        <f t="shared" si="70"/>
        <v>77.979439808917959</v>
      </c>
      <c r="Q91" s="87">
        <f t="shared" si="70"/>
        <v>74.144920082917508</v>
      </c>
      <c r="R91" s="89"/>
      <c r="S91" s="24"/>
      <c r="T91" s="24"/>
      <c r="U91" s="24"/>
      <c r="V91" s="41"/>
      <c r="W91" s="24"/>
    </row>
    <row r="92" spans="1:23" s="4" customFormat="1" ht="12.75" customHeight="1" thickBot="1" x14ac:dyDescent="0.25">
      <c r="A92" s="29"/>
      <c r="B92" s="102">
        <f t="shared" ref="B92:J92" si="71">B87+B91</f>
        <v>0</v>
      </c>
      <c r="C92" s="102">
        <f t="shared" si="71"/>
        <v>0</v>
      </c>
      <c r="D92" s="102">
        <f t="shared" si="71"/>
        <v>0</v>
      </c>
      <c r="E92" s="102">
        <f t="shared" si="71"/>
        <v>153.44144700000001</v>
      </c>
      <c r="F92" s="102">
        <f t="shared" si="71"/>
        <v>439.98638199999999</v>
      </c>
      <c r="G92" s="102">
        <f t="shared" si="71"/>
        <v>456.02897399999995</v>
      </c>
      <c r="H92" s="102">
        <f t="shared" si="71"/>
        <v>455.06233700000001</v>
      </c>
      <c r="I92" s="102">
        <f t="shared" si="71"/>
        <v>447.786337</v>
      </c>
      <c r="J92" s="103">
        <f t="shared" si="71"/>
        <v>469.26428400000009</v>
      </c>
      <c r="K92" s="115">
        <f t="shared" ref="K92:Q92" si="72">K87+K91</f>
        <v>415.59429229500006</v>
      </c>
      <c r="L92" s="115">
        <f t="shared" si="72"/>
        <v>397.47632808602509</v>
      </c>
      <c r="M92" s="115">
        <f t="shared" si="72"/>
        <v>382.66223463679546</v>
      </c>
      <c r="N92" s="115">
        <f t="shared" si="72"/>
        <v>370.84653898496333</v>
      </c>
      <c r="O92" s="115">
        <f t="shared" si="72"/>
        <v>364.49817883699063</v>
      </c>
      <c r="P92" s="115">
        <f t="shared" si="72"/>
        <v>360.13872639350677</v>
      </c>
      <c r="Q92" s="115">
        <f t="shared" si="72"/>
        <v>364.68767513800361</v>
      </c>
      <c r="R92" s="85"/>
      <c r="S92" s="24"/>
      <c r="T92" s="24"/>
      <c r="U92" s="24"/>
      <c r="V92" s="41"/>
      <c r="W92" s="24"/>
    </row>
    <row r="93" spans="1:23" s="4" customFormat="1" ht="12.75" customHeight="1" thickTop="1" x14ac:dyDescent="0.2">
      <c r="A93" s="29" t="s">
        <v>48</v>
      </c>
      <c r="B93" s="84"/>
      <c r="C93" s="84"/>
      <c r="D93" s="84"/>
      <c r="E93" s="84">
        <f>E76-E92</f>
        <v>3.1642000000005055E-2</v>
      </c>
      <c r="F93" s="84">
        <f t="shared" ref="F93:M93" si="73">F76-F92</f>
        <v>3.3831999999961226E-2</v>
      </c>
      <c r="G93" s="84">
        <f t="shared" si="73"/>
        <v>3.4078000000022257E-2</v>
      </c>
      <c r="H93" s="84">
        <f t="shared" si="73"/>
        <v>3.4466000000008989E-2</v>
      </c>
      <c r="I93" s="84">
        <f t="shared" si="73"/>
        <v>3.1382000000007793E-2</v>
      </c>
      <c r="J93" s="84">
        <f t="shared" si="73"/>
        <v>3.903299999990395E-2</v>
      </c>
      <c r="K93" s="84">
        <f t="shared" si="73"/>
        <v>3.903299999990395E-2</v>
      </c>
      <c r="L93" s="84">
        <f t="shared" si="73"/>
        <v>3.903299999990395E-2</v>
      </c>
      <c r="M93" s="84">
        <f t="shared" si="73"/>
        <v>3.903299999990395E-2</v>
      </c>
      <c r="N93" s="84">
        <f>N76-N92</f>
        <v>3.903299999990395E-2</v>
      </c>
      <c r="O93" s="84">
        <f>O76-O92</f>
        <v>3.903299999990395E-2</v>
      </c>
      <c r="P93" s="84">
        <f>P76-P92</f>
        <v>3.903299999990395E-2</v>
      </c>
      <c r="Q93" s="84">
        <f>Q76-Q92</f>
        <v>3.903299999990395E-2</v>
      </c>
      <c r="R93" s="84"/>
      <c r="S93" s="24"/>
      <c r="T93" s="24"/>
      <c r="U93" s="24"/>
      <c r="V93" s="43"/>
      <c r="W93" s="24"/>
    </row>
    <row r="94" spans="1:23" s="4" customFormat="1" ht="12.75" customHeight="1" x14ac:dyDescent="0.2">
      <c r="A94" s="29"/>
      <c r="B94" s="26"/>
      <c r="C94" s="26"/>
      <c r="D94" s="26"/>
      <c r="E94" s="106"/>
      <c r="F94" s="106"/>
      <c r="G94" s="106"/>
      <c r="H94" s="106"/>
      <c r="I94" s="106"/>
      <c r="J94" s="106"/>
      <c r="K94" s="26"/>
      <c r="L94" s="26"/>
      <c r="M94" s="26"/>
      <c r="N94" s="26"/>
      <c r="O94" s="26"/>
      <c r="P94" s="26"/>
      <c r="Q94" s="26"/>
      <c r="R94" s="26"/>
      <c r="S94" s="26"/>
      <c r="T94" s="26"/>
      <c r="U94" s="26"/>
      <c r="V94" s="43"/>
      <c r="W94" s="24"/>
    </row>
    <row r="95" spans="1:23" s="4" customFormat="1" ht="12.75" customHeight="1" x14ac:dyDescent="0.2">
      <c r="A95" s="44" t="s">
        <v>49</v>
      </c>
      <c r="B95" s="45"/>
      <c r="C95" s="45"/>
      <c r="D95" s="45"/>
      <c r="E95" s="45"/>
      <c r="F95" s="45"/>
      <c r="G95" s="45"/>
      <c r="H95" s="37"/>
      <c r="I95" s="45"/>
      <c r="J95" s="45"/>
      <c r="K95" s="45"/>
      <c r="L95" s="45"/>
      <c r="M95" s="45"/>
      <c r="N95" s="45"/>
      <c r="O95" s="45"/>
      <c r="P95" s="45"/>
      <c r="Q95" s="45"/>
      <c r="R95" s="45"/>
      <c r="S95" s="45"/>
      <c r="T95" s="45"/>
      <c r="U95" s="45"/>
      <c r="V95" s="43"/>
      <c r="W95" s="24"/>
    </row>
    <row r="96" spans="1:23" s="4" customFormat="1" ht="12.75" customHeight="1" x14ac:dyDescent="0.2">
      <c r="A96" s="46" t="s">
        <v>50</v>
      </c>
      <c r="B96" s="26"/>
      <c r="C96" s="26"/>
      <c r="D96" s="26"/>
      <c r="E96" s="26"/>
      <c r="F96" s="24"/>
      <c r="G96" s="24"/>
      <c r="H96" s="23"/>
      <c r="I96" s="26"/>
      <c r="J96" s="34"/>
      <c r="K96" s="34">
        <f t="shared" ref="K96:P96" si="74">K28</f>
        <v>-59.389748264999994</v>
      </c>
      <c r="L96" s="34">
        <f t="shared" si="74"/>
        <v>-23.735914928975003</v>
      </c>
      <c r="M96" s="34">
        <f t="shared" si="74"/>
        <v>-20.950001110029632</v>
      </c>
      <c r="N96" s="34">
        <f t="shared" si="74"/>
        <v>-17.331612241912083</v>
      </c>
      <c r="O96" s="34">
        <f t="shared" si="74"/>
        <v>-13.46752069530074</v>
      </c>
      <c r="P96" s="34">
        <f t="shared" si="74"/>
        <v>-9.7686479498646612</v>
      </c>
      <c r="Q96" s="34">
        <f>Q31</f>
        <v>-3.8345197260004418</v>
      </c>
      <c r="R96" s="34"/>
      <c r="S96" s="34"/>
      <c r="T96" s="34"/>
      <c r="U96" s="34"/>
      <c r="V96" s="43"/>
      <c r="W96" s="24"/>
    </row>
    <row r="97" spans="1:23" s="4" customFormat="1" ht="12.75" customHeight="1" x14ac:dyDescent="0.2">
      <c r="A97" s="46"/>
      <c r="B97" s="26"/>
      <c r="C97" s="26"/>
      <c r="D97" s="26"/>
      <c r="E97" s="26"/>
      <c r="F97" s="24"/>
      <c r="G97" s="24"/>
      <c r="H97" s="23"/>
      <c r="I97" s="26"/>
      <c r="J97" s="34"/>
      <c r="K97" s="34"/>
      <c r="L97" s="34"/>
      <c r="M97" s="34"/>
      <c r="N97" s="34"/>
      <c r="O97" s="34"/>
      <c r="P97" s="34"/>
      <c r="Q97" s="34"/>
      <c r="R97" s="34"/>
      <c r="S97" s="34"/>
      <c r="T97" s="34"/>
      <c r="U97" s="34"/>
      <c r="V97" s="43"/>
      <c r="W97" s="24"/>
    </row>
    <row r="98" spans="1:23" s="4" customFormat="1" ht="12.75" customHeight="1" x14ac:dyDescent="0.2">
      <c r="A98" s="47" t="s">
        <v>51</v>
      </c>
      <c r="B98" s="26"/>
      <c r="C98" s="26"/>
      <c r="D98" s="26"/>
      <c r="E98" s="26"/>
      <c r="F98" s="24"/>
      <c r="G98" s="24"/>
      <c r="H98" s="23"/>
      <c r="I98" s="26"/>
      <c r="J98" s="34"/>
      <c r="K98" s="34">
        <f t="shared" ref="K98:Q98" si="75">K140</f>
        <v>6.9</v>
      </c>
      <c r="L98" s="34">
        <f t="shared" si="75"/>
        <v>9.5</v>
      </c>
      <c r="M98" s="34">
        <f t="shared" si="75"/>
        <v>9.5</v>
      </c>
      <c r="N98" s="34">
        <f t="shared" si="75"/>
        <v>9.5</v>
      </c>
      <c r="O98" s="34">
        <f t="shared" si="75"/>
        <v>9.5</v>
      </c>
      <c r="P98" s="34">
        <f t="shared" si="75"/>
        <v>9.5</v>
      </c>
      <c r="Q98" s="34">
        <f t="shared" si="75"/>
        <v>9.5</v>
      </c>
      <c r="R98" s="34"/>
      <c r="S98" s="34"/>
      <c r="T98" s="34"/>
      <c r="U98" s="34"/>
      <c r="V98" s="43"/>
      <c r="W98" s="24"/>
    </row>
    <row r="99" spans="1:23" s="4" customFormat="1" ht="11.25" x14ac:dyDescent="0.2">
      <c r="A99" s="47" t="s">
        <v>167</v>
      </c>
      <c r="B99" s="26"/>
      <c r="C99" s="26"/>
      <c r="D99" s="26"/>
      <c r="E99" s="26"/>
      <c r="F99" s="24"/>
      <c r="G99" s="24"/>
      <c r="H99" s="23"/>
      <c r="I99" s="26"/>
      <c r="J99" s="34"/>
      <c r="K99" s="34">
        <f>K158</f>
        <v>6.9</v>
      </c>
      <c r="L99" s="34">
        <f t="shared" ref="L99:Q99" si="76">L158</f>
        <v>6.9</v>
      </c>
      <c r="M99" s="34">
        <f t="shared" si="76"/>
        <v>6.9</v>
      </c>
      <c r="N99" s="34">
        <f t="shared" si="76"/>
        <v>6.9</v>
      </c>
      <c r="O99" s="34">
        <f t="shared" si="76"/>
        <v>6.9</v>
      </c>
      <c r="P99" s="34">
        <f t="shared" si="76"/>
        <v>6.9</v>
      </c>
      <c r="Q99" s="34">
        <f t="shared" si="76"/>
        <v>6.9</v>
      </c>
      <c r="R99" s="34"/>
      <c r="S99" s="34"/>
      <c r="T99" s="34"/>
      <c r="U99" s="34"/>
      <c r="V99" s="43"/>
      <c r="W99" s="24"/>
    </row>
    <row r="100" spans="1:23" s="4" customFormat="1" ht="12.75" customHeight="1" x14ac:dyDescent="0.2">
      <c r="A100" s="47" t="s">
        <v>88</v>
      </c>
      <c r="B100" s="26"/>
      <c r="C100" s="26"/>
      <c r="D100" s="26"/>
      <c r="E100" s="26"/>
      <c r="F100" s="24"/>
      <c r="G100" s="24"/>
      <c r="H100" s="23"/>
      <c r="I100" s="26"/>
      <c r="J100" s="34">
        <f>I67-J67</f>
        <v>-4.8586160000000014</v>
      </c>
      <c r="K100" s="34">
        <f>J67-K67</f>
        <v>-8.2265725599999975</v>
      </c>
      <c r="L100" s="34">
        <f t="shared" ref="L100:Q101" si="77">K67-L67</f>
        <v>-4.3551919679999997</v>
      </c>
      <c r="M100" s="34">
        <f t="shared" si="77"/>
        <v>-6.956734905599987</v>
      </c>
      <c r="N100" s="34">
        <f t="shared" si="77"/>
        <v>-7.7446060876800047</v>
      </c>
      <c r="O100" s="34">
        <f t="shared" si="77"/>
        <v>-9.1728321454080088</v>
      </c>
      <c r="P100" s="34">
        <f t="shared" si="77"/>
        <v>-8.3806005473279868</v>
      </c>
      <c r="Q100" s="34">
        <f t="shared" si="77"/>
        <v>-12.402112919592952</v>
      </c>
      <c r="R100" s="34"/>
      <c r="S100" s="34"/>
      <c r="T100" s="34"/>
      <c r="U100" s="34"/>
      <c r="V100" s="43"/>
      <c r="W100" s="24"/>
    </row>
    <row r="101" spans="1:23" s="4" customFormat="1" ht="12.75" customHeight="1" x14ac:dyDescent="0.2">
      <c r="A101" s="4" t="s">
        <v>151</v>
      </c>
      <c r="B101" s="26"/>
      <c r="C101" s="26"/>
      <c r="D101" s="26"/>
      <c r="E101" s="26"/>
      <c r="F101" s="24"/>
      <c r="G101" s="24"/>
      <c r="H101" s="23"/>
      <c r="I101" s="26"/>
      <c r="J101" s="34">
        <f>I68-J68</f>
        <v>-5.3410000000000002</v>
      </c>
      <c r="K101" s="34">
        <f>J68-K68</f>
        <v>-1.7754399999999997</v>
      </c>
      <c r="L101" s="34">
        <f t="shared" si="77"/>
        <v>-2</v>
      </c>
      <c r="M101" s="34">
        <f t="shared" si="77"/>
        <v>-2</v>
      </c>
      <c r="N101" s="34">
        <f t="shared" si="77"/>
        <v>-2</v>
      </c>
      <c r="O101" s="34">
        <f t="shared" si="77"/>
        <v>-1</v>
      </c>
      <c r="P101" s="34">
        <f>O68-P68</f>
        <v>0</v>
      </c>
      <c r="Q101" s="34">
        <f>P68-Q68</f>
        <v>-2.0330000000000013</v>
      </c>
      <c r="R101" s="34"/>
      <c r="S101" s="34"/>
      <c r="T101" s="34"/>
      <c r="U101" s="34"/>
      <c r="V101" s="43"/>
      <c r="W101" s="24"/>
    </row>
    <row r="102" spans="1:23" s="4" customFormat="1" ht="12.75" customHeight="1" x14ac:dyDescent="0.2">
      <c r="A102" s="47" t="s">
        <v>89</v>
      </c>
      <c r="B102" s="26"/>
      <c r="C102" s="26"/>
      <c r="D102" s="26"/>
      <c r="E102" s="26"/>
      <c r="F102" s="24"/>
      <c r="G102" s="24"/>
      <c r="H102" s="23"/>
      <c r="I102" s="26"/>
      <c r="J102" s="48">
        <f t="shared" ref="J102:Q102" si="78">J79+J80-I79-I80</f>
        <v>0.76963000000000115</v>
      </c>
      <c r="K102" s="48">
        <f t="shared" si="78"/>
        <v>2.7197565599999969</v>
      </c>
      <c r="L102" s="48">
        <f t="shared" si="78"/>
        <v>2.6179507199999961</v>
      </c>
      <c r="M102" s="48">
        <f t="shared" si="78"/>
        <v>3.1359076608000009</v>
      </c>
      <c r="N102" s="48">
        <f t="shared" si="78"/>
        <v>5.5159165900800033</v>
      </c>
      <c r="O102" s="48">
        <f t="shared" si="78"/>
        <v>7.1191605473280042</v>
      </c>
      <c r="P102" s="48">
        <f t="shared" si="78"/>
        <v>5.4091955063807902</v>
      </c>
      <c r="Q102" s="48">
        <f t="shared" si="78"/>
        <v>8.3834684704972844</v>
      </c>
      <c r="R102" s="48"/>
      <c r="S102" s="48"/>
      <c r="T102" s="48"/>
      <c r="U102" s="48"/>
      <c r="V102" s="43"/>
      <c r="W102" s="24"/>
    </row>
    <row r="103" spans="1:23" s="4" customFormat="1" ht="12.75" customHeight="1" x14ac:dyDescent="0.2">
      <c r="A103" s="46" t="s">
        <v>83</v>
      </c>
      <c r="B103" s="26"/>
      <c r="C103" s="26"/>
      <c r="D103" s="26"/>
      <c r="E103" s="26"/>
      <c r="F103" s="24"/>
      <c r="G103" s="24"/>
      <c r="H103" s="23"/>
      <c r="I103" s="26"/>
      <c r="J103" s="48"/>
      <c r="K103" s="34">
        <f>SUM(K98:K102)</f>
        <v>6.5177440000000004</v>
      </c>
      <c r="L103" s="34">
        <f t="shared" ref="L103:Q103" si="79">SUM(L98:L102)</f>
        <v>12.662758751999995</v>
      </c>
      <c r="M103" s="34">
        <f t="shared" si="79"/>
        <v>10.579172755200013</v>
      </c>
      <c r="N103" s="34">
        <f t="shared" si="79"/>
        <v>12.171310502399997</v>
      </c>
      <c r="O103" s="34">
        <f t="shared" si="79"/>
        <v>13.346328401919994</v>
      </c>
      <c r="P103" s="34">
        <f t="shared" si="79"/>
        <v>13.428594959052802</v>
      </c>
      <c r="Q103" s="34">
        <f t="shared" si="79"/>
        <v>10.34835555090433</v>
      </c>
      <c r="R103" s="34"/>
      <c r="S103" s="34"/>
      <c r="T103" s="34"/>
      <c r="U103" s="34"/>
      <c r="V103" s="43"/>
      <c r="W103" s="24"/>
    </row>
    <row r="104" spans="1:23" s="4" customFormat="1" ht="12.75" customHeight="1" x14ac:dyDescent="0.2">
      <c r="A104" s="46"/>
      <c r="B104" s="26"/>
      <c r="C104" s="26"/>
      <c r="D104" s="26"/>
      <c r="E104" s="26"/>
      <c r="F104" s="24"/>
      <c r="G104" s="24"/>
      <c r="H104" s="23"/>
      <c r="I104" s="26"/>
      <c r="J104" s="34"/>
      <c r="K104" s="34"/>
      <c r="L104" s="34"/>
      <c r="M104" s="34"/>
      <c r="N104" s="34"/>
      <c r="O104" s="34"/>
      <c r="P104" s="34"/>
      <c r="Q104" s="34"/>
      <c r="R104" s="34"/>
      <c r="S104" s="34"/>
      <c r="T104" s="34"/>
      <c r="U104" s="34"/>
      <c r="V104" s="43"/>
      <c r="W104" s="24"/>
    </row>
    <row r="105" spans="1:23" s="4" customFormat="1" ht="12.75" customHeight="1" x14ac:dyDescent="0.2">
      <c r="A105" s="47" t="s">
        <v>52</v>
      </c>
      <c r="B105" s="26"/>
      <c r="C105" s="26"/>
      <c r="D105" s="26"/>
      <c r="E105" s="26"/>
      <c r="F105" s="24"/>
      <c r="G105" s="24"/>
      <c r="H105" s="23"/>
      <c r="I105" s="26"/>
      <c r="J105" s="34"/>
      <c r="K105" s="34">
        <f t="shared" ref="K105:Q105" si="80">-K150</f>
        <v>-9</v>
      </c>
      <c r="L105" s="34">
        <f t="shared" si="80"/>
        <v>-9</v>
      </c>
      <c r="M105" s="34">
        <f t="shared" si="80"/>
        <v>-9</v>
      </c>
      <c r="N105" s="34">
        <f t="shared" si="80"/>
        <v>-9</v>
      </c>
      <c r="O105" s="34">
        <f t="shared" si="80"/>
        <v>-9</v>
      </c>
      <c r="P105" s="34">
        <f t="shared" si="80"/>
        <v>-9</v>
      </c>
      <c r="Q105" s="34">
        <f t="shared" si="80"/>
        <v>-9</v>
      </c>
      <c r="R105" s="34"/>
      <c r="S105" s="34"/>
      <c r="T105" s="34"/>
      <c r="U105" s="34"/>
      <c r="V105" s="43"/>
      <c r="W105" s="24"/>
    </row>
    <row r="106" spans="1:23" s="4" customFormat="1" ht="12.75" customHeight="1" x14ac:dyDescent="0.2">
      <c r="A106" s="47" t="s">
        <v>53</v>
      </c>
      <c r="B106" s="26"/>
      <c r="C106" s="26"/>
      <c r="D106" s="26"/>
      <c r="E106" s="26"/>
      <c r="F106" s="24"/>
      <c r="G106" s="24"/>
      <c r="H106" s="23"/>
      <c r="I106" s="26"/>
      <c r="J106" s="48"/>
      <c r="K106" s="48">
        <v>0</v>
      </c>
      <c r="L106" s="48">
        <v>0</v>
      </c>
      <c r="M106" s="48">
        <v>0</v>
      </c>
      <c r="N106" s="48">
        <v>0</v>
      </c>
      <c r="O106" s="48">
        <v>0</v>
      </c>
      <c r="P106" s="48">
        <v>0</v>
      </c>
      <c r="Q106" s="48">
        <v>0</v>
      </c>
      <c r="R106" s="48"/>
      <c r="S106" s="48"/>
      <c r="T106" s="48"/>
      <c r="U106" s="48"/>
      <c r="V106" s="43"/>
      <c r="W106" s="24"/>
    </row>
    <row r="107" spans="1:23" s="4" customFormat="1" ht="12.75" customHeight="1" x14ac:dyDescent="0.2">
      <c r="A107" s="46" t="s">
        <v>54</v>
      </c>
      <c r="B107" s="26"/>
      <c r="C107" s="26"/>
      <c r="D107" s="26"/>
      <c r="E107" s="26"/>
      <c r="F107" s="24"/>
      <c r="G107" s="24"/>
      <c r="H107" s="23"/>
      <c r="I107" s="26"/>
      <c r="J107" s="34"/>
      <c r="K107" s="34">
        <f t="shared" ref="K107:Q107" si="81">K106+K105</f>
        <v>-9</v>
      </c>
      <c r="L107" s="34">
        <f t="shared" si="81"/>
        <v>-9</v>
      </c>
      <c r="M107" s="34">
        <f t="shared" si="81"/>
        <v>-9</v>
      </c>
      <c r="N107" s="34">
        <f t="shared" si="81"/>
        <v>-9</v>
      </c>
      <c r="O107" s="34">
        <f t="shared" si="81"/>
        <v>-9</v>
      </c>
      <c r="P107" s="34">
        <f t="shared" si="81"/>
        <v>-9</v>
      </c>
      <c r="Q107" s="34">
        <f t="shared" si="81"/>
        <v>-9</v>
      </c>
      <c r="R107" s="34"/>
      <c r="S107" s="34"/>
      <c r="T107" s="34"/>
      <c r="U107" s="34"/>
      <c r="V107" s="43"/>
      <c r="W107" s="24"/>
    </row>
    <row r="108" spans="1:23" s="4" customFormat="1" ht="12.75" customHeight="1" x14ac:dyDescent="0.2">
      <c r="A108" s="47"/>
      <c r="B108" s="26"/>
      <c r="C108" s="26"/>
      <c r="D108" s="26"/>
      <c r="E108" s="26"/>
      <c r="F108" s="24"/>
      <c r="G108" s="24"/>
      <c r="H108" s="23"/>
      <c r="I108" s="26"/>
      <c r="J108" s="34"/>
      <c r="K108" s="34"/>
      <c r="L108" s="34"/>
      <c r="M108" s="34"/>
      <c r="N108" s="34"/>
      <c r="O108" s="34"/>
      <c r="P108" s="34"/>
      <c r="Q108" s="34"/>
      <c r="R108" s="34"/>
      <c r="S108" s="34"/>
      <c r="T108" s="34"/>
      <c r="U108" s="34"/>
      <c r="V108" s="43"/>
      <c r="W108" s="24"/>
    </row>
    <row r="109" spans="1:23" s="4" customFormat="1" ht="12.75" customHeight="1" x14ac:dyDescent="0.2">
      <c r="A109" s="47" t="s">
        <v>55</v>
      </c>
      <c r="B109" s="26"/>
      <c r="C109" s="26"/>
      <c r="D109" s="26"/>
      <c r="E109" s="26"/>
      <c r="F109" s="24"/>
      <c r="G109" s="24"/>
      <c r="H109" s="23"/>
      <c r="I109" s="26"/>
      <c r="J109" s="34"/>
      <c r="K109" s="34">
        <f t="shared" ref="K109:Q109" si="82">IF(K118+K116&gt;K119,-(K118+K116-K119),K119-(K118+K116))</f>
        <v>-188.418616735</v>
      </c>
      <c r="L109" s="34">
        <f t="shared" si="82"/>
        <v>17.073156176975008</v>
      </c>
      <c r="M109" s="34">
        <f t="shared" si="82"/>
        <v>16.370828354829619</v>
      </c>
      <c r="N109" s="34">
        <f t="shared" si="82"/>
        <v>14.160301739512086</v>
      </c>
      <c r="O109" s="34">
        <f t="shared" si="82"/>
        <v>9.1211922933807461</v>
      </c>
      <c r="P109" s="34">
        <f t="shared" si="82"/>
        <v>5.3400529908118592</v>
      </c>
      <c r="Q109" s="34">
        <f t="shared" si="82"/>
        <v>2.4861641750961123</v>
      </c>
      <c r="R109" s="34"/>
      <c r="S109" s="34"/>
      <c r="T109" s="34"/>
      <c r="U109" s="34"/>
      <c r="V109" s="43"/>
      <c r="W109" s="24"/>
    </row>
    <row r="110" spans="1:23" s="4" customFormat="1" ht="12.75" customHeight="1" x14ac:dyDescent="0.2">
      <c r="A110" s="47" t="s">
        <v>56</v>
      </c>
      <c r="B110" s="26"/>
      <c r="C110" s="26"/>
      <c r="D110" s="26"/>
      <c r="E110" s="26"/>
      <c r="F110" s="24"/>
      <c r="G110" s="24"/>
      <c r="H110" s="23"/>
      <c r="I110" s="26"/>
      <c r="J110" s="34"/>
      <c r="K110" s="34">
        <f t="shared" ref="K110:Q110" si="83">K169+K170+K177</f>
        <v>3</v>
      </c>
      <c r="L110" s="34">
        <f t="shared" si="83"/>
        <v>3</v>
      </c>
      <c r="M110" s="34">
        <f t="shared" si="83"/>
        <v>3</v>
      </c>
      <c r="N110" s="34">
        <f t="shared" si="83"/>
        <v>0</v>
      </c>
      <c r="O110" s="34">
        <f t="shared" si="83"/>
        <v>0</v>
      </c>
      <c r="P110" s="34">
        <f t="shared" si="83"/>
        <v>0</v>
      </c>
      <c r="Q110" s="34">
        <f t="shared" si="83"/>
        <v>0</v>
      </c>
      <c r="R110" s="34"/>
      <c r="S110" s="34"/>
      <c r="T110" s="34"/>
      <c r="U110" s="34"/>
      <c r="V110" s="43"/>
      <c r="W110" s="24"/>
    </row>
    <row r="111" spans="1:23" s="4" customFormat="1" ht="12.75" customHeight="1" x14ac:dyDescent="0.2">
      <c r="A111" s="47" t="s">
        <v>168</v>
      </c>
      <c r="B111" s="26"/>
      <c r="C111" s="26"/>
      <c r="D111" s="26"/>
      <c r="E111" s="26"/>
      <c r="F111" s="24"/>
      <c r="G111" s="24"/>
      <c r="H111" s="23"/>
      <c r="I111" s="26"/>
      <c r="J111" s="34"/>
      <c r="K111" s="34">
        <f>-K152</f>
        <v>25</v>
      </c>
      <c r="L111" s="34"/>
      <c r="M111" s="34"/>
      <c r="N111" s="34"/>
      <c r="O111" s="34"/>
      <c r="P111" s="34"/>
      <c r="Q111" s="34"/>
      <c r="R111" s="34"/>
      <c r="S111" s="34"/>
      <c r="T111" s="34"/>
      <c r="U111" s="34"/>
      <c r="V111" s="43"/>
      <c r="W111" s="24"/>
    </row>
    <row r="112" spans="1:23" s="4" customFormat="1" ht="12.75" customHeight="1" x14ac:dyDescent="0.2">
      <c r="A112" s="47" t="s">
        <v>57</v>
      </c>
      <c r="B112" s="26"/>
      <c r="C112" s="26"/>
      <c r="D112" s="26"/>
      <c r="E112" s="26"/>
      <c r="F112" s="24"/>
      <c r="G112" s="24"/>
      <c r="H112" s="23"/>
      <c r="I112" s="26"/>
      <c r="J112" s="48"/>
      <c r="K112" s="48">
        <v>0</v>
      </c>
      <c r="L112" s="48">
        <v>0</v>
      </c>
      <c r="M112" s="48">
        <v>0</v>
      </c>
      <c r="N112" s="48">
        <v>0</v>
      </c>
      <c r="O112" s="48">
        <v>0</v>
      </c>
      <c r="P112" s="48">
        <v>0</v>
      </c>
      <c r="Q112" s="48">
        <v>0</v>
      </c>
      <c r="R112" s="48"/>
      <c r="S112" s="48"/>
      <c r="T112" s="48"/>
      <c r="U112" s="48"/>
      <c r="V112" s="43"/>
      <c r="W112" s="26"/>
    </row>
    <row r="113" spans="1:23" s="4" customFormat="1" ht="12.75" customHeight="1" x14ac:dyDescent="0.2">
      <c r="A113" s="47" t="s">
        <v>58</v>
      </c>
      <c r="B113" s="26"/>
      <c r="C113" s="26"/>
      <c r="D113" s="26"/>
      <c r="E113" s="26"/>
      <c r="F113" s="24"/>
      <c r="G113" s="24"/>
      <c r="H113" s="23"/>
      <c r="I113" s="26"/>
      <c r="J113" s="34"/>
      <c r="K113" s="34">
        <f t="shared" ref="K113:Q113" si="84">SUM(K109:K112)</f>
        <v>-160.418616735</v>
      </c>
      <c r="L113" s="34">
        <f t="shared" si="84"/>
        <v>20.073156176975008</v>
      </c>
      <c r="M113" s="34">
        <f t="shared" si="84"/>
        <v>19.370828354829619</v>
      </c>
      <c r="N113" s="34">
        <f t="shared" si="84"/>
        <v>14.160301739512086</v>
      </c>
      <c r="O113" s="34">
        <f t="shared" si="84"/>
        <v>9.1211922933807461</v>
      </c>
      <c r="P113" s="34">
        <f t="shared" si="84"/>
        <v>5.3400529908118592</v>
      </c>
      <c r="Q113" s="34">
        <f t="shared" si="84"/>
        <v>2.4861641750961123</v>
      </c>
      <c r="R113" s="34"/>
      <c r="S113" s="34"/>
      <c r="T113" s="34"/>
      <c r="U113" s="34"/>
      <c r="V113" s="43"/>
      <c r="W113" s="26"/>
    </row>
    <row r="114" spans="1:23" s="4" customFormat="1" ht="12.75" customHeight="1" x14ac:dyDescent="0.2">
      <c r="A114" s="47"/>
      <c r="B114" s="26"/>
      <c r="C114" s="26"/>
      <c r="D114" s="26"/>
      <c r="E114" s="26"/>
      <c r="F114" s="24"/>
      <c r="G114" s="24"/>
      <c r="H114" s="23"/>
      <c r="I114" s="26"/>
      <c r="J114" s="34"/>
      <c r="K114" s="34"/>
      <c r="L114" s="34"/>
      <c r="M114" s="34"/>
      <c r="N114" s="34"/>
      <c r="O114" s="34"/>
      <c r="P114" s="34"/>
      <c r="Q114" s="34"/>
      <c r="R114" s="34"/>
      <c r="S114" s="34"/>
      <c r="T114" s="34"/>
      <c r="U114" s="34"/>
      <c r="V114" s="43"/>
      <c r="W114" s="26"/>
    </row>
    <row r="115" spans="1:23" s="4" customFormat="1" ht="12.75" customHeight="1" x14ac:dyDescent="0.2">
      <c r="A115" s="47" t="s">
        <v>59</v>
      </c>
      <c r="B115" s="26"/>
      <c r="C115" s="26"/>
      <c r="D115" s="26"/>
      <c r="E115" s="26"/>
      <c r="F115" s="24"/>
      <c r="G115" s="24"/>
      <c r="H115" s="23"/>
      <c r="I115" s="26"/>
      <c r="J115" s="34"/>
      <c r="K115" s="34">
        <f>K96+K103+K107+K113</f>
        <v>-222.29062099999999</v>
      </c>
      <c r="L115" s="34">
        <f t="shared" ref="L115:Q115" si="85">L96+L103+L107+L113</f>
        <v>0</v>
      </c>
      <c r="M115" s="34">
        <f t="shared" si="85"/>
        <v>0</v>
      </c>
      <c r="N115" s="34">
        <f t="shared" si="85"/>
        <v>0</v>
      </c>
      <c r="O115" s="34">
        <f t="shared" si="85"/>
        <v>0</v>
      </c>
      <c r="P115" s="34">
        <f t="shared" si="85"/>
        <v>0</v>
      </c>
      <c r="Q115" s="34">
        <f t="shared" si="85"/>
        <v>0</v>
      </c>
      <c r="R115" s="34"/>
      <c r="S115" s="34"/>
      <c r="T115" s="34"/>
      <c r="U115" s="34"/>
      <c r="V115" s="43"/>
      <c r="W115" s="26"/>
    </row>
    <row r="116" spans="1:23" s="4" customFormat="1" ht="12.75" customHeight="1" x14ac:dyDescent="0.2">
      <c r="A116" s="47" t="s">
        <v>60</v>
      </c>
      <c r="B116" s="26"/>
      <c r="C116" s="26"/>
      <c r="D116" s="26"/>
      <c r="E116" s="26"/>
      <c r="F116" s="24"/>
      <c r="G116" s="24"/>
      <c r="H116" s="23"/>
      <c r="I116" s="26"/>
      <c r="J116" s="34"/>
      <c r="K116" s="34">
        <f t="shared" ref="K116:Q116" si="86">J65</f>
        <v>223.29062099999999</v>
      </c>
      <c r="L116" s="34">
        <f t="shared" si="86"/>
        <v>1</v>
      </c>
      <c r="M116" s="34">
        <f t="shared" si="86"/>
        <v>1</v>
      </c>
      <c r="N116" s="34">
        <f t="shared" si="86"/>
        <v>1</v>
      </c>
      <c r="O116" s="34">
        <f t="shared" si="86"/>
        <v>1</v>
      </c>
      <c r="P116" s="34">
        <f t="shared" si="86"/>
        <v>1</v>
      </c>
      <c r="Q116" s="34">
        <f t="shared" si="86"/>
        <v>1</v>
      </c>
      <c r="R116" s="34"/>
      <c r="S116" s="34"/>
      <c r="T116" s="34"/>
      <c r="U116" s="34"/>
      <c r="V116" s="43"/>
      <c r="W116" s="26"/>
    </row>
    <row r="117" spans="1:23" s="4" customFormat="1" ht="12.75" customHeight="1" x14ac:dyDescent="0.2">
      <c r="A117" s="46" t="s">
        <v>61</v>
      </c>
      <c r="B117" s="26"/>
      <c r="C117" s="26"/>
      <c r="D117" s="26"/>
      <c r="E117" s="26"/>
      <c r="F117" s="24"/>
      <c r="G117" s="24"/>
      <c r="H117" s="23"/>
      <c r="I117" s="26"/>
      <c r="J117" s="34"/>
      <c r="K117" s="34">
        <f t="shared" ref="K117:Q117" si="87">K115+K116</f>
        <v>1</v>
      </c>
      <c r="L117" s="34">
        <f t="shared" si="87"/>
        <v>1</v>
      </c>
      <c r="M117" s="34">
        <f t="shared" si="87"/>
        <v>1</v>
      </c>
      <c r="N117" s="34">
        <f t="shared" si="87"/>
        <v>1</v>
      </c>
      <c r="O117" s="34">
        <f t="shared" si="87"/>
        <v>1</v>
      </c>
      <c r="P117" s="34">
        <f t="shared" si="87"/>
        <v>1</v>
      </c>
      <c r="Q117" s="34">
        <f t="shared" si="87"/>
        <v>1</v>
      </c>
      <c r="R117" s="34"/>
      <c r="S117" s="34"/>
      <c r="T117" s="34"/>
      <c r="U117" s="34"/>
      <c r="V117" s="43"/>
      <c r="W117" s="26"/>
    </row>
    <row r="118" spans="1:23" s="4" customFormat="1" ht="12.75" customHeight="1" x14ac:dyDescent="0.2">
      <c r="A118" s="46" t="s">
        <v>62</v>
      </c>
      <c r="B118" s="26"/>
      <c r="C118" s="26"/>
      <c r="D118" s="26"/>
      <c r="E118" s="26"/>
      <c r="F118" s="24"/>
      <c r="G118" s="24"/>
      <c r="H118" s="23"/>
      <c r="I118" s="26"/>
      <c r="J118" s="34"/>
      <c r="K118" s="34">
        <f>K96+K103+K107+K110+K112+K111</f>
        <v>-33.872004264999994</v>
      </c>
      <c r="L118" s="34">
        <f t="shared" ref="L118:Q118" si="88">L96+L103+L107+L110+L112</f>
        <v>-17.073156176975008</v>
      </c>
      <c r="M118" s="34">
        <f t="shared" si="88"/>
        <v>-16.370828354829619</v>
      </c>
      <c r="N118" s="34">
        <f t="shared" si="88"/>
        <v>-14.160301739512086</v>
      </c>
      <c r="O118" s="34">
        <f t="shared" si="88"/>
        <v>-9.1211922933807461</v>
      </c>
      <c r="P118" s="34">
        <f t="shared" si="88"/>
        <v>-5.3400529908118592</v>
      </c>
      <c r="Q118" s="34">
        <f t="shared" si="88"/>
        <v>-2.4861641750961123</v>
      </c>
      <c r="R118" s="34"/>
      <c r="S118" s="34"/>
      <c r="T118" s="34"/>
      <c r="U118" s="34"/>
      <c r="V118" s="43"/>
      <c r="W118" s="26"/>
    </row>
    <row r="119" spans="1:23" s="4" customFormat="1" ht="12.75" customHeight="1" x14ac:dyDescent="0.2">
      <c r="A119" s="29" t="s">
        <v>63</v>
      </c>
      <c r="B119" s="26"/>
      <c r="C119" s="26"/>
      <c r="D119" s="26"/>
      <c r="E119" s="26"/>
      <c r="F119" s="24"/>
      <c r="G119" s="24"/>
      <c r="H119" s="23"/>
      <c r="I119" s="26"/>
      <c r="J119" s="49"/>
      <c r="K119" s="49">
        <v>1</v>
      </c>
      <c r="L119" s="49">
        <v>1</v>
      </c>
      <c r="M119" s="49">
        <v>1</v>
      </c>
      <c r="N119" s="49">
        <v>1</v>
      </c>
      <c r="O119" s="49">
        <v>1</v>
      </c>
      <c r="P119" s="49">
        <v>1</v>
      </c>
      <c r="Q119" s="49">
        <v>1</v>
      </c>
      <c r="R119" s="49"/>
      <c r="S119" s="49"/>
      <c r="T119" s="49"/>
      <c r="U119" s="49"/>
      <c r="V119" s="43"/>
      <c r="W119" s="26"/>
    </row>
    <row r="120" spans="1:23" s="4" customFormat="1" ht="12.75" customHeight="1" x14ac:dyDescent="0.2">
      <c r="A120" s="29"/>
      <c r="B120" s="26"/>
      <c r="C120" s="26"/>
      <c r="D120" s="26"/>
      <c r="E120" s="26"/>
      <c r="F120" s="24"/>
      <c r="G120" s="24"/>
      <c r="H120" s="23"/>
      <c r="I120" s="26"/>
      <c r="J120" s="49"/>
      <c r="K120" s="49"/>
      <c r="L120" s="49"/>
      <c r="M120" s="49"/>
      <c r="N120" s="49"/>
      <c r="O120" s="49"/>
      <c r="P120" s="49"/>
      <c r="Q120" s="49"/>
      <c r="R120" s="49"/>
      <c r="S120" s="49"/>
      <c r="T120" s="49"/>
      <c r="U120" s="49"/>
      <c r="V120" s="43"/>
      <c r="W120" s="26"/>
    </row>
    <row r="121" spans="1:23" s="4" customFormat="1" ht="12.75" customHeight="1" x14ac:dyDescent="0.2">
      <c r="A121" s="44" t="s">
        <v>64</v>
      </c>
      <c r="B121" s="45"/>
      <c r="C121" s="45"/>
      <c r="D121" s="45"/>
      <c r="E121" s="45"/>
      <c r="F121" s="45"/>
      <c r="G121" s="45"/>
      <c r="H121" s="37"/>
      <c r="I121" s="45"/>
      <c r="J121" s="45"/>
      <c r="K121" s="45"/>
      <c r="L121" s="45"/>
      <c r="M121" s="45"/>
      <c r="N121" s="45"/>
      <c r="O121" s="45"/>
      <c r="P121" s="45"/>
      <c r="Q121" s="45"/>
      <c r="R121" s="45"/>
      <c r="S121" s="45"/>
      <c r="T121" s="45"/>
      <c r="U121" s="45"/>
      <c r="V121" s="43"/>
      <c r="W121" s="26"/>
    </row>
    <row r="122" spans="1:23" s="4" customFormat="1" ht="12.75" customHeight="1" x14ac:dyDescent="0.2">
      <c r="A122" s="15"/>
      <c r="B122" s="16" t="s">
        <v>2</v>
      </c>
      <c r="C122" s="16" t="s">
        <v>3</v>
      </c>
      <c r="D122" s="16" t="s">
        <v>4</v>
      </c>
      <c r="E122" s="16" t="s">
        <v>5</v>
      </c>
      <c r="F122" s="16" t="s">
        <v>6</v>
      </c>
      <c r="G122" s="16" t="s">
        <v>7</v>
      </c>
      <c r="H122" s="16" t="s">
        <v>8</v>
      </c>
      <c r="I122" s="16" t="s">
        <v>9</v>
      </c>
      <c r="J122" s="16" t="s">
        <v>10</v>
      </c>
      <c r="K122" s="16" t="s">
        <v>113</v>
      </c>
      <c r="L122" s="16" t="s">
        <v>114</v>
      </c>
      <c r="M122" s="16" t="s">
        <v>115</v>
      </c>
      <c r="N122" s="16" t="s">
        <v>116</v>
      </c>
      <c r="O122" s="16" t="s">
        <v>117</v>
      </c>
      <c r="P122" s="16" t="s">
        <v>118</v>
      </c>
      <c r="Q122" s="16" t="s">
        <v>162</v>
      </c>
      <c r="R122" s="16"/>
      <c r="S122" s="17" t="s">
        <v>11</v>
      </c>
      <c r="T122" s="17" t="s">
        <v>12</v>
      </c>
      <c r="U122" s="17" t="s">
        <v>13</v>
      </c>
      <c r="W122" s="17"/>
    </row>
    <row r="123" spans="1:23" s="4" customFormat="1" ht="12.75" customHeight="1" x14ac:dyDescent="0.2">
      <c r="A123" s="15"/>
      <c r="B123" s="18" t="s">
        <v>14</v>
      </c>
      <c r="C123" s="18" t="s">
        <v>103</v>
      </c>
      <c r="D123" s="18" t="s">
        <v>104</v>
      </c>
      <c r="E123" s="18" t="s">
        <v>102</v>
      </c>
      <c r="F123" s="18" t="s">
        <v>105</v>
      </c>
      <c r="G123" s="18" t="s">
        <v>108</v>
      </c>
      <c r="H123" s="18" t="s">
        <v>15</v>
      </c>
      <c r="I123" s="18" t="s">
        <v>109</v>
      </c>
      <c r="J123" s="18" t="s">
        <v>106</v>
      </c>
      <c r="K123" s="18" t="s">
        <v>111</v>
      </c>
      <c r="L123" s="18" t="s">
        <v>16</v>
      </c>
      <c r="M123" s="18" t="s">
        <v>110</v>
      </c>
      <c r="N123" s="18" t="s">
        <v>107</v>
      </c>
      <c r="O123" s="18" t="s">
        <v>112</v>
      </c>
      <c r="P123" s="18" t="s">
        <v>18</v>
      </c>
      <c r="Q123" s="20" t="s">
        <v>19</v>
      </c>
      <c r="R123" s="20"/>
      <c r="S123" s="20" t="str">
        <f>H123</f>
        <v>9/30/00</v>
      </c>
      <c r="T123" s="20" t="str">
        <f>L123</f>
        <v>9/30/01</v>
      </c>
      <c r="U123" s="20" t="str">
        <f>P123</f>
        <v>9/30/02</v>
      </c>
      <c r="W123" s="19"/>
    </row>
    <row r="124" spans="1:23" s="4" customFormat="1" ht="12.75" customHeight="1" x14ac:dyDescent="0.2">
      <c r="A124" s="29"/>
      <c r="B124" s="26"/>
      <c r="C124" s="26"/>
      <c r="D124" s="26"/>
      <c r="E124" s="26"/>
      <c r="F124" s="24"/>
      <c r="G124" s="24"/>
      <c r="H124" s="23"/>
      <c r="I124" s="26"/>
      <c r="J124" s="26"/>
      <c r="K124" s="26"/>
      <c r="L124" s="26"/>
      <c r="M124" s="26"/>
      <c r="N124" s="26"/>
      <c r="O124" s="26"/>
      <c r="P124" s="26"/>
      <c r="Q124" s="26"/>
      <c r="R124" s="26"/>
      <c r="S124" s="26"/>
      <c r="T124" s="26"/>
      <c r="U124" s="26"/>
      <c r="V124" s="43"/>
      <c r="W124" s="26"/>
    </row>
    <row r="125" spans="1:23" s="4" customFormat="1" ht="12.75" customHeight="1" x14ac:dyDescent="0.2">
      <c r="A125" s="15" t="s">
        <v>155</v>
      </c>
      <c r="B125" s="26">
        <f>B11</f>
        <v>2.413983</v>
      </c>
      <c r="C125" s="26">
        <f t="shared" ref="C125:J125" si="89">C11</f>
        <v>3.623021</v>
      </c>
      <c r="D125" s="26">
        <f t="shared" si="89"/>
        <v>5.7802870000000004</v>
      </c>
      <c r="E125" s="26">
        <f t="shared" si="89"/>
        <v>7.5998000000000001</v>
      </c>
      <c r="F125" s="26">
        <f t="shared" si="89"/>
        <v>9.7254919999999991</v>
      </c>
      <c r="G125" s="26">
        <f t="shared" si="89"/>
        <v>13.607538</v>
      </c>
      <c r="H125" s="26">
        <f t="shared" si="89"/>
        <v>17.213066000000001</v>
      </c>
      <c r="I125" s="26">
        <f t="shared" si="89"/>
        <v>20.671641000000001</v>
      </c>
      <c r="J125" s="26">
        <f t="shared" si="89"/>
        <v>26.020320000000002</v>
      </c>
      <c r="K125" s="26">
        <f t="shared" ref="K125:Q125" si="90">J125*(1+K126)</f>
        <v>31.224384000000001</v>
      </c>
      <c r="L125" s="26">
        <f t="shared" si="90"/>
        <v>35.908041599999997</v>
      </c>
      <c r="M125" s="26">
        <f t="shared" si="90"/>
        <v>43.089649919999992</v>
      </c>
      <c r="N125" s="26">
        <f t="shared" si="90"/>
        <v>51.707579903999992</v>
      </c>
      <c r="O125" s="26">
        <f t="shared" si="90"/>
        <v>62.049095884799989</v>
      </c>
      <c r="P125" s="26">
        <f t="shared" si="90"/>
        <v>71.356460267519978</v>
      </c>
      <c r="Q125" s="26">
        <f t="shared" si="90"/>
        <v>85.627752321023976</v>
      </c>
      <c r="R125" s="26"/>
      <c r="S125" s="26"/>
      <c r="T125" s="26"/>
      <c r="U125" s="26"/>
      <c r="V125" s="43"/>
      <c r="W125" s="26"/>
    </row>
    <row r="126" spans="1:23" s="4" customFormat="1" ht="12.75" customHeight="1" x14ac:dyDescent="0.2">
      <c r="A126" s="29" t="s">
        <v>139</v>
      </c>
      <c r="B126" s="26"/>
      <c r="C126" s="106">
        <f t="shared" ref="C126:J126" si="91">(C125-B125)/B125</f>
        <v>0.5008477690190859</v>
      </c>
      <c r="D126" s="106">
        <f t="shared" si="91"/>
        <v>0.59543292738297693</v>
      </c>
      <c r="E126" s="106">
        <f t="shared" si="91"/>
        <v>0.31477900664793973</v>
      </c>
      <c r="F126" s="106">
        <f t="shared" si="91"/>
        <v>0.27970367641253702</v>
      </c>
      <c r="G126" s="106">
        <f t="shared" si="91"/>
        <v>0.399161913865129</v>
      </c>
      <c r="H126" s="106">
        <f t="shared" si="91"/>
        <v>0.26496549192072816</v>
      </c>
      <c r="I126" s="106">
        <f t="shared" si="91"/>
        <v>0.20092730719791579</v>
      </c>
      <c r="J126" s="106">
        <f t="shared" si="91"/>
        <v>0.25874477019023312</v>
      </c>
      <c r="K126" s="106">
        <v>0.2</v>
      </c>
      <c r="L126" s="106">
        <v>0.15</v>
      </c>
      <c r="M126" s="106">
        <v>0.2</v>
      </c>
      <c r="N126" s="106">
        <v>0.2</v>
      </c>
      <c r="O126" s="106">
        <v>0.2</v>
      </c>
      <c r="P126" s="106">
        <v>0.15</v>
      </c>
      <c r="Q126" s="106">
        <v>0.2</v>
      </c>
      <c r="R126" s="106"/>
      <c r="S126" s="26"/>
      <c r="T126" s="26"/>
      <c r="U126" s="26"/>
      <c r="V126" s="43"/>
      <c r="W126" s="26"/>
    </row>
    <row r="127" spans="1:23" s="4" customFormat="1" ht="12.75" customHeight="1" x14ac:dyDescent="0.2">
      <c r="A127" s="29" t="s">
        <v>138</v>
      </c>
      <c r="B127" s="51"/>
      <c r="C127" s="51"/>
      <c r="D127" s="51"/>
      <c r="E127" s="51"/>
      <c r="F127" s="51">
        <f>(F11-B11)/B11</f>
        <v>3.0288154473333071</v>
      </c>
      <c r="G127" s="51">
        <f>(G11-C11)/C11</f>
        <v>2.755854023479301</v>
      </c>
      <c r="H127" s="51">
        <f>(H11-D11)/D11</f>
        <v>1.9778912361964032</v>
      </c>
      <c r="I127" s="51">
        <f>(I11-E11)/E11</f>
        <v>1.7200243427458619</v>
      </c>
      <c r="J127" s="51">
        <f>(J11-F11)/F11</f>
        <v>1.6754759553552667</v>
      </c>
      <c r="K127" s="134">
        <f t="shared" ref="K127:Q127" si="92">(K125-G125)/G125</f>
        <v>1.2946387509628856</v>
      </c>
      <c r="L127" s="134">
        <f t="shared" si="92"/>
        <v>1.0860921348933417</v>
      </c>
      <c r="M127" s="134">
        <f t="shared" si="92"/>
        <v>1.0844813394350254</v>
      </c>
      <c r="N127" s="134">
        <f t="shared" si="92"/>
        <v>0.98719999999999952</v>
      </c>
      <c r="O127" s="134">
        <f t="shared" si="92"/>
        <v>0.98719999999999963</v>
      </c>
      <c r="P127" s="134">
        <f t="shared" si="92"/>
        <v>0.98719999999999952</v>
      </c>
      <c r="Q127" s="134">
        <f t="shared" si="92"/>
        <v>0.98719999999999986</v>
      </c>
      <c r="R127" s="134"/>
      <c r="S127" s="52"/>
      <c r="T127" s="52"/>
      <c r="U127" s="52"/>
      <c r="V127" s="43"/>
      <c r="W127" s="26"/>
    </row>
    <row r="128" spans="1:23" s="4" customFormat="1" ht="12.75" customHeight="1" x14ac:dyDescent="0.2">
      <c r="A128" s="29"/>
      <c r="B128" s="51"/>
      <c r="C128" s="51"/>
      <c r="D128" s="51"/>
      <c r="E128" s="51"/>
      <c r="F128" s="51"/>
      <c r="G128" s="51"/>
      <c r="H128" s="51"/>
      <c r="I128" s="51"/>
      <c r="J128" s="51"/>
      <c r="K128" s="134"/>
      <c r="L128" s="134"/>
      <c r="M128" s="134"/>
      <c r="N128" s="134"/>
      <c r="O128" s="134"/>
      <c r="P128" s="134"/>
      <c r="Q128" s="134"/>
      <c r="R128" s="134"/>
      <c r="S128" s="52"/>
      <c r="T128" s="52"/>
      <c r="U128" s="52"/>
      <c r="V128" s="43"/>
      <c r="W128" s="26"/>
    </row>
    <row r="129" spans="1:23" s="4" customFormat="1" ht="12.75" customHeight="1" x14ac:dyDescent="0.2">
      <c r="A129" s="29" t="s">
        <v>171</v>
      </c>
      <c r="B129" s="51"/>
      <c r="C129" s="51"/>
      <c r="D129" s="51"/>
      <c r="E129" s="51"/>
      <c r="F129" s="51">
        <f>(F11-F14)/F11</f>
        <v>-3.6503140406675683E-2</v>
      </c>
      <c r="G129" s="51">
        <f t="shared" ref="G129:Q129" si="93">(G11-G14)/G11</f>
        <v>6.3460414367389638E-3</v>
      </c>
      <c r="H129" s="51">
        <f t="shared" si="93"/>
        <v>-5.9274158363186516E-3</v>
      </c>
      <c r="I129" s="51">
        <f t="shared" si="93"/>
        <v>4.8085248771493311E-2</v>
      </c>
      <c r="J129" s="51">
        <f t="shared" si="93"/>
        <v>8.5400832887528005E-2</v>
      </c>
      <c r="K129" s="51">
        <f t="shared" si="93"/>
        <v>0.12999999999999995</v>
      </c>
      <c r="L129" s="51">
        <f t="shared" si="93"/>
        <v>0.19999999999999998</v>
      </c>
      <c r="M129" s="51">
        <f t="shared" si="93"/>
        <v>0.2299999999999999</v>
      </c>
      <c r="N129" s="51">
        <f t="shared" si="93"/>
        <v>0.26000000000000006</v>
      </c>
      <c r="O129" s="51">
        <f t="shared" si="93"/>
        <v>0.28000000000000008</v>
      </c>
      <c r="P129" s="51">
        <f t="shared" si="93"/>
        <v>0.29000000000000009</v>
      </c>
      <c r="Q129" s="51">
        <f t="shared" si="93"/>
        <v>0.30000000000000004</v>
      </c>
      <c r="R129" s="134"/>
      <c r="S129" s="52"/>
      <c r="T129" s="52"/>
      <c r="U129" s="52"/>
      <c r="V129" s="43"/>
      <c r="W129" s="26"/>
    </row>
    <row r="130" spans="1:23" s="4" customFormat="1" ht="12.75" customHeight="1" x14ac:dyDescent="0.2">
      <c r="A130" s="29" t="s">
        <v>172</v>
      </c>
      <c r="B130" s="51"/>
      <c r="C130" s="51"/>
      <c r="D130" s="51"/>
      <c r="E130" s="51"/>
      <c r="F130" s="51"/>
      <c r="G130" s="51"/>
      <c r="H130" s="51"/>
      <c r="I130" s="51"/>
      <c r="J130" s="51">
        <f>(J12-J15)/J12</f>
        <v>0.61919094910128047</v>
      </c>
      <c r="K130" s="51">
        <f t="shared" ref="K130:S130" si="94">(K12-K15)/K12</f>
        <v>0.49000000000000005</v>
      </c>
      <c r="L130" s="51">
        <f t="shared" si="94"/>
        <v>0.49</v>
      </c>
      <c r="M130" s="51">
        <f t="shared" si="94"/>
        <v>0.49</v>
      </c>
      <c r="N130" s="51">
        <f t="shared" si="94"/>
        <v>0.49</v>
      </c>
      <c r="O130" s="51">
        <f t="shared" si="94"/>
        <v>0.49000000000000005</v>
      </c>
      <c r="P130" s="51">
        <f t="shared" si="94"/>
        <v>0.49</v>
      </c>
      <c r="Q130" s="51">
        <f t="shared" si="94"/>
        <v>0.49</v>
      </c>
      <c r="R130" s="51" t="e">
        <f t="shared" si="94"/>
        <v>#DIV/0!</v>
      </c>
      <c r="S130" s="51" t="e">
        <f t="shared" si="94"/>
        <v>#DIV/0!</v>
      </c>
      <c r="T130" s="52"/>
      <c r="U130" s="52"/>
      <c r="V130" s="43"/>
      <c r="W130" s="26"/>
    </row>
    <row r="131" spans="1:23" s="4" customFormat="1" ht="12.75" customHeight="1" x14ac:dyDescent="0.2">
      <c r="A131" s="29"/>
      <c r="B131" s="51"/>
      <c r="C131" s="51"/>
      <c r="D131" s="51"/>
      <c r="E131" s="51"/>
      <c r="F131" s="51"/>
      <c r="G131" s="51"/>
      <c r="H131" s="51"/>
      <c r="I131" s="51"/>
      <c r="J131" s="51"/>
      <c r="K131" s="52"/>
      <c r="L131" s="52"/>
      <c r="M131" s="52"/>
      <c r="N131" s="52"/>
      <c r="O131" s="52"/>
      <c r="P131" s="52"/>
      <c r="Q131" s="52"/>
      <c r="R131" s="52"/>
      <c r="S131" s="52"/>
      <c r="T131" s="52"/>
      <c r="U131" s="52"/>
      <c r="V131" s="43"/>
      <c r="W131" s="26"/>
    </row>
    <row r="132" spans="1:23" s="4" customFormat="1" ht="12.75" customHeight="1" x14ac:dyDescent="0.2">
      <c r="A132" s="15" t="s">
        <v>156</v>
      </c>
      <c r="B132" s="26"/>
      <c r="C132" s="26"/>
      <c r="D132" s="26"/>
      <c r="E132" s="26"/>
      <c r="F132" s="26"/>
      <c r="G132" s="26"/>
      <c r="H132" s="26"/>
      <c r="I132" s="26"/>
      <c r="J132" s="26">
        <f>J12</f>
        <v>1.0329140000000001</v>
      </c>
      <c r="K132" s="49">
        <v>5</v>
      </c>
      <c r="L132" s="49">
        <f t="shared" ref="L132:Q132" si="95">K132*(1+L133)</f>
        <v>6</v>
      </c>
      <c r="M132" s="49">
        <f t="shared" si="95"/>
        <v>7.1999999999999993</v>
      </c>
      <c r="N132" s="49">
        <f t="shared" si="95"/>
        <v>8.6399999999999988</v>
      </c>
      <c r="O132" s="49">
        <f t="shared" si="95"/>
        <v>10.367999999999999</v>
      </c>
      <c r="P132" s="49">
        <f t="shared" si="95"/>
        <v>12.441599999999998</v>
      </c>
      <c r="Q132" s="49">
        <f t="shared" si="95"/>
        <v>14.929919999999996</v>
      </c>
      <c r="R132" s="49"/>
      <c r="S132" s="26"/>
      <c r="T132" s="26"/>
      <c r="U132" s="26"/>
      <c r="V132" s="43"/>
      <c r="W132" s="26"/>
    </row>
    <row r="133" spans="1:23" s="4" customFormat="1" ht="12.75" customHeight="1" x14ac:dyDescent="0.2">
      <c r="A133" s="15" t="s">
        <v>139</v>
      </c>
      <c r="B133" s="26"/>
      <c r="C133" s="26"/>
      <c r="D133" s="26"/>
      <c r="E133" s="26"/>
      <c r="F133" s="26"/>
      <c r="G133" s="26"/>
      <c r="H133" s="26"/>
      <c r="I133" s="26"/>
      <c r="J133" s="26"/>
      <c r="K133" s="26"/>
      <c r="L133" s="106">
        <v>0.2</v>
      </c>
      <c r="M133" s="106">
        <v>0.2</v>
      </c>
      <c r="N133" s="106">
        <v>0.2</v>
      </c>
      <c r="O133" s="106">
        <v>0.2</v>
      </c>
      <c r="P133" s="106">
        <v>0.2</v>
      </c>
      <c r="Q133" s="106">
        <v>0.2</v>
      </c>
      <c r="R133" s="106"/>
      <c r="S133" s="26"/>
      <c r="T133" s="26"/>
      <c r="U133" s="26"/>
      <c r="V133" s="43"/>
      <c r="W133" s="26"/>
    </row>
    <row r="134" spans="1:23" s="4" customFormat="1" ht="12.75" customHeight="1" x14ac:dyDescent="0.2">
      <c r="A134" s="15"/>
      <c r="B134" s="26"/>
      <c r="C134" s="26"/>
      <c r="D134" s="26"/>
      <c r="E134" s="26"/>
      <c r="F134" s="26"/>
      <c r="G134" s="26"/>
      <c r="H134" s="26"/>
      <c r="I134" s="26"/>
      <c r="J134" s="26"/>
      <c r="K134" s="26"/>
      <c r="L134" s="106"/>
      <c r="M134" s="106"/>
      <c r="N134" s="106"/>
      <c r="O134" s="106"/>
      <c r="P134" s="106"/>
      <c r="Q134" s="106"/>
      <c r="R134" s="106"/>
      <c r="S134" s="26"/>
      <c r="T134" s="26"/>
      <c r="U134" s="26"/>
      <c r="V134" s="43"/>
      <c r="W134" s="26"/>
    </row>
    <row r="135" spans="1:23" s="4" customFormat="1" ht="12.75" customHeight="1" x14ac:dyDescent="0.2">
      <c r="A135" s="32" t="s">
        <v>163</v>
      </c>
      <c r="B135" s="51"/>
      <c r="C135" s="51"/>
      <c r="D135" s="51"/>
      <c r="E135" s="51"/>
      <c r="F135" s="51"/>
      <c r="G135" s="51"/>
      <c r="H135" s="51"/>
      <c r="I135" s="51"/>
      <c r="J135" s="51"/>
      <c r="K135" s="52"/>
      <c r="L135" s="52"/>
      <c r="M135" s="52"/>
      <c r="N135" s="52"/>
      <c r="O135" s="52"/>
      <c r="P135" s="52"/>
      <c r="Q135" s="52"/>
      <c r="R135" s="52"/>
      <c r="S135" s="52"/>
      <c r="T135" s="52"/>
      <c r="U135" s="52"/>
      <c r="V135" s="43"/>
      <c r="W135" s="26"/>
    </row>
    <row r="136" spans="1:23" s="4" customFormat="1" ht="12.75" customHeight="1" x14ac:dyDescent="0.2">
      <c r="A136" s="29" t="s">
        <v>154</v>
      </c>
      <c r="B136" s="51"/>
      <c r="C136" s="51"/>
      <c r="D136" s="51"/>
      <c r="E136" s="51"/>
      <c r="F136" s="51"/>
      <c r="G136" s="51"/>
      <c r="H136" s="51"/>
      <c r="I136" s="51"/>
      <c r="J136" s="51"/>
      <c r="K136" s="52">
        <v>0.51</v>
      </c>
      <c r="L136" s="52">
        <v>0.51</v>
      </c>
      <c r="M136" s="52">
        <v>0.51</v>
      </c>
      <c r="N136" s="52">
        <v>0.51</v>
      </c>
      <c r="O136" s="52">
        <v>0.51</v>
      </c>
      <c r="P136" s="52">
        <v>0.51</v>
      </c>
      <c r="Q136" s="52">
        <v>0.51</v>
      </c>
      <c r="R136" s="52"/>
      <c r="S136" s="52"/>
      <c r="T136" s="52"/>
      <c r="U136" s="52"/>
      <c r="V136" s="43"/>
      <c r="W136" s="26"/>
    </row>
    <row r="137" spans="1:23" s="4" customFormat="1" ht="12.75" customHeight="1" x14ac:dyDescent="0.2">
      <c r="A137" s="29" t="s">
        <v>65</v>
      </c>
      <c r="B137" s="51">
        <f>B14/B11</f>
        <v>1.0713836841435918</v>
      </c>
      <c r="C137" s="51">
        <f t="shared" ref="C137:J137" si="96">C14/C11</f>
        <v>1.1119347638338282</v>
      </c>
      <c r="D137" s="51">
        <f t="shared" si="96"/>
        <v>1.0732565701322443</v>
      </c>
      <c r="E137" s="51">
        <f t="shared" si="96"/>
        <v>1.077423090081318</v>
      </c>
      <c r="F137" s="51">
        <f t="shared" si="96"/>
        <v>1.0365031404066758</v>
      </c>
      <c r="G137" s="51">
        <f t="shared" si="96"/>
        <v>0.993653958563261</v>
      </c>
      <c r="H137" s="51">
        <f t="shared" si="96"/>
        <v>1.0059274158363187</v>
      </c>
      <c r="I137" s="51">
        <f t="shared" si="96"/>
        <v>0.95191475122850666</v>
      </c>
      <c r="J137" s="51">
        <f t="shared" si="96"/>
        <v>0.91459916711247202</v>
      </c>
      <c r="K137" s="52">
        <v>0.87</v>
      </c>
      <c r="L137" s="52">
        <v>0.8</v>
      </c>
      <c r="M137" s="52">
        <v>0.77</v>
      </c>
      <c r="N137" s="52">
        <v>0.74</v>
      </c>
      <c r="O137" s="52">
        <v>0.72</v>
      </c>
      <c r="P137" s="52">
        <v>0.71</v>
      </c>
      <c r="Q137" s="52">
        <v>0.7</v>
      </c>
      <c r="R137" s="52"/>
      <c r="S137" s="52"/>
      <c r="T137" s="52"/>
      <c r="U137" s="52"/>
      <c r="V137" s="43"/>
      <c r="W137" s="26"/>
    </row>
    <row r="138" spans="1:23" s="4" customFormat="1" ht="12.75" customHeight="1" x14ac:dyDescent="0.2">
      <c r="A138" s="15" t="s">
        <v>93</v>
      </c>
      <c r="B138" s="130">
        <f>B18</f>
        <v>0.83725300000000002</v>
      </c>
      <c r="C138" s="130">
        <f t="shared" ref="C138:J138" si="97">C18</f>
        <v>1.2097469999999999</v>
      </c>
      <c r="D138" s="130">
        <f t="shared" si="97"/>
        <v>1.534513</v>
      </c>
      <c r="E138" s="130">
        <f t="shared" si="97"/>
        <v>1.98688</v>
      </c>
      <c r="F138" s="130">
        <f t="shared" si="97"/>
        <v>3.2882799999999999</v>
      </c>
      <c r="G138" s="130">
        <f t="shared" si="97"/>
        <v>4.6132559999999998</v>
      </c>
      <c r="H138" s="130">
        <f t="shared" si="97"/>
        <v>5.3765330000000002</v>
      </c>
      <c r="I138" s="130">
        <f t="shared" si="97"/>
        <v>6.0737519999999998</v>
      </c>
      <c r="J138" s="130">
        <f t="shared" si="97"/>
        <v>6.0832290000000002</v>
      </c>
      <c r="K138" s="131">
        <v>6.5</v>
      </c>
      <c r="L138" s="131">
        <v>6.8</v>
      </c>
      <c r="M138" s="131">
        <v>7.3</v>
      </c>
      <c r="N138" s="131">
        <v>7.8</v>
      </c>
      <c r="O138" s="131">
        <v>8.3000000000000007</v>
      </c>
      <c r="P138" s="131">
        <v>8.8000000000000007</v>
      </c>
      <c r="Q138" s="131">
        <v>9</v>
      </c>
      <c r="R138" s="131"/>
      <c r="S138" s="52"/>
      <c r="T138" s="52"/>
      <c r="U138" s="52"/>
      <c r="V138" s="43"/>
      <c r="W138" s="26"/>
    </row>
    <row r="139" spans="1:23" s="4" customFormat="1" ht="12.75" customHeight="1" x14ac:dyDescent="0.2">
      <c r="A139" s="15" t="s">
        <v>95</v>
      </c>
      <c r="B139" s="130">
        <f>B19</f>
        <v>0.611313</v>
      </c>
      <c r="C139" s="130">
        <f t="shared" ref="C139:I139" si="98">C19</f>
        <v>0.88722100000000004</v>
      </c>
      <c r="D139" s="130">
        <f t="shared" si="98"/>
        <v>1.4630620000000001</v>
      </c>
      <c r="E139" s="130">
        <f t="shared" si="98"/>
        <v>2.3416899999999998</v>
      </c>
      <c r="F139" s="130">
        <f t="shared" si="98"/>
        <v>3.8096019999999999</v>
      </c>
      <c r="G139" s="130">
        <f t="shared" si="98"/>
        <v>4.4784730000000001</v>
      </c>
      <c r="H139" s="130">
        <f t="shared" si="98"/>
        <v>5.2167089999999998</v>
      </c>
      <c r="I139" s="130">
        <f t="shared" si="98"/>
        <v>6.3587049999999996</v>
      </c>
      <c r="J139" s="130">
        <v>5.24</v>
      </c>
      <c r="K139" s="131">
        <v>5</v>
      </c>
      <c r="L139" s="131">
        <v>5</v>
      </c>
      <c r="M139" s="131">
        <v>5</v>
      </c>
      <c r="N139" s="131">
        <v>5</v>
      </c>
      <c r="O139" s="131">
        <v>5.2</v>
      </c>
      <c r="P139" s="131">
        <v>5.2</v>
      </c>
      <c r="Q139" s="131">
        <v>5.2</v>
      </c>
      <c r="R139" s="131"/>
      <c r="S139" s="52"/>
      <c r="T139" s="52"/>
      <c r="U139" s="52"/>
      <c r="V139" s="43"/>
      <c r="W139" s="26"/>
    </row>
    <row r="140" spans="1:23" s="4" customFormat="1" ht="12.75" customHeight="1" x14ac:dyDescent="0.2">
      <c r="A140" s="29" t="s">
        <v>66</v>
      </c>
      <c r="B140" s="130">
        <f>B20</f>
        <v>0.23331299999999999</v>
      </c>
      <c r="C140" s="130">
        <f t="shared" ref="C140:J140" si="99">C20</f>
        <v>0.63147900000000001</v>
      </c>
      <c r="D140" s="130">
        <f t="shared" si="99"/>
        <v>1.024985</v>
      </c>
      <c r="E140" s="130">
        <f t="shared" si="99"/>
        <v>1.1075790000000001</v>
      </c>
      <c r="F140" s="130">
        <f t="shared" si="99"/>
        <v>1.926272</v>
      </c>
      <c r="G140" s="130">
        <f t="shared" si="99"/>
        <v>2.3658670000000002</v>
      </c>
      <c r="H140" s="130">
        <f t="shared" si="99"/>
        <v>5.7191549999999998</v>
      </c>
      <c r="I140" s="130">
        <f t="shared" si="99"/>
        <v>5.7066350000000003</v>
      </c>
      <c r="J140" s="130">
        <f t="shared" si="99"/>
        <v>6.9390000000000001</v>
      </c>
      <c r="K140" s="30">
        <v>6.9</v>
      </c>
      <c r="L140" s="30">
        <v>9.5</v>
      </c>
      <c r="M140" s="30">
        <v>9.5</v>
      </c>
      <c r="N140" s="30">
        <v>9.5</v>
      </c>
      <c r="O140" s="30">
        <v>9.5</v>
      </c>
      <c r="P140" s="30">
        <v>9.5</v>
      </c>
      <c r="Q140" s="30">
        <v>9.5</v>
      </c>
      <c r="R140" s="30"/>
      <c r="S140" s="54"/>
      <c r="T140" s="54"/>
      <c r="U140" s="54"/>
      <c r="V140" s="43"/>
      <c r="W140" s="26"/>
    </row>
    <row r="141" spans="1:23" s="4" customFormat="1" ht="12.75" customHeight="1" x14ac:dyDescent="0.2">
      <c r="A141" s="29" t="s">
        <v>164</v>
      </c>
      <c r="B141" s="130">
        <f>B17</f>
        <v>0.864784</v>
      </c>
      <c r="C141" s="130">
        <f t="shared" ref="C141:J141" si="100">C17</f>
        <v>1.317442</v>
      </c>
      <c r="D141" s="130">
        <f t="shared" si="100"/>
        <v>1.837466</v>
      </c>
      <c r="E141" s="130">
        <f t="shared" si="100"/>
        <v>2.1636989999999998</v>
      </c>
      <c r="F141" s="130">
        <f t="shared" si="100"/>
        <v>2.8190089999999999</v>
      </c>
      <c r="G141" s="130">
        <f t="shared" si="100"/>
        <v>4.4541409999999999</v>
      </c>
      <c r="H141" s="130">
        <f t="shared" si="100"/>
        <v>2.9583110000000001</v>
      </c>
      <c r="I141" s="130">
        <f t="shared" si="100"/>
        <v>4.7302970000000002</v>
      </c>
      <c r="J141" s="130">
        <f t="shared" si="100"/>
        <v>5.4775229999999997</v>
      </c>
      <c r="K141" s="131">
        <v>5</v>
      </c>
      <c r="L141" s="131">
        <v>4.5</v>
      </c>
      <c r="M141" s="131">
        <v>4.2</v>
      </c>
      <c r="N141" s="131">
        <v>4</v>
      </c>
      <c r="O141" s="131">
        <v>4</v>
      </c>
      <c r="P141" s="131">
        <v>4</v>
      </c>
      <c r="Q141" s="131">
        <v>4</v>
      </c>
      <c r="R141" s="131"/>
      <c r="S141" s="54"/>
      <c r="T141" s="54"/>
      <c r="U141" s="54"/>
      <c r="V141" s="43"/>
      <c r="W141" s="26"/>
    </row>
    <row r="142" spans="1:23" s="4" customFormat="1" ht="12.75" customHeight="1" x14ac:dyDescent="0.2">
      <c r="A142" s="29"/>
      <c r="B142" s="26"/>
      <c r="C142" s="26"/>
      <c r="D142" s="26"/>
      <c r="E142" s="26"/>
      <c r="F142" s="132"/>
      <c r="G142" s="132"/>
      <c r="H142" s="133"/>
      <c r="I142" s="133"/>
      <c r="J142" s="133"/>
      <c r="K142" s="133"/>
      <c r="L142" s="133"/>
      <c r="M142" s="133"/>
      <c r="N142" s="133"/>
      <c r="O142" s="133"/>
      <c r="P142" s="133"/>
      <c r="Q142" s="133"/>
      <c r="R142" s="133"/>
      <c r="S142" s="26"/>
      <c r="T142" s="26"/>
      <c r="U142" s="26"/>
      <c r="V142" s="43"/>
      <c r="W142" s="26"/>
    </row>
    <row r="143" spans="1:23" s="4" customFormat="1" ht="12.75" customHeight="1" x14ac:dyDescent="0.2">
      <c r="A143" s="29" t="s">
        <v>67</v>
      </c>
      <c r="B143" s="55">
        <f t="shared" ref="B143:J143" si="101">B67/B11</f>
        <v>0</v>
      </c>
      <c r="C143" s="55">
        <f t="shared" si="101"/>
        <v>0</v>
      </c>
      <c r="D143" s="55">
        <f t="shared" si="101"/>
        <v>0</v>
      </c>
      <c r="E143" s="55">
        <f t="shared" si="101"/>
        <v>0.71111581883733788</v>
      </c>
      <c r="F143" s="55">
        <f t="shared" si="101"/>
        <v>0.64409512649848466</v>
      </c>
      <c r="G143" s="55">
        <f t="shared" si="101"/>
        <v>0.71923760198207787</v>
      </c>
      <c r="H143" s="55">
        <f t="shared" si="101"/>
        <v>0.6972900702292083</v>
      </c>
      <c r="I143" s="55">
        <f t="shared" si="101"/>
        <v>0.83898970575195264</v>
      </c>
      <c r="J143" s="55">
        <f t="shared" si="101"/>
        <v>0.85325276553093887</v>
      </c>
      <c r="K143" s="56">
        <v>0.84</v>
      </c>
      <c r="L143" s="56">
        <v>0.83</v>
      </c>
      <c r="M143" s="56">
        <v>0.83</v>
      </c>
      <c r="N143" s="56">
        <v>0.82</v>
      </c>
      <c r="O143" s="56">
        <v>0.81</v>
      </c>
      <c r="P143" s="56">
        <v>0.8</v>
      </c>
      <c r="Q143" s="56">
        <v>0.79</v>
      </c>
      <c r="R143" s="56"/>
      <c r="S143" s="56"/>
      <c r="T143" s="56"/>
      <c r="U143" s="56"/>
      <c r="V143" s="43"/>
      <c r="W143" s="26"/>
    </row>
    <row r="144" spans="1:23" s="4" customFormat="1" ht="12.75" customHeight="1" x14ac:dyDescent="0.2">
      <c r="A144" s="29" t="s">
        <v>68</v>
      </c>
      <c r="B144" s="55">
        <f t="shared" ref="B144:J144" si="102">B79/B11</f>
        <v>0</v>
      </c>
      <c r="C144" s="55">
        <f t="shared" si="102"/>
        <v>0</v>
      </c>
      <c r="D144" s="55">
        <f t="shared" si="102"/>
        <v>0</v>
      </c>
      <c r="E144" s="55">
        <f t="shared" si="102"/>
        <v>0.80435511460827913</v>
      </c>
      <c r="F144" s="55">
        <f t="shared" si="102"/>
        <v>0.6416800301722525</v>
      </c>
      <c r="G144" s="55">
        <f t="shared" si="102"/>
        <v>0.29557418836530164</v>
      </c>
      <c r="H144" s="55">
        <f t="shared" si="102"/>
        <v>0.35351656700787643</v>
      </c>
      <c r="I144" s="55">
        <f t="shared" si="102"/>
        <v>0.43944600237591203</v>
      </c>
      <c r="J144" s="55">
        <f t="shared" si="102"/>
        <v>0.256056382089075</v>
      </c>
      <c r="K144" s="113">
        <v>0.24</v>
      </c>
      <c r="L144" s="113">
        <v>0.22</v>
      </c>
      <c r="M144" s="113">
        <v>0.18</v>
      </c>
      <c r="N144" s="113">
        <v>0.17</v>
      </c>
      <c r="O144" s="113">
        <v>0.17</v>
      </c>
      <c r="P144" s="113">
        <v>0.16</v>
      </c>
      <c r="Q144" s="56">
        <v>0.15</v>
      </c>
      <c r="R144" s="56"/>
      <c r="S144" s="56"/>
      <c r="T144" s="56"/>
      <c r="U144" s="56"/>
      <c r="V144" s="43"/>
      <c r="W144" s="26"/>
    </row>
    <row r="145" spans="1:23" s="4" customFormat="1" ht="12.75" customHeight="1" x14ac:dyDescent="0.2">
      <c r="A145" s="29" t="s">
        <v>149</v>
      </c>
      <c r="B145" s="55"/>
      <c r="C145" s="55"/>
      <c r="D145" s="55"/>
      <c r="E145" s="55">
        <f t="shared" ref="E145:J145" si="103">E80/E125</f>
        <v>0.57781731098186784</v>
      </c>
      <c r="F145" s="55">
        <f t="shared" si="103"/>
        <v>0.6192370524802242</v>
      </c>
      <c r="G145" s="55">
        <f t="shared" si="103"/>
        <v>0.79001205067367808</v>
      </c>
      <c r="H145" s="55">
        <f t="shared" si="103"/>
        <v>0.67229272228433912</v>
      </c>
      <c r="I145" s="55">
        <f t="shared" si="103"/>
        <v>0.71861861378107328</v>
      </c>
      <c r="J145" s="55">
        <f t="shared" si="103"/>
        <v>0.69353708947468751</v>
      </c>
      <c r="K145" s="113">
        <v>0.6</v>
      </c>
      <c r="L145" s="113">
        <v>0.57999999999999996</v>
      </c>
      <c r="M145" s="113">
        <v>0.56000000000000005</v>
      </c>
      <c r="N145" s="113">
        <v>0.55000000000000004</v>
      </c>
      <c r="O145" s="113">
        <v>0.54</v>
      </c>
      <c r="P145" s="113">
        <v>0.53</v>
      </c>
      <c r="Q145" s="113">
        <v>0.52</v>
      </c>
      <c r="R145" s="113"/>
      <c r="S145" s="56"/>
      <c r="T145" s="56"/>
      <c r="U145" s="56"/>
      <c r="V145" s="43"/>
      <c r="W145" s="26"/>
    </row>
    <row r="146" spans="1:23" s="4" customFormat="1" ht="12.75" customHeight="1" x14ac:dyDescent="0.2">
      <c r="A146" s="29"/>
      <c r="B146" s="35"/>
      <c r="C146" s="35"/>
      <c r="D146" s="35"/>
      <c r="E146" s="35"/>
      <c r="F146" s="35"/>
      <c r="G146" s="35"/>
      <c r="H146" s="57"/>
      <c r="I146" s="34"/>
      <c r="J146" s="26"/>
      <c r="K146" s="26"/>
      <c r="L146" s="26"/>
      <c r="M146" s="26"/>
      <c r="N146" s="26"/>
      <c r="O146" s="26"/>
      <c r="P146" s="26"/>
      <c r="Q146" s="26"/>
      <c r="R146" s="26"/>
      <c r="S146" s="26"/>
      <c r="T146" s="26"/>
      <c r="U146" s="26"/>
      <c r="V146" s="43"/>
      <c r="W146" s="26"/>
    </row>
    <row r="147" spans="1:23" s="4" customFormat="1" ht="12.75" customHeight="1" x14ac:dyDescent="0.2">
      <c r="A147" s="146" t="s">
        <v>51</v>
      </c>
      <c r="B147" s="30">
        <f>B35</f>
        <v>0.23331299999999999</v>
      </c>
      <c r="C147" s="30">
        <f t="shared" ref="C147:I147" si="104">C35</f>
        <v>0.63147900000000001</v>
      </c>
      <c r="D147" s="30">
        <f t="shared" si="104"/>
        <v>1.024985</v>
      </c>
      <c r="E147" s="30">
        <f t="shared" si="104"/>
        <v>1.1075790000000001</v>
      </c>
      <c r="F147" s="30">
        <f t="shared" si="104"/>
        <v>1.926272</v>
      </c>
      <c r="G147" s="30">
        <f t="shared" si="104"/>
        <v>2.3658670000000002</v>
      </c>
      <c r="H147" s="30">
        <f t="shared" si="104"/>
        <v>5.7191549999999998</v>
      </c>
      <c r="I147" s="30">
        <f t="shared" si="104"/>
        <v>5.7066350000000003</v>
      </c>
      <c r="J147" s="30">
        <f>J140</f>
        <v>6.9390000000000001</v>
      </c>
      <c r="K147" s="30">
        <f>K140</f>
        <v>6.9</v>
      </c>
      <c r="L147" s="30">
        <f t="shared" ref="L147:Q147" si="105">L140</f>
        <v>9.5</v>
      </c>
      <c r="M147" s="30">
        <f t="shared" si="105"/>
        <v>9.5</v>
      </c>
      <c r="N147" s="30">
        <f t="shared" si="105"/>
        <v>9.5</v>
      </c>
      <c r="O147" s="30">
        <f t="shared" si="105"/>
        <v>9.5</v>
      </c>
      <c r="P147" s="30">
        <f t="shared" si="105"/>
        <v>9.5</v>
      </c>
      <c r="Q147" s="30">
        <f t="shared" si="105"/>
        <v>9.5</v>
      </c>
      <c r="R147" s="30"/>
      <c r="S147" s="58"/>
      <c r="T147" s="58"/>
      <c r="U147" s="58"/>
      <c r="V147" s="26"/>
      <c r="W147" s="26"/>
    </row>
    <row r="148" spans="1:23" s="4" customFormat="1" ht="12.75" customHeight="1" x14ac:dyDescent="0.2">
      <c r="A148" s="117" t="s">
        <v>69</v>
      </c>
      <c r="B148" s="26"/>
      <c r="C148" s="26"/>
      <c r="D148" s="26"/>
      <c r="E148" s="26"/>
      <c r="F148" s="26">
        <f>E153</f>
        <v>22.390115000000002</v>
      </c>
      <c r="G148" s="26">
        <f t="shared" ref="G148:Q148" si="106">F153</f>
        <v>34.153554</v>
      </c>
      <c r="H148" s="26">
        <f t="shared" si="106"/>
        <v>63.502887000000001</v>
      </c>
      <c r="I148" s="26">
        <f t="shared" si="106"/>
        <v>84.813175999999999</v>
      </c>
      <c r="J148" s="26">
        <f t="shared" si="106"/>
        <v>99.870109999999997</v>
      </c>
      <c r="K148" s="26">
        <f t="shared" si="106"/>
        <v>117.488241</v>
      </c>
      <c r="L148" s="26">
        <f t="shared" si="106"/>
        <v>94.588240999999996</v>
      </c>
      <c r="M148" s="26">
        <f t="shared" si="106"/>
        <v>94.088240999999996</v>
      </c>
      <c r="N148" s="26">
        <f t="shared" si="106"/>
        <v>93.588240999999996</v>
      </c>
      <c r="O148" s="26">
        <f t="shared" si="106"/>
        <v>93.088240999999996</v>
      </c>
      <c r="P148" s="26">
        <f t="shared" si="106"/>
        <v>92.588240999999996</v>
      </c>
      <c r="Q148" s="26">
        <f t="shared" si="106"/>
        <v>92.088240999999996</v>
      </c>
      <c r="R148" s="26"/>
      <c r="S148" s="28"/>
      <c r="T148" s="28"/>
      <c r="U148" s="28"/>
      <c r="V148" s="26"/>
      <c r="W148" s="26"/>
    </row>
    <row r="149" spans="1:23" s="4" customFormat="1" ht="12.75" customHeight="1" x14ac:dyDescent="0.2">
      <c r="A149" s="117" t="s">
        <v>51</v>
      </c>
      <c r="B149" s="26">
        <f>-B147</f>
        <v>-0.23331299999999999</v>
      </c>
      <c r="C149" s="26">
        <f t="shared" ref="C149:I149" si="107">-C147</f>
        <v>-0.63147900000000001</v>
      </c>
      <c r="D149" s="26">
        <f t="shared" si="107"/>
        <v>-1.024985</v>
      </c>
      <c r="E149" s="26">
        <f t="shared" si="107"/>
        <v>-1.1075790000000001</v>
      </c>
      <c r="F149" s="26">
        <f t="shared" si="107"/>
        <v>-1.926272</v>
      </c>
      <c r="G149" s="26">
        <f t="shared" si="107"/>
        <v>-2.3658670000000002</v>
      </c>
      <c r="H149" s="26">
        <f t="shared" si="107"/>
        <v>-5.7191549999999998</v>
      </c>
      <c r="I149" s="26">
        <f t="shared" si="107"/>
        <v>-5.7066350000000003</v>
      </c>
      <c r="J149" s="26">
        <f>-J147+J158</f>
        <v>-4.6390000000000002</v>
      </c>
      <c r="K149" s="26">
        <f>-K147</f>
        <v>-6.9</v>
      </c>
      <c r="L149" s="26">
        <f t="shared" ref="L149:Q149" si="108">-L147</f>
        <v>-9.5</v>
      </c>
      <c r="M149" s="26">
        <f t="shared" si="108"/>
        <v>-9.5</v>
      </c>
      <c r="N149" s="26">
        <f t="shared" si="108"/>
        <v>-9.5</v>
      </c>
      <c r="O149" s="26">
        <f t="shared" si="108"/>
        <v>-9.5</v>
      </c>
      <c r="P149" s="26">
        <f t="shared" si="108"/>
        <v>-9.5</v>
      </c>
      <c r="Q149" s="26">
        <f t="shared" si="108"/>
        <v>-9.5</v>
      </c>
      <c r="R149" s="26"/>
      <c r="S149" s="26"/>
      <c r="T149" s="26"/>
      <c r="U149" s="26"/>
      <c r="V149" s="26"/>
      <c r="W149" s="26"/>
    </row>
    <row r="150" spans="1:23" s="4" customFormat="1" ht="12.75" customHeight="1" x14ac:dyDescent="0.2">
      <c r="A150" s="117" t="s">
        <v>25</v>
      </c>
      <c r="B150" s="30">
        <f t="shared" ref="B150:I150" si="109">B36</f>
        <v>8.1905000000000006E-2</v>
      </c>
      <c r="C150" s="30">
        <f t="shared" si="109"/>
        <v>0</v>
      </c>
      <c r="D150" s="30">
        <f t="shared" si="109"/>
        <v>2.417065</v>
      </c>
      <c r="E150" s="30">
        <f t="shared" si="109"/>
        <v>2.75</v>
      </c>
      <c r="F150" s="30">
        <f t="shared" si="109"/>
        <v>8.3541679999999996</v>
      </c>
      <c r="G150" s="30">
        <f t="shared" si="109"/>
        <v>4.0304479999999998</v>
      </c>
      <c r="H150" s="30">
        <f t="shared" si="109"/>
        <v>7.3397370000000013</v>
      </c>
      <c r="I150" s="30">
        <f t="shared" si="109"/>
        <v>12.65</v>
      </c>
      <c r="J150" s="30">
        <v>10</v>
      </c>
      <c r="K150" s="58">
        <v>9</v>
      </c>
      <c r="L150" s="58">
        <v>9</v>
      </c>
      <c r="M150" s="58">
        <v>9</v>
      </c>
      <c r="N150" s="58">
        <v>9</v>
      </c>
      <c r="O150" s="58">
        <v>9</v>
      </c>
      <c r="P150" s="58">
        <v>9</v>
      </c>
      <c r="Q150" s="58">
        <v>9</v>
      </c>
      <c r="R150" s="58"/>
      <c r="S150" s="58"/>
      <c r="T150" s="58"/>
      <c r="U150" s="58"/>
      <c r="V150" s="26"/>
      <c r="W150" s="26"/>
    </row>
    <row r="151" spans="1:23" s="4" customFormat="1" ht="12.75" customHeight="1" x14ac:dyDescent="0.2">
      <c r="A151" s="117" t="s">
        <v>70</v>
      </c>
      <c r="B151" s="26"/>
      <c r="C151" s="26"/>
      <c r="D151" s="26">
        <v>0</v>
      </c>
      <c r="E151" s="26">
        <v>0</v>
      </c>
      <c r="F151" s="24">
        <v>0</v>
      </c>
      <c r="G151" s="24">
        <v>0</v>
      </c>
      <c r="H151" s="23">
        <v>0</v>
      </c>
      <c r="I151" s="23">
        <v>0</v>
      </c>
      <c r="J151" s="23">
        <v>0</v>
      </c>
      <c r="K151" s="23">
        <v>0</v>
      </c>
      <c r="L151" s="23">
        <v>0</v>
      </c>
      <c r="M151" s="23">
        <v>0</v>
      </c>
      <c r="N151" s="23">
        <v>0</v>
      </c>
      <c r="O151" s="23">
        <v>0</v>
      </c>
      <c r="P151" s="23">
        <v>0</v>
      </c>
      <c r="Q151" s="23">
        <v>0</v>
      </c>
      <c r="R151" s="23"/>
      <c r="S151" s="23"/>
      <c r="T151" s="23"/>
      <c r="U151" s="23"/>
      <c r="V151" s="26"/>
      <c r="W151" s="26"/>
    </row>
    <row r="152" spans="1:23" s="4" customFormat="1" ht="12.75" customHeight="1" x14ac:dyDescent="0.2">
      <c r="A152" s="117" t="s">
        <v>168</v>
      </c>
      <c r="B152" s="26"/>
      <c r="C152" s="26"/>
      <c r="D152" s="39">
        <v>0</v>
      </c>
      <c r="E152" s="39">
        <v>0</v>
      </c>
      <c r="F152" s="17">
        <v>0</v>
      </c>
      <c r="G152" s="17">
        <v>0</v>
      </c>
      <c r="H152" s="17">
        <v>0</v>
      </c>
      <c r="I152" s="17">
        <v>0</v>
      </c>
      <c r="J152" s="17">
        <v>0</v>
      </c>
      <c r="K152" s="17">
        <v>-25</v>
      </c>
      <c r="L152" s="17">
        <v>0</v>
      </c>
      <c r="M152" s="17">
        <v>0</v>
      </c>
      <c r="N152" s="17">
        <v>0</v>
      </c>
      <c r="O152" s="17">
        <v>0</v>
      </c>
      <c r="P152" s="17">
        <v>0</v>
      </c>
      <c r="Q152" s="17">
        <v>0</v>
      </c>
      <c r="R152" s="17"/>
      <c r="S152" s="17"/>
      <c r="T152" s="17"/>
      <c r="U152" s="17"/>
      <c r="V152" s="26"/>
      <c r="W152" s="26"/>
    </row>
    <row r="153" spans="1:23" s="4" customFormat="1" ht="12.75" customHeight="1" x14ac:dyDescent="0.2">
      <c r="A153" s="117" t="s">
        <v>144</v>
      </c>
      <c r="B153" s="26"/>
      <c r="C153" s="26"/>
      <c r="D153" s="26">
        <f>D70</f>
        <v>0</v>
      </c>
      <c r="E153" s="26">
        <f t="shared" ref="E153:J153" si="110">E70</f>
        <v>22.390115000000002</v>
      </c>
      <c r="F153" s="26">
        <f t="shared" si="110"/>
        <v>34.153554</v>
      </c>
      <c r="G153" s="26">
        <f t="shared" si="110"/>
        <v>63.502887000000001</v>
      </c>
      <c r="H153" s="26">
        <f t="shared" si="110"/>
        <v>84.813175999999999</v>
      </c>
      <c r="I153" s="26">
        <f t="shared" si="110"/>
        <v>99.870109999999997</v>
      </c>
      <c r="J153" s="26">
        <f t="shared" si="110"/>
        <v>117.488241</v>
      </c>
      <c r="K153" s="26">
        <f t="shared" ref="K153:Q153" si="111">SUM(K148:K152)</f>
        <v>94.588240999999996</v>
      </c>
      <c r="L153" s="26">
        <f t="shared" si="111"/>
        <v>94.088240999999996</v>
      </c>
      <c r="M153" s="26">
        <f t="shared" si="111"/>
        <v>93.588240999999996</v>
      </c>
      <c r="N153" s="26">
        <f t="shared" si="111"/>
        <v>93.088240999999996</v>
      </c>
      <c r="O153" s="26">
        <f t="shared" si="111"/>
        <v>92.588240999999996</v>
      </c>
      <c r="P153" s="26">
        <f t="shared" si="111"/>
        <v>92.088240999999996</v>
      </c>
      <c r="Q153" s="26">
        <f t="shared" si="111"/>
        <v>91.588240999999996</v>
      </c>
      <c r="R153" s="26"/>
      <c r="S153" s="26"/>
      <c r="T153" s="26"/>
      <c r="U153" s="26"/>
      <c r="V153" s="26"/>
      <c r="W153" s="26"/>
    </row>
    <row r="154" spans="1:23" s="4" customFormat="1" ht="12.75" customHeight="1" x14ac:dyDescent="0.2">
      <c r="A154" s="90" t="s">
        <v>145</v>
      </c>
      <c r="B154" s="26"/>
      <c r="C154" s="26"/>
      <c r="D154" s="26"/>
      <c r="E154" s="26"/>
      <c r="F154" s="26">
        <f>F148+F149+F150</f>
        <v>28.818010999999998</v>
      </c>
      <c r="G154" s="26">
        <f>G148+G149+G150</f>
        <v>35.818134999999998</v>
      </c>
      <c r="H154" s="26">
        <f>H148+H149+H150</f>
        <v>65.123469</v>
      </c>
      <c r="I154" s="26">
        <f>I148+I149+I150</f>
        <v>91.756540999999999</v>
      </c>
      <c r="J154" s="26">
        <f>J148+J149+J150</f>
        <v>105.23111</v>
      </c>
      <c r="K154" s="26"/>
      <c r="L154" s="26"/>
      <c r="M154" s="26"/>
      <c r="N154" s="26"/>
      <c r="O154" s="26"/>
      <c r="P154" s="26"/>
      <c r="Q154" s="26"/>
      <c r="R154" s="26"/>
      <c r="S154" s="26"/>
      <c r="T154" s="26"/>
      <c r="U154" s="26"/>
      <c r="V154" s="26"/>
      <c r="W154" s="26"/>
    </row>
    <row r="155" spans="1:23" s="4" customFormat="1" ht="12.75" customHeight="1" x14ac:dyDescent="0.2">
      <c r="A155" s="117"/>
      <c r="B155" s="26"/>
      <c r="C155" s="26"/>
      <c r="D155" s="26"/>
      <c r="E155" s="26"/>
      <c r="F155" s="26"/>
      <c r="G155" s="26"/>
      <c r="H155" s="26"/>
      <c r="I155" s="26"/>
      <c r="J155" s="26"/>
      <c r="K155" s="26"/>
      <c r="L155" s="26"/>
      <c r="M155" s="26"/>
      <c r="N155" s="26"/>
      <c r="O155" s="26"/>
      <c r="P155" s="26"/>
      <c r="Q155" s="26"/>
      <c r="R155" s="26"/>
      <c r="S155" s="26"/>
      <c r="T155" s="26"/>
      <c r="U155" s="26"/>
      <c r="V155" s="26"/>
      <c r="W155" s="26"/>
    </row>
    <row r="156" spans="1:23" s="4" customFormat="1" ht="12.75" customHeight="1" x14ac:dyDescent="0.2">
      <c r="A156" s="117" t="s">
        <v>146</v>
      </c>
      <c r="B156" s="26"/>
      <c r="C156" s="26"/>
      <c r="D156" s="26"/>
      <c r="E156" s="26"/>
      <c r="F156" s="26"/>
      <c r="G156" s="26"/>
      <c r="H156" s="26"/>
      <c r="I156" s="26"/>
      <c r="J156" s="26"/>
      <c r="K156" s="26">
        <f t="shared" ref="K156:Q156" si="112">J160</f>
        <v>82.762046999999995</v>
      </c>
      <c r="L156" s="26">
        <f t="shared" si="112"/>
        <v>75.86204699999999</v>
      </c>
      <c r="M156" s="26">
        <f t="shared" si="112"/>
        <v>68.962046999999984</v>
      </c>
      <c r="N156" s="26">
        <f t="shared" si="112"/>
        <v>62.062046999999986</v>
      </c>
      <c r="O156" s="26">
        <f t="shared" si="112"/>
        <v>55.162046999999987</v>
      </c>
      <c r="P156" s="26">
        <f t="shared" si="112"/>
        <v>48.262046999999988</v>
      </c>
      <c r="Q156" s="26">
        <f t="shared" si="112"/>
        <v>41.36204699999999</v>
      </c>
      <c r="R156" s="26"/>
      <c r="S156" s="26"/>
      <c r="T156" s="26"/>
      <c r="U156" s="26"/>
      <c r="V156" s="26"/>
      <c r="W156" s="26"/>
    </row>
    <row r="157" spans="1:23" s="4" customFormat="1" ht="12.75" customHeight="1" x14ac:dyDescent="0.2">
      <c r="A157" s="117" t="s">
        <v>71</v>
      </c>
      <c r="B157" s="26"/>
      <c r="C157" s="26"/>
      <c r="D157" s="26"/>
      <c r="E157" s="26"/>
      <c r="F157" s="24"/>
      <c r="G157" s="24"/>
      <c r="H157" s="23"/>
      <c r="I157" s="23"/>
      <c r="J157" s="23"/>
      <c r="K157" s="23"/>
      <c r="L157" s="23"/>
      <c r="M157" s="23"/>
      <c r="N157" s="23"/>
      <c r="O157" s="23"/>
      <c r="P157" s="23"/>
      <c r="Q157" s="23"/>
      <c r="R157" s="23"/>
      <c r="S157" s="23"/>
      <c r="T157" s="23"/>
      <c r="U157" s="23"/>
      <c r="V157" s="26"/>
      <c r="W157" s="26"/>
    </row>
    <row r="158" spans="1:23" s="4" customFormat="1" ht="12.75" customHeight="1" x14ac:dyDescent="0.2">
      <c r="A158" s="117" t="s">
        <v>147</v>
      </c>
      <c r="B158" s="26"/>
      <c r="C158" s="26"/>
      <c r="D158" s="26"/>
      <c r="E158" s="26"/>
      <c r="F158" s="24"/>
      <c r="G158" s="24"/>
      <c r="H158" s="23"/>
      <c r="I158" s="23"/>
      <c r="J158" s="118">
        <v>2.2999999999999998</v>
      </c>
      <c r="K158" s="118">
        <v>6.9</v>
      </c>
      <c r="L158" s="118">
        <v>6.9</v>
      </c>
      <c r="M158" s="118">
        <v>6.9</v>
      </c>
      <c r="N158" s="118">
        <v>6.9</v>
      </c>
      <c r="O158" s="118">
        <v>6.9</v>
      </c>
      <c r="P158" s="118">
        <v>6.9</v>
      </c>
      <c r="Q158" s="118">
        <v>6.9</v>
      </c>
      <c r="R158" s="118"/>
      <c r="S158" s="23"/>
      <c r="T158" s="23"/>
      <c r="U158" s="23"/>
      <c r="V158" s="26"/>
      <c r="W158" s="26"/>
    </row>
    <row r="159" spans="1:23" s="4" customFormat="1" ht="12.75" customHeight="1" x14ac:dyDescent="0.2">
      <c r="A159" s="117" t="s">
        <v>75</v>
      </c>
      <c r="B159" s="26"/>
      <c r="C159" s="26"/>
      <c r="D159" s="26"/>
      <c r="E159" s="26"/>
      <c r="F159" s="24"/>
      <c r="G159" s="24"/>
      <c r="H159" s="23"/>
      <c r="I159" s="23"/>
      <c r="J159" s="23"/>
      <c r="K159" s="23"/>
      <c r="L159" s="23"/>
      <c r="M159" s="23"/>
      <c r="N159" s="23"/>
      <c r="O159" s="23"/>
      <c r="P159" s="23"/>
      <c r="Q159" s="23"/>
      <c r="R159" s="23"/>
      <c r="S159" s="23"/>
      <c r="T159" s="23"/>
      <c r="U159" s="23"/>
      <c r="V159" s="26"/>
      <c r="W159" s="26"/>
    </row>
    <row r="160" spans="1:23" s="4" customFormat="1" ht="12.75" customHeight="1" x14ac:dyDescent="0.2">
      <c r="A160" s="117" t="s">
        <v>148</v>
      </c>
      <c r="B160" s="26"/>
      <c r="C160" s="26"/>
      <c r="D160" s="26"/>
      <c r="E160" s="26"/>
      <c r="F160" s="26"/>
      <c r="G160" s="26"/>
      <c r="H160" s="26"/>
      <c r="I160" s="26"/>
      <c r="J160" s="26">
        <f>J74</f>
        <v>82.762046999999995</v>
      </c>
      <c r="K160" s="26">
        <f t="shared" ref="K160:Q160" si="113">K156-K158</f>
        <v>75.86204699999999</v>
      </c>
      <c r="L160" s="26">
        <f t="shared" si="113"/>
        <v>68.962046999999984</v>
      </c>
      <c r="M160" s="26">
        <f t="shared" si="113"/>
        <v>62.062046999999986</v>
      </c>
      <c r="N160" s="26">
        <f t="shared" si="113"/>
        <v>55.162046999999987</v>
      </c>
      <c r="O160" s="26">
        <f t="shared" si="113"/>
        <v>48.262046999999988</v>
      </c>
      <c r="P160" s="26">
        <f t="shared" si="113"/>
        <v>41.36204699999999</v>
      </c>
      <c r="Q160" s="26">
        <f t="shared" si="113"/>
        <v>34.462046999999991</v>
      </c>
      <c r="R160" s="26"/>
      <c r="S160" s="26"/>
      <c r="T160" s="26"/>
      <c r="U160" s="26"/>
      <c r="V160" s="26"/>
      <c r="W160" s="26"/>
    </row>
    <row r="161" spans="1:23" s="4" customFormat="1" ht="12.75" customHeight="1" x14ac:dyDescent="0.2">
      <c r="A161" s="29"/>
      <c r="B161" s="26"/>
      <c r="C161" s="26"/>
      <c r="D161" s="26"/>
      <c r="E161" s="26"/>
      <c r="F161" s="24"/>
      <c r="G161" s="24"/>
      <c r="H161" s="23"/>
      <c r="I161" s="23"/>
      <c r="J161" s="23"/>
      <c r="K161" s="23"/>
      <c r="L161" s="23"/>
      <c r="M161" s="23"/>
      <c r="N161" s="23"/>
      <c r="O161" s="23"/>
      <c r="P161" s="23"/>
      <c r="Q161" s="23"/>
      <c r="R161" s="23"/>
      <c r="S161" s="23"/>
      <c r="T161" s="23"/>
      <c r="U161" s="23"/>
      <c r="V161" s="26"/>
      <c r="W161" s="26"/>
    </row>
    <row r="162" spans="1:23" s="4" customFormat="1" ht="12.75" customHeight="1" x14ac:dyDescent="0.2">
      <c r="A162" s="29"/>
      <c r="B162" s="26"/>
      <c r="C162" s="26"/>
      <c r="D162" s="26"/>
      <c r="E162" s="26"/>
      <c r="F162" s="24"/>
      <c r="G162" s="24"/>
      <c r="H162" s="23"/>
      <c r="I162" s="23"/>
      <c r="J162" s="23"/>
      <c r="K162" s="23"/>
      <c r="L162" s="23"/>
      <c r="M162" s="23"/>
      <c r="N162" s="23"/>
      <c r="O162" s="23"/>
      <c r="P162" s="23"/>
      <c r="Q162" s="23"/>
      <c r="R162" s="23"/>
      <c r="S162" s="23"/>
      <c r="T162" s="23"/>
      <c r="U162" s="23"/>
      <c r="V162" s="26"/>
      <c r="W162" s="26"/>
    </row>
    <row r="163" spans="1:23" s="4" customFormat="1" ht="12.75" customHeight="1" x14ac:dyDescent="0.2">
      <c r="A163" s="44" t="s">
        <v>72</v>
      </c>
      <c r="B163" s="45"/>
      <c r="C163" s="45"/>
      <c r="D163" s="45"/>
      <c r="E163" s="45"/>
      <c r="F163" s="45"/>
      <c r="G163" s="45"/>
      <c r="H163" s="37"/>
      <c r="I163" s="37"/>
      <c r="J163" s="37"/>
      <c r="K163" s="37"/>
      <c r="L163" s="37"/>
      <c r="M163" s="37"/>
      <c r="N163" s="37"/>
      <c r="O163" s="37"/>
      <c r="P163" s="37"/>
      <c r="Q163" s="37"/>
      <c r="R163" s="37"/>
      <c r="S163" s="37"/>
      <c r="T163" s="37"/>
      <c r="U163" s="37"/>
      <c r="V163" s="26"/>
      <c r="W163" s="26"/>
    </row>
    <row r="164" spans="1:23" s="4" customFormat="1" ht="12.75" customHeight="1" x14ac:dyDescent="0.2">
      <c r="A164" s="15"/>
      <c r="B164" s="16" t="s">
        <v>2</v>
      </c>
      <c r="C164" s="16" t="s">
        <v>3</v>
      </c>
      <c r="D164" s="16" t="s">
        <v>4</v>
      </c>
      <c r="E164" s="16" t="s">
        <v>5</v>
      </c>
      <c r="F164" s="16" t="s">
        <v>6</v>
      </c>
      <c r="G164" s="16" t="s">
        <v>7</v>
      </c>
      <c r="H164" s="16" t="s">
        <v>8</v>
      </c>
      <c r="I164" s="16" t="s">
        <v>9</v>
      </c>
      <c r="J164" s="16" t="s">
        <v>10</v>
      </c>
      <c r="K164" s="16" t="s">
        <v>113</v>
      </c>
      <c r="L164" s="16" t="s">
        <v>114</v>
      </c>
      <c r="M164" s="16" t="s">
        <v>115</v>
      </c>
      <c r="N164" s="16" t="s">
        <v>116</v>
      </c>
      <c r="O164" s="16" t="s">
        <v>117</v>
      </c>
      <c r="P164" s="16" t="s">
        <v>118</v>
      </c>
      <c r="Q164" s="16" t="s">
        <v>160</v>
      </c>
      <c r="R164" s="16"/>
      <c r="S164" s="17" t="s">
        <v>11</v>
      </c>
      <c r="T164" s="17" t="s">
        <v>12</v>
      </c>
      <c r="U164" s="17" t="s">
        <v>13</v>
      </c>
      <c r="W164" s="17"/>
    </row>
    <row r="165" spans="1:23" s="4" customFormat="1" ht="12.75" customHeight="1" x14ac:dyDescent="0.2">
      <c r="A165" s="15"/>
      <c r="B165" s="18" t="s">
        <v>14</v>
      </c>
      <c r="C165" s="18" t="s">
        <v>103</v>
      </c>
      <c r="D165" s="18" t="s">
        <v>104</v>
      </c>
      <c r="E165" s="18" t="s">
        <v>102</v>
      </c>
      <c r="F165" s="18" t="s">
        <v>105</v>
      </c>
      <c r="G165" s="18" t="s">
        <v>108</v>
      </c>
      <c r="H165" s="18" t="s">
        <v>15</v>
      </c>
      <c r="I165" s="18" t="s">
        <v>109</v>
      </c>
      <c r="J165" s="18" t="s">
        <v>106</v>
      </c>
      <c r="K165" s="18" t="s">
        <v>111</v>
      </c>
      <c r="L165" s="18" t="s">
        <v>16</v>
      </c>
      <c r="M165" s="18" t="s">
        <v>110</v>
      </c>
      <c r="N165" s="18" t="s">
        <v>107</v>
      </c>
      <c r="O165" s="18" t="s">
        <v>112</v>
      </c>
      <c r="P165" s="18" t="s">
        <v>18</v>
      </c>
      <c r="Q165" s="20" t="s">
        <v>161</v>
      </c>
      <c r="R165" s="20"/>
      <c r="S165" s="20" t="str">
        <f>H165</f>
        <v>9/30/00</v>
      </c>
      <c r="T165" s="20" t="str">
        <f>L165</f>
        <v>9/30/01</v>
      </c>
      <c r="U165" s="20" t="str">
        <f>P165</f>
        <v>9/30/02</v>
      </c>
      <c r="W165" s="19"/>
    </row>
    <row r="166" spans="1:23" s="4" customFormat="1" ht="12.75" customHeight="1" x14ac:dyDescent="0.2">
      <c r="A166" s="108"/>
      <c r="B166" s="24"/>
      <c r="C166" s="24"/>
      <c r="D166" s="24"/>
      <c r="E166" s="24"/>
      <c r="F166" s="24"/>
      <c r="G166" s="24"/>
      <c r="H166" s="27"/>
      <c r="I166" s="27"/>
      <c r="J166" s="27"/>
      <c r="K166" s="27"/>
      <c r="L166" s="27"/>
      <c r="M166" s="27"/>
      <c r="N166" s="27"/>
      <c r="O166" s="27"/>
      <c r="P166" s="27"/>
      <c r="Q166" s="27"/>
      <c r="R166" s="27"/>
      <c r="S166" s="27"/>
      <c r="T166" s="27"/>
      <c r="U166" s="27"/>
      <c r="V166" s="26"/>
      <c r="W166" s="26"/>
    </row>
    <row r="167" spans="1:23" s="4" customFormat="1" ht="12.75" customHeight="1" x14ac:dyDescent="0.2">
      <c r="A167" s="108"/>
      <c r="B167" s="24"/>
      <c r="C167" s="24"/>
      <c r="D167" s="24"/>
      <c r="E167" s="24"/>
      <c r="F167" s="24"/>
      <c r="G167" s="24"/>
      <c r="H167" s="27"/>
      <c r="I167" s="27"/>
      <c r="J167" s="27"/>
      <c r="K167" s="27"/>
      <c r="L167" s="27"/>
      <c r="M167" s="27"/>
      <c r="N167" s="27"/>
      <c r="O167" s="27"/>
      <c r="P167" s="27"/>
      <c r="Q167" s="27"/>
      <c r="R167" s="27"/>
      <c r="S167" s="27"/>
      <c r="T167" s="27"/>
      <c r="U167" s="27"/>
      <c r="V167" s="26"/>
      <c r="W167" s="26"/>
    </row>
    <row r="168" spans="1:23" s="4" customFormat="1" ht="12.75" customHeight="1" x14ac:dyDescent="0.2">
      <c r="A168" s="32" t="s">
        <v>134</v>
      </c>
      <c r="B168" s="26"/>
      <c r="C168" s="26"/>
      <c r="D168" s="26"/>
      <c r="E168" s="26"/>
      <c r="F168" s="26">
        <f t="shared" ref="F168:N168" si="114">E171</f>
        <v>16.065123</v>
      </c>
      <c r="G168" s="26">
        <f t="shared" si="114"/>
        <v>20.779173</v>
      </c>
      <c r="H168" s="26">
        <f t="shared" si="114"/>
        <v>47.258946000000002</v>
      </c>
      <c r="I168" s="26">
        <f t="shared" si="114"/>
        <v>60.267499999999998</v>
      </c>
      <c r="J168" s="26">
        <f t="shared" si="114"/>
        <v>66.986098999999996</v>
      </c>
      <c r="K168" s="26">
        <f t="shared" si="114"/>
        <v>70.102100000000007</v>
      </c>
      <c r="L168" s="26">
        <f t="shared" si="114"/>
        <v>73.102100000000007</v>
      </c>
      <c r="M168" s="26">
        <f t="shared" si="114"/>
        <v>76.102100000000007</v>
      </c>
      <c r="N168" s="26">
        <f t="shared" si="114"/>
        <v>79.102100000000007</v>
      </c>
      <c r="O168" s="26">
        <f>N171</f>
        <v>79.102100000000007</v>
      </c>
      <c r="P168" s="26">
        <f>O171</f>
        <v>79.102100000000007</v>
      </c>
      <c r="Q168" s="26">
        <f>P171</f>
        <v>79.102100000000007</v>
      </c>
      <c r="R168" s="26"/>
      <c r="S168" s="59"/>
      <c r="T168" s="59"/>
      <c r="U168" s="59"/>
      <c r="V168" s="26"/>
      <c r="W168" s="26"/>
    </row>
    <row r="169" spans="1:23" s="4" customFormat="1" ht="12.75" customHeight="1" x14ac:dyDescent="0.2">
      <c r="A169" s="29" t="s">
        <v>71</v>
      </c>
      <c r="B169" s="26"/>
      <c r="C169" s="26"/>
      <c r="D169" s="26"/>
      <c r="E169" s="26"/>
      <c r="F169" s="24">
        <v>4.7</v>
      </c>
      <c r="G169" s="60">
        <v>26.5</v>
      </c>
      <c r="H169" s="34">
        <v>13</v>
      </c>
      <c r="I169" s="34">
        <v>6.7</v>
      </c>
      <c r="J169" s="34">
        <v>3</v>
      </c>
      <c r="K169" s="34">
        <v>3</v>
      </c>
      <c r="L169" s="34">
        <v>3</v>
      </c>
      <c r="M169" s="34">
        <v>3</v>
      </c>
      <c r="N169" s="34">
        <v>0</v>
      </c>
      <c r="O169" s="34">
        <v>0</v>
      </c>
      <c r="P169" s="34">
        <v>0</v>
      </c>
      <c r="Q169" s="34">
        <v>0</v>
      </c>
      <c r="R169" s="34"/>
      <c r="S169" s="53"/>
      <c r="T169" s="53"/>
      <c r="U169" s="53"/>
      <c r="V169" s="26"/>
      <c r="W169" s="26"/>
    </row>
    <row r="170" spans="1:23" s="4" customFormat="1" ht="12.75" customHeight="1" x14ac:dyDescent="0.2">
      <c r="A170" s="29" t="s">
        <v>74</v>
      </c>
      <c r="B170" s="26"/>
      <c r="C170" s="26"/>
      <c r="D170" s="26"/>
      <c r="E170" s="26"/>
      <c r="F170" s="24"/>
      <c r="G170" s="59"/>
      <c r="H170" s="53"/>
      <c r="I170" s="34"/>
      <c r="J170" s="53"/>
      <c r="K170" s="34">
        <v>0</v>
      </c>
      <c r="L170" s="34">
        <v>0</v>
      </c>
      <c r="M170" s="34">
        <v>0</v>
      </c>
      <c r="N170" s="34">
        <v>0</v>
      </c>
      <c r="O170" s="34">
        <v>0</v>
      </c>
      <c r="P170" s="34">
        <v>0</v>
      </c>
      <c r="Q170" s="34">
        <v>0</v>
      </c>
      <c r="R170" s="34"/>
      <c r="S170" s="53"/>
      <c r="T170" s="53"/>
      <c r="U170" s="53"/>
      <c r="V170" s="26"/>
      <c r="W170" s="26"/>
    </row>
    <row r="171" spans="1:23" s="4" customFormat="1" ht="12.75" customHeight="1" x14ac:dyDescent="0.2">
      <c r="A171" s="29" t="s">
        <v>76</v>
      </c>
      <c r="B171" s="26">
        <f>B86+B82</f>
        <v>0</v>
      </c>
      <c r="C171" s="26">
        <f t="shared" ref="C171:J171" si="115">C86+C82</f>
        <v>0</v>
      </c>
      <c r="D171" s="26">
        <f t="shared" si="115"/>
        <v>0</v>
      </c>
      <c r="E171" s="26">
        <f t="shared" si="115"/>
        <v>16.065123</v>
      </c>
      <c r="F171" s="26">
        <f t="shared" si="115"/>
        <v>20.779173</v>
      </c>
      <c r="G171" s="26">
        <f t="shared" si="115"/>
        <v>47.258946000000002</v>
      </c>
      <c r="H171" s="26">
        <f t="shared" si="115"/>
        <v>60.267499999999998</v>
      </c>
      <c r="I171" s="26">
        <f t="shared" si="115"/>
        <v>66.986098999999996</v>
      </c>
      <c r="J171" s="26">
        <f t="shared" si="115"/>
        <v>70.102100000000007</v>
      </c>
      <c r="K171" s="62">
        <f t="shared" ref="K171:Q171" si="116">SUM(K168:K170)</f>
        <v>73.102100000000007</v>
      </c>
      <c r="L171" s="62">
        <f t="shared" si="116"/>
        <v>76.102100000000007</v>
      </c>
      <c r="M171" s="62">
        <f t="shared" si="116"/>
        <v>79.102100000000007</v>
      </c>
      <c r="N171" s="62">
        <f t="shared" si="116"/>
        <v>79.102100000000007</v>
      </c>
      <c r="O171" s="62">
        <f t="shared" si="116"/>
        <v>79.102100000000007</v>
      </c>
      <c r="P171" s="62">
        <f t="shared" si="116"/>
        <v>79.102100000000007</v>
      </c>
      <c r="Q171" s="62">
        <f t="shared" si="116"/>
        <v>79.102100000000007</v>
      </c>
      <c r="R171" s="62"/>
      <c r="S171" s="61"/>
      <c r="T171" s="61"/>
      <c r="U171" s="61"/>
      <c r="V171" s="26"/>
      <c r="W171" s="26"/>
    </row>
    <row r="172" spans="1:23" s="4" customFormat="1" ht="12.75" customHeight="1" x14ac:dyDescent="0.2">
      <c r="A172" s="15" t="s">
        <v>73</v>
      </c>
      <c r="B172" s="111">
        <v>0.1</v>
      </c>
      <c r="C172" s="26"/>
      <c r="D172" s="26"/>
      <c r="E172" s="26"/>
      <c r="F172" s="62">
        <f t="shared" ref="F172:Q172" si="117">F168*$B$172/4</f>
        <v>0.40162807500000003</v>
      </c>
      <c r="G172" s="62">
        <f t="shared" si="117"/>
        <v>0.51947932500000005</v>
      </c>
      <c r="H172" s="62">
        <f t="shared" si="117"/>
        <v>1.18147365</v>
      </c>
      <c r="I172" s="62">
        <f t="shared" si="117"/>
        <v>1.5066875</v>
      </c>
      <c r="J172" s="62">
        <f t="shared" si="117"/>
        <v>1.674652475</v>
      </c>
      <c r="K172" s="62">
        <f t="shared" si="117"/>
        <v>1.7525525000000002</v>
      </c>
      <c r="L172" s="62">
        <f t="shared" si="117"/>
        <v>1.8275525000000004</v>
      </c>
      <c r="M172" s="62">
        <f t="shared" si="117"/>
        <v>1.9025525000000003</v>
      </c>
      <c r="N172" s="62">
        <f t="shared" si="117"/>
        <v>1.9775525000000003</v>
      </c>
      <c r="O172" s="62">
        <f t="shared" si="117"/>
        <v>1.9775525000000003</v>
      </c>
      <c r="P172" s="62">
        <f t="shared" si="117"/>
        <v>1.9775525000000003</v>
      </c>
      <c r="Q172" s="62">
        <f t="shared" si="117"/>
        <v>1.9775525000000003</v>
      </c>
      <c r="R172" s="62"/>
      <c r="S172" s="61"/>
      <c r="T172" s="61"/>
      <c r="U172" s="61"/>
      <c r="V172" s="26"/>
      <c r="W172" s="26"/>
    </row>
    <row r="173" spans="1:23" s="4" customFormat="1" ht="12.75" customHeight="1" x14ac:dyDescent="0.2">
      <c r="A173" s="15"/>
      <c r="B173" s="111"/>
      <c r="C173" s="26"/>
      <c r="D173" s="26"/>
      <c r="E173" s="26"/>
      <c r="F173" s="24"/>
      <c r="G173" s="24"/>
      <c r="H173" s="61"/>
      <c r="I173" s="62"/>
      <c r="J173" s="62"/>
      <c r="K173" s="61"/>
      <c r="L173" s="61"/>
      <c r="M173" s="61"/>
      <c r="N173" s="61"/>
      <c r="O173" s="61"/>
      <c r="P173" s="61"/>
      <c r="Q173" s="61"/>
      <c r="R173" s="61"/>
      <c r="S173" s="61"/>
      <c r="T173" s="61"/>
      <c r="U173" s="61"/>
      <c r="V173" s="26"/>
      <c r="W173" s="26"/>
    </row>
    <row r="174" spans="1:23" s="4" customFormat="1" ht="12.75" customHeight="1" x14ac:dyDescent="0.2">
      <c r="A174" s="91" t="s">
        <v>150</v>
      </c>
      <c r="B174" s="111"/>
      <c r="C174" s="26"/>
      <c r="D174" s="26"/>
      <c r="E174" s="26"/>
      <c r="F174" s="59">
        <f>F82/(F82+F86)</f>
        <v>0.31872731412361793</v>
      </c>
      <c r="G174" s="59">
        <f>G82/(G82+G86)</f>
        <v>0.3373633428049792</v>
      </c>
      <c r="H174" s="59">
        <f>H82/(H82+H86)</f>
        <v>0.37514414900236448</v>
      </c>
      <c r="I174" s="59">
        <f>I82/(I82+I86)</f>
        <v>0.38972029107113704</v>
      </c>
      <c r="J174" s="59"/>
      <c r="K174" s="59"/>
      <c r="L174" s="59"/>
      <c r="M174" s="59"/>
      <c r="N174" s="59"/>
      <c r="O174" s="59"/>
      <c r="P174" s="59"/>
      <c r="Q174" s="59"/>
      <c r="R174" s="59"/>
      <c r="S174" s="61"/>
      <c r="T174" s="61"/>
      <c r="U174" s="61"/>
      <c r="V174" s="26"/>
      <c r="W174" s="26"/>
    </row>
    <row r="175" spans="1:23" s="4" customFormat="1" ht="12.75" customHeight="1" x14ac:dyDescent="0.2">
      <c r="A175" s="29"/>
      <c r="B175" s="26"/>
      <c r="C175" s="26"/>
      <c r="D175" s="26"/>
      <c r="E175" s="26"/>
      <c r="F175" s="24"/>
      <c r="G175" s="24"/>
      <c r="H175" s="23"/>
      <c r="I175" s="23"/>
      <c r="J175" s="23"/>
      <c r="K175" s="23"/>
      <c r="L175" s="23"/>
      <c r="M175" s="23"/>
      <c r="N175" s="23"/>
      <c r="O175" s="23"/>
      <c r="P175" s="23"/>
      <c r="Q175" s="23"/>
      <c r="R175" s="23"/>
      <c r="S175" s="23"/>
      <c r="T175" s="23"/>
      <c r="U175" s="23"/>
      <c r="V175" s="26"/>
      <c r="W175" s="26"/>
    </row>
    <row r="176" spans="1:23" s="4" customFormat="1" ht="12.75" customHeight="1" x14ac:dyDescent="0.2">
      <c r="A176" s="32" t="s">
        <v>133</v>
      </c>
      <c r="B176" s="26"/>
      <c r="C176" s="26"/>
      <c r="D176" s="26"/>
      <c r="E176" s="26"/>
      <c r="F176" s="24"/>
      <c r="G176" s="24">
        <f>F178</f>
        <v>150</v>
      </c>
      <c r="H176" s="24">
        <f>G178</f>
        <v>150</v>
      </c>
      <c r="I176" s="24">
        <f t="shared" ref="I176:P176" si="118">H178</f>
        <v>150</v>
      </c>
      <c r="J176" s="24">
        <f t="shared" si="118"/>
        <v>150</v>
      </c>
      <c r="K176" s="24">
        <f t="shared" si="118"/>
        <v>150</v>
      </c>
      <c r="L176" s="24">
        <f t="shared" si="118"/>
        <v>150</v>
      </c>
      <c r="M176" s="24">
        <f t="shared" si="118"/>
        <v>150</v>
      </c>
      <c r="N176" s="24">
        <f t="shared" si="118"/>
        <v>150</v>
      </c>
      <c r="O176" s="24">
        <f t="shared" si="118"/>
        <v>150</v>
      </c>
      <c r="P176" s="24">
        <f t="shared" si="118"/>
        <v>150</v>
      </c>
      <c r="Q176" s="26">
        <f>P178</f>
        <v>150</v>
      </c>
      <c r="R176" s="26"/>
      <c r="S176" s="26"/>
      <c r="T176" s="26"/>
      <c r="U176" s="26"/>
      <c r="V176" s="26"/>
      <c r="W176" s="26"/>
    </row>
    <row r="177" spans="1:23" s="4" customFormat="1" ht="12.75" customHeight="1" x14ac:dyDescent="0.2">
      <c r="A177" s="29" t="s">
        <v>77</v>
      </c>
      <c r="B177" s="26"/>
      <c r="C177" s="26"/>
      <c r="D177" s="26"/>
      <c r="E177" s="26"/>
      <c r="F177" s="24"/>
      <c r="G177" s="24"/>
      <c r="H177" s="23"/>
      <c r="I177" s="23"/>
      <c r="J177" s="38">
        <v>0</v>
      </c>
      <c r="K177" s="38">
        <v>0</v>
      </c>
      <c r="L177" s="38">
        <v>0</v>
      </c>
      <c r="M177" s="38">
        <v>0</v>
      </c>
      <c r="N177" s="38">
        <v>0</v>
      </c>
      <c r="O177" s="38">
        <v>0</v>
      </c>
      <c r="P177" s="38">
        <v>0</v>
      </c>
      <c r="Q177" s="38">
        <v>0</v>
      </c>
      <c r="R177" s="38"/>
      <c r="S177" s="38"/>
      <c r="T177" s="38"/>
      <c r="U177" s="38"/>
      <c r="V177" s="26"/>
      <c r="W177" s="26"/>
    </row>
    <row r="178" spans="1:23" s="4" customFormat="1" ht="12.75" customHeight="1" x14ac:dyDescent="0.2">
      <c r="A178" s="29" t="s">
        <v>78</v>
      </c>
      <c r="B178" s="26"/>
      <c r="C178" s="26"/>
      <c r="D178" s="26"/>
      <c r="E178" s="26"/>
      <c r="F178" s="26">
        <f>F85</f>
        <v>150</v>
      </c>
      <c r="G178" s="26">
        <f>G176</f>
        <v>150</v>
      </c>
      <c r="H178" s="26">
        <f t="shared" ref="H178:Q178" si="119">H176</f>
        <v>150</v>
      </c>
      <c r="I178" s="26">
        <f t="shared" si="119"/>
        <v>150</v>
      </c>
      <c r="J178" s="26">
        <f t="shared" si="119"/>
        <v>150</v>
      </c>
      <c r="K178" s="26">
        <f t="shared" si="119"/>
        <v>150</v>
      </c>
      <c r="L178" s="26">
        <f t="shared" si="119"/>
        <v>150</v>
      </c>
      <c r="M178" s="26">
        <f t="shared" si="119"/>
        <v>150</v>
      </c>
      <c r="N178" s="26">
        <f t="shared" si="119"/>
        <v>150</v>
      </c>
      <c r="O178" s="26">
        <f t="shared" si="119"/>
        <v>150</v>
      </c>
      <c r="P178" s="26">
        <f t="shared" si="119"/>
        <v>150</v>
      </c>
      <c r="Q178" s="26">
        <f t="shared" si="119"/>
        <v>150</v>
      </c>
      <c r="R178" s="26"/>
      <c r="S178" s="26"/>
      <c r="T178" s="26"/>
      <c r="U178" s="26"/>
      <c r="V178" s="26"/>
      <c r="W178" s="26"/>
    </row>
    <row r="179" spans="1:23" s="4" customFormat="1" ht="12.75" customHeight="1" x14ac:dyDescent="0.2">
      <c r="A179" s="15" t="s">
        <v>73</v>
      </c>
      <c r="B179" s="109">
        <v>5.7500000000000002E-2</v>
      </c>
      <c r="C179" s="24"/>
      <c r="D179" s="24"/>
      <c r="E179" s="24"/>
      <c r="F179" s="24"/>
      <c r="G179" s="24">
        <f>G176*$B$179/4</f>
        <v>2.15625</v>
      </c>
      <c r="H179" s="24">
        <f>H176*$B$179/4</f>
        <v>2.15625</v>
      </c>
      <c r="I179" s="24">
        <f t="shared" ref="I179:Q179" si="120">I176*$B$179/4</f>
        <v>2.15625</v>
      </c>
      <c r="J179" s="24">
        <f t="shared" si="120"/>
        <v>2.15625</v>
      </c>
      <c r="K179" s="24">
        <f t="shared" si="120"/>
        <v>2.15625</v>
      </c>
      <c r="L179" s="24">
        <f t="shared" si="120"/>
        <v>2.15625</v>
      </c>
      <c r="M179" s="24">
        <f t="shared" si="120"/>
        <v>2.15625</v>
      </c>
      <c r="N179" s="24">
        <f t="shared" si="120"/>
        <v>2.15625</v>
      </c>
      <c r="O179" s="24">
        <f t="shared" si="120"/>
        <v>2.15625</v>
      </c>
      <c r="P179" s="24">
        <f t="shared" si="120"/>
        <v>2.15625</v>
      </c>
      <c r="Q179" s="24">
        <f t="shared" si="120"/>
        <v>2.15625</v>
      </c>
      <c r="R179" s="24"/>
      <c r="S179" s="24"/>
      <c r="T179" s="24"/>
      <c r="U179" s="24"/>
      <c r="V179" s="23"/>
      <c r="W179" s="23"/>
    </row>
    <row r="180" spans="1:23" s="4" customFormat="1" ht="14.25" customHeight="1" x14ac:dyDescent="0.2">
      <c r="A180" s="15"/>
      <c r="B180" s="109"/>
      <c r="C180" s="24"/>
      <c r="D180" s="24"/>
      <c r="E180" s="24"/>
      <c r="F180" s="24"/>
      <c r="G180" s="24"/>
      <c r="H180" s="24"/>
      <c r="I180" s="24"/>
      <c r="J180" s="24"/>
      <c r="K180" s="24"/>
      <c r="L180" s="24"/>
      <c r="M180" s="24"/>
      <c r="N180" s="24"/>
      <c r="O180" s="24"/>
      <c r="P180" s="24"/>
      <c r="Q180" s="24"/>
      <c r="R180" s="24"/>
      <c r="S180" s="24"/>
      <c r="T180" s="24"/>
      <c r="U180" s="24"/>
      <c r="V180" s="23"/>
      <c r="W180" s="23"/>
    </row>
    <row r="181" spans="1:23" s="4" customFormat="1" ht="12.75" customHeight="1" x14ac:dyDescent="0.2">
      <c r="A181" s="110" t="s">
        <v>135</v>
      </c>
      <c r="B181" s="24"/>
      <c r="C181" s="24"/>
      <c r="D181" s="24"/>
      <c r="E181" s="24"/>
      <c r="F181" s="24"/>
      <c r="G181" s="24"/>
      <c r="H181" s="24"/>
      <c r="I181" s="24"/>
      <c r="J181" s="24"/>
      <c r="K181" s="24">
        <f>-J65</f>
        <v>-223.29062099999999</v>
      </c>
      <c r="L181" s="24">
        <f t="shared" ref="L181:Q181" si="121">K183</f>
        <v>-188.418616735</v>
      </c>
      <c r="M181" s="24">
        <f t="shared" si="121"/>
        <v>-171.345460558025</v>
      </c>
      <c r="N181" s="24">
        <f t="shared" si="121"/>
        <v>-154.97463220319537</v>
      </c>
      <c r="O181" s="24">
        <f t="shared" si="121"/>
        <v>-140.81433046368329</v>
      </c>
      <c r="P181" s="24">
        <f t="shared" si="121"/>
        <v>-131.69313817030255</v>
      </c>
      <c r="Q181" s="24">
        <f t="shared" si="121"/>
        <v>-126.35308517949069</v>
      </c>
      <c r="R181" s="24"/>
      <c r="S181" s="24"/>
      <c r="T181" s="24"/>
      <c r="U181" s="24"/>
      <c r="V181" s="23"/>
      <c r="W181" s="23"/>
    </row>
    <row r="182" spans="1:23" s="4" customFormat="1" ht="12.75" customHeight="1" x14ac:dyDescent="0.2">
      <c r="A182" s="15" t="s">
        <v>136</v>
      </c>
      <c r="B182" s="109"/>
      <c r="C182" s="24"/>
      <c r="D182" s="24"/>
      <c r="E182" s="24"/>
      <c r="F182" s="24"/>
      <c r="G182" s="24"/>
      <c r="H182" s="24"/>
      <c r="I182" s="24"/>
      <c r="J182" s="24"/>
      <c r="K182" s="24"/>
      <c r="L182" s="24">
        <f t="shared" ref="L182:Q182" si="122">L109</f>
        <v>17.073156176975008</v>
      </c>
      <c r="M182" s="24">
        <f t="shared" si="122"/>
        <v>16.370828354829619</v>
      </c>
      <c r="N182" s="24">
        <f t="shared" si="122"/>
        <v>14.160301739512086</v>
      </c>
      <c r="O182" s="24">
        <f t="shared" si="122"/>
        <v>9.1211922933807461</v>
      </c>
      <c r="P182" s="24">
        <f t="shared" si="122"/>
        <v>5.3400529908118592</v>
      </c>
      <c r="Q182" s="24">
        <f t="shared" si="122"/>
        <v>2.4861641750961123</v>
      </c>
      <c r="R182" s="24"/>
      <c r="S182" s="24"/>
      <c r="T182" s="24"/>
      <c r="U182" s="24"/>
      <c r="V182" s="23"/>
      <c r="W182" s="23"/>
    </row>
    <row r="183" spans="1:23" s="4" customFormat="1" ht="14.25" customHeight="1" x14ac:dyDescent="0.2">
      <c r="A183" s="15" t="s">
        <v>137</v>
      </c>
      <c r="B183" s="109"/>
      <c r="C183" s="24"/>
      <c r="D183" s="24"/>
      <c r="E183" s="24"/>
      <c r="F183" s="24"/>
      <c r="G183" s="24"/>
      <c r="H183" s="24"/>
      <c r="I183" s="24"/>
      <c r="J183" s="24"/>
      <c r="K183" s="24">
        <f>K109</f>
        <v>-188.418616735</v>
      </c>
      <c r="L183" s="24">
        <f t="shared" ref="L183:Q183" si="123">L181+L182</f>
        <v>-171.345460558025</v>
      </c>
      <c r="M183" s="24">
        <f t="shared" si="123"/>
        <v>-154.97463220319537</v>
      </c>
      <c r="N183" s="24">
        <f t="shared" si="123"/>
        <v>-140.81433046368329</v>
      </c>
      <c r="O183" s="24">
        <f t="shared" si="123"/>
        <v>-131.69313817030255</v>
      </c>
      <c r="P183" s="24">
        <f t="shared" si="123"/>
        <v>-126.35308517949069</v>
      </c>
      <c r="Q183" s="24">
        <f t="shared" si="123"/>
        <v>-123.86692100439458</v>
      </c>
      <c r="R183" s="24"/>
      <c r="S183" s="24"/>
      <c r="T183" s="24"/>
      <c r="U183" s="24"/>
      <c r="V183" s="23"/>
      <c r="W183" s="23"/>
    </row>
    <row r="184" spans="1:23" s="4" customFormat="1" ht="14.25" customHeight="1" x14ac:dyDescent="0.2">
      <c r="A184" s="15" t="s">
        <v>153</v>
      </c>
      <c r="B184" s="73">
        <v>0.06</v>
      </c>
      <c r="C184" s="24"/>
      <c r="D184" s="24"/>
      <c r="E184" s="24"/>
      <c r="F184" s="24"/>
      <c r="G184" s="24"/>
      <c r="H184" s="24"/>
      <c r="I184" s="24"/>
      <c r="J184" s="24"/>
      <c r="K184" s="24">
        <f t="shared" ref="K184:Q184" si="124">$B$184/4*-K181</f>
        <v>3.3493593149999996</v>
      </c>
      <c r="L184" s="24">
        <f t="shared" si="124"/>
        <v>2.8262792510249999</v>
      </c>
      <c r="M184" s="24">
        <f t="shared" si="124"/>
        <v>2.5701819083703747</v>
      </c>
      <c r="N184" s="24">
        <f t="shared" si="124"/>
        <v>2.3246194830479303</v>
      </c>
      <c r="O184" s="24">
        <f t="shared" si="124"/>
        <v>2.1122149569552491</v>
      </c>
      <c r="P184" s="24">
        <f t="shared" si="124"/>
        <v>1.9753970725545382</v>
      </c>
      <c r="Q184" s="24">
        <f t="shared" si="124"/>
        <v>1.8952962776923603</v>
      </c>
      <c r="R184" s="24"/>
      <c r="S184" s="24"/>
      <c r="T184" s="24"/>
      <c r="U184" s="24"/>
      <c r="V184" s="23"/>
      <c r="W184" s="23"/>
    </row>
    <row r="185" spans="1:23" s="4" customFormat="1" ht="12.75" customHeight="1" x14ac:dyDescent="0.2">
      <c r="A185" s="15"/>
      <c r="B185" s="24"/>
      <c r="C185" s="24"/>
      <c r="D185" s="24"/>
      <c r="E185" s="24"/>
      <c r="F185" s="24"/>
      <c r="G185" s="24"/>
      <c r="H185" s="24"/>
      <c r="I185" s="24"/>
      <c r="J185" s="24"/>
      <c r="K185" s="24"/>
      <c r="L185" s="24"/>
      <c r="M185" s="24"/>
      <c r="N185" s="24"/>
      <c r="O185" s="24"/>
      <c r="P185" s="24"/>
      <c r="Q185" s="24"/>
      <c r="R185" s="24"/>
      <c r="S185" s="24"/>
      <c r="T185" s="24"/>
      <c r="U185" s="24"/>
      <c r="V185" s="23"/>
      <c r="W185" s="23"/>
    </row>
    <row r="186" spans="1:23" s="4" customFormat="1" ht="12.75" customHeight="1" x14ac:dyDescent="0.2">
      <c r="A186" s="15" t="s">
        <v>79</v>
      </c>
      <c r="B186" s="24"/>
      <c r="C186" s="24"/>
      <c r="D186" s="24"/>
      <c r="E186" s="24"/>
      <c r="F186" s="24">
        <f>F178+F171</f>
        <v>170.77917300000001</v>
      </c>
      <c r="G186" s="24">
        <f t="shared" ref="G186:Q186" si="125">G178+G171</f>
        <v>197.25894600000001</v>
      </c>
      <c r="H186" s="24">
        <f t="shared" si="125"/>
        <v>210.26749999999998</v>
      </c>
      <c r="I186" s="24">
        <f t="shared" si="125"/>
        <v>216.986099</v>
      </c>
      <c r="J186" s="24">
        <f t="shared" si="125"/>
        <v>220.10210000000001</v>
      </c>
      <c r="K186" s="24">
        <f t="shared" si="125"/>
        <v>223.10210000000001</v>
      </c>
      <c r="L186" s="24">
        <f t="shared" si="125"/>
        <v>226.10210000000001</v>
      </c>
      <c r="M186" s="24">
        <f t="shared" si="125"/>
        <v>229.10210000000001</v>
      </c>
      <c r="N186" s="24">
        <f t="shared" si="125"/>
        <v>229.10210000000001</v>
      </c>
      <c r="O186" s="24">
        <f t="shared" si="125"/>
        <v>229.10210000000001</v>
      </c>
      <c r="P186" s="24">
        <f t="shared" si="125"/>
        <v>229.10210000000001</v>
      </c>
      <c r="Q186" s="24">
        <f t="shared" si="125"/>
        <v>229.10210000000001</v>
      </c>
      <c r="R186" s="24"/>
      <c r="S186" s="24"/>
      <c r="T186" s="24"/>
      <c r="U186" s="24"/>
      <c r="V186" s="23"/>
      <c r="W186" s="23"/>
    </row>
    <row r="187" spans="1:23" s="4" customFormat="1" ht="12.75" customHeight="1" x14ac:dyDescent="0.2">
      <c r="A187" s="15" t="s">
        <v>80</v>
      </c>
      <c r="B187" s="24"/>
      <c r="C187" s="24"/>
      <c r="D187" s="24"/>
      <c r="E187" s="24"/>
      <c r="F187" s="24">
        <f>F179+F172</f>
        <v>0.40162807500000003</v>
      </c>
      <c r="G187" s="24">
        <f t="shared" ref="G187:Q187" si="126">G179+G172</f>
        <v>2.6757293249999998</v>
      </c>
      <c r="H187" s="24">
        <f t="shared" si="126"/>
        <v>3.33772365</v>
      </c>
      <c r="I187" s="24">
        <f t="shared" si="126"/>
        <v>3.6629375</v>
      </c>
      <c r="J187" s="24">
        <f t="shared" si="126"/>
        <v>3.8309024750000003</v>
      </c>
      <c r="K187" s="24">
        <f t="shared" si="126"/>
        <v>3.9088025000000002</v>
      </c>
      <c r="L187" s="24">
        <f t="shared" si="126"/>
        <v>3.9838025000000004</v>
      </c>
      <c r="M187" s="24">
        <f t="shared" si="126"/>
        <v>4.0588025000000005</v>
      </c>
      <c r="N187" s="24">
        <f t="shared" si="126"/>
        <v>4.1338024999999998</v>
      </c>
      <c r="O187" s="24">
        <f t="shared" si="126"/>
        <v>4.1338024999999998</v>
      </c>
      <c r="P187" s="24">
        <f t="shared" si="126"/>
        <v>4.1338024999999998</v>
      </c>
      <c r="Q187" s="24">
        <f t="shared" si="126"/>
        <v>4.1338024999999998</v>
      </c>
      <c r="R187" s="24"/>
      <c r="S187" s="24"/>
      <c r="T187" s="24"/>
      <c r="U187" s="24"/>
      <c r="V187" s="23"/>
      <c r="W187" s="23"/>
    </row>
    <row r="188" spans="1:23" s="4" customFormat="1" ht="12.75" customHeight="1" x14ac:dyDescent="0.2">
      <c r="A188" s="15"/>
      <c r="B188" s="24"/>
      <c r="C188" s="24"/>
      <c r="D188" s="24"/>
      <c r="E188" s="24"/>
      <c r="F188" s="24"/>
      <c r="G188" s="24"/>
      <c r="H188" s="24"/>
      <c r="I188" s="24"/>
      <c r="J188" s="24"/>
      <c r="K188" s="24"/>
      <c r="L188" s="24"/>
      <c r="M188" s="24"/>
      <c r="N188" s="24"/>
      <c r="O188" s="24"/>
      <c r="P188" s="24"/>
      <c r="Q188" s="24"/>
      <c r="R188" s="24"/>
      <c r="S188" s="24"/>
      <c r="T188" s="24"/>
      <c r="U188" s="24"/>
      <c r="V188" s="23"/>
      <c r="W188" s="23"/>
    </row>
    <row r="189" spans="1:23" s="4" customFormat="1" ht="12.75" customHeight="1" x14ac:dyDescent="0.2">
      <c r="A189" s="15"/>
      <c r="B189" s="24"/>
      <c r="C189" s="24"/>
      <c r="D189" s="24"/>
      <c r="E189" s="24"/>
      <c r="F189" s="24"/>
      <c r="G189" s="24"/>
      <c r="H189" s="24"/>
      <c r="I189" s="24"/>
      <c r="J189" s="23"/>
      <c r="K189" s="23"/>
      <c r="L189" s="23"/>
      <c r="M189" s="23"/>
      <c r="N189" s="23"/>
      <c r="O189" s="23"/>
      <c r="P189" s="23"/>
      <c r="Q189" s="23"/>
      <c r="R189" s="23"/>
      <c r="S189" s="23"/>
      <c r="T189" s="23"/>
      <c r="U189" s="23"/>
      <c r="V189" s="23"/>
      <c r="W189" s="23"/>
    </row>
    <row r="190" spans="1:23" s="4" customFormat="1" ht="12.75" customHeight="1" x14ac:dyDescent="0.2">
      <c r="A190" s="110" t="s">
        <v>141</v>
      </c>
      <c r="B190" s="24"/>
      <c r="C190" s="24">
        <f>B192</f>
        <v>0</v>
      </c>
      <c r="D190" s="24">
        <f t="shared" ref="D190:J190" si="127">C192</f>
        <v>0</v>
      </c>
      <c r="E190" s="24">
        <f t="shared" si="127"/>
        <v>0</v>
      </c>
      <c r="F190" s="24">
        <f t="shared" si="127"/>
        <v>123.665961</v>
      </c>
      <c r="G190" s="24">
        <f t="shared" si="127"/>
        <v>391.82844699999998</v>
      </c>
      <c r="H190" s="24">
        <f t="shared" si="127"/>
        <v>372.49235899999996</v>
      </c>
      <c r="I190" s="24">
        <f t="shared" si="127"/>
        <v>340.49481000000003</v>
      </c>
      <c r="J190" s="24">
        <f t="shared" si="127"/>
        <v>300.75738999999999</v>
      </c>
      <c r="K190" s="23"/>
      <c r="L190" s="23"/>
      <c r="M190" s="23"/>
      <c r="N190" s="23"/>
      <c r="O190" s="23"/>
      <c r="P190" s="23"/>
      <c r="Q190" s="23"/>
      <c r="R190" s="23"/>
      <c r="S190" s="23"/>
      <c r="T190" s="23"/>
      <c r="U190" s="23"/>
      <c r="V190" s="23"/>
      <c r="W190" s="23"/>
    </row>
    <row r="191" spans="1:23" s="4" customFormat="1" ht="12.75" customHeight="1" x14ac:dyDescent="0.2">
      <c r="A191" s="15" t="s">
        <v>140</v>
      </c>
      <c r="B191" s="24"/>
      <c r="C191" s="24"/>
      <c r="D191" s="24"/>
      <c r="E191" s="24"/>
      <c r="F191" s="24"/>
      <c r="G191" s="24"/>
      <c r="H191" s="24"/>
      <c r="I191" s="24"/>
      <c r="J191" s="23"/>
      <c r="K191" s="23"/>
      <c r="L191" s="23"/>
      <c r="M191" s="23"/>
      <c r="N191" s="23"/>
      <c r="O191" s="23"/>
      <c r="P191" s="23"/>
      <c r="Q191" s="23"/>
      <c r="R191" s="23"/>
      <c r="S191" s="23"/>
      <c r="T191" s="23"/>
      <c r="U191" s="23"/>
      <c r="V191" s="23"/>
      <c r="W191" s="23"/>
    </row>
    <row r="192" spans="1:23" s="4" customFormat="1" ht="12.75" customHeight="1" x14ac:dyDescent="0.2">
      <c r="A192" s="15" t="s">
        <v>142</v>
      </c>
      <c r="B192" s="24">
        <f>B65</f>
        <v>0</v>
      </c>
      <c r="C192" s="24">
        <f t="shared" ref="C192:J192" si="128">C65</f>
        <v>0</v>
      </c>
      <c r="D192" s="24">
        <f t="shared" si="128"/>
        <v>0</v>
      </c>
      <c r="E192" s="24">
        <f t="shared" si="128"/>
        <v>123.665961</v>
      </c>
      <c r="F192" s="24">
        <f t="shared" si="128"/>
        <v>391.82844699999998</v>
      </c>
      <c r="G192" s="24">
        <f t="shared" si="128"/>
        <v>372.49235899999996</v>
      </c>
      <c r="H192" s="24">
        <f t="shared" si="128"/>
        <v>340.49481000000003</v>
      </c>
      <c r="I192" s="24">
        <f t="shared" si="128"/>
        <v>300.75738999999999</v>
      </c>
      <c r="J192" s="24">
        <f t="shared" si="128"/>
        <v>223.29062099999999</v>
      </c>
      <c r="K192" s="23"/>
      <c r="L192" s="23"/>
      <c r="M192" s="23"/>
      <c r="N192" s="23"/>
      <c r="O192" s="23"/>
      <c r="P192" s="23"/>
      <c r="Q192" s="23"/>
      <c r="R192" s="23"/>
      <c r="S192" s="23"/>
      <c r="T192" s="23"/>
      <c r="U192" s="23"/>
      <c r="V192" s="23"/>
      <c r="W192" s="23"/>
    </row>
    <row r="193" spans="1:23" s="4" customFormat="1" ht="12.75" customHeight="1" x14ac:dyDescent="0.2">
      <c r="A193" s="15" t="s">
        <v>143</v>
      </c>
      <c r="B193" s="73">
        <v>0.06</v>
      </c>
      <c r="C193" s="24"/>
      <c r="D193" s="24"/>
      <c r="E193" s="24"/>
      <c r="F193" s="24">
        <f>F190*$B$193/4</f>
        <v>1.8549894149999999</v>
      </c>
      <c r="G193" s="24">
        <f>G190*$B$193/4</f>
        <v>5.8774267049999995</v>
      </c>
      <c r="H193" s="24">
        <f>H190*$B$193/4</f>
        <v>5.5873853849999993</v>
      </c>
      <c r="I193" s="24">
        <f>I190*$B$193/4</f>
        <v>5.1074221500000005</v>
      </c>
      <c r="J193" s="24">
        <f>J190*$B$193/4</f>
        <v>4.51136085</v>
      </c>
      <c r="K193" s="23"/>
      <c r="L193" s="23"/>
      <c r="M193" s="23"/>
      <c r="N193" s="23"/>
      <c r="O193" s="23"/>
      <c r="P193" s="23"/>
      <c r="Q193" s="23"/>
      <c r="R193" s="23"/>
      <c r="S193" s="23"/>
      <c r="T193" s="23"/>
      <c r="U193" s="23"/>
      <c r="V193" s="23"/>
      <c r="W193" s="23"/>
    </row>
    <row r="194" spans="1:23" s="4" customFormat="1" ht="12.75" customHeight="1" x14ac:dyDescent="0.2">
      <c r="A194" s="15"/>
      <c r="B194" s="63"/>
      <c r="C194" s="63"/>
      <c r="D194" s="63"/>
      <c r="E194" s="63"/>
      <c r="F194" s="63"/>
      <c r="G194" s="63"/>
      <c r="H194" s="23"/>
      <c r="I194" s="23"/>
      <c r="J194" s="23"/>
      <c r="K194" s="23"/>
      <c r="L194" s="23"/>
      <c r="M194" s="23"/>
      <c r="N194" s="23"/>
      <c r="O194" s="23"/>
      <c r="P194" s="23"/>
      <c r="Q194" s="23"/>
      <c r="R194" s="23"/>
      <c r="S194" s="23"/>
      <c r="T194" s="23"/>
      <c r="U194" s="23"/>
      <c r="V194" s="23"/>
      <c r="W194" s="23"/>
    </row>
    <row r="195" spans="1:23" s="4" customFormat="1" ht="12.75" customHeight="1" x14ac:dyDescent="0.2">
      <c r="A195" s="15"/>
      <c r="B195" s="24"/>
      <c r="C195" s="24"/>
      <c r="D195" s="24"/>
      <c r="E195" s="24"/>
      <c r="F195" s="24"/>
      <c r="G195" s="24"/>
      <c r="H195" s="24"/>
      <c r="I195" s="24"/>
      <c r="J195" s="23"/>
      <c r="K195" s="23"/>
      <c r="L195" s="23"/>
      <c r="M195" s="23"/>
      <c r="N195" s="23"/>
      <c r="O195" s="23"/>
      <c r="P195" s="23"/>
      <c r="Q195" s="23"/>
      <c r="R195" s="23"/>
      <c r="S195" s="23"/>
      <c r="T195" s="23"/>
      <c r="U195" s="23"/>
      <c r="V195" s="23"/>
      <c r="W195" s="23"/>
    </row>
    <row r="196" spans="1:23" s="4" customFormat="1" ht="12.75" customHeight="1" x14ac:dyDescent="0.2">
      <c r="A196" s="15"/>
      <c r="B196" s="24"/>
      <c r="C196" s="24"/>
      <c r="D196" s="24"/>
      <c r="E196" s="24"/>
      <c r="F196" s="24"/>
      <c r="G196" s="24"/>
      <c r="H196" s="24"/>
      <c r="I196" s="24"/>
      <c r="J196" s="23"/>
      <c r="K196" s="23"/>
      <c r="L196" s="23"/>
      <c r="M196" s="23"/>
      <c r="N196" s="23"/>
      <c r="O196" s="23"/>
      <c r="P196" s="23"/>
      <c r="Q196" s="23"/>
      <c r="R196" s="23"/>
      <c r="S196" s="23"/>
      <c r="T196" s="23"/>
      <c r="U196" s="23"/>
      <c r="V196" s="23"/>
      <c r="W196" s="23"/>
    </row>
    <row r="197" spans="1:23" s="4" customFormat="1" ht="12.75" customHeight="1" x14ac:dyDescent="0.2">
      <c r="A197" s="15"/>
      <c r="B197" s="23"/>
      <c r="C197" s="23"/>
      <c r="D197" s="23"/>
      <c r="E197" s="23"/>
      <c r="F197" s="27"/>
      <c r="G197" s="27"/>
      <c r="H197" s="23"/>
      <c r="I197" s="23"/>
      <c r="J197" s="23"/>
      <c r="K197" s="23"/>
      <c r="L197" s="23"/>
      <c r="M197" s="23"/>
      <c r="N197" s="23"/>
      <c r="O197" s="23"/>
      <c r="P197" s="23"/>
      <c r="Q197" s="23"/>
      <c r="R197" s="23"/>
      <c r="S197" s="23"/>
      <c r="T197" s="23"/>
      <c r="U197" s="23"/>
      <c r="V197" s="23"/>
      <c r="W197" s="23"/>
    </row>
    <row r="198" spans="1:23" s="4" customFormat="1" ht="12.75" customHeight="1" x14ac:dyDescent="0.2">
      <c r="A198" s="15"/>
      <c r="B198" s="23"/>
      <c r="C198" s="23"/>
      <c r="D198" s="23"/>
      <c r="E198" s="23"/>
      <c r="F198" s="27"/>
      <c r="G198" s="27"/>
      <c r="H198" s="23"/>
      <c r="I198" s="23"/>
      <c r="J198" s="23"/>
      <c r="K198" s="23"/>
      <c r="L198" s="23"/>
      <c r="M198" s="23"/>
      <c r="N198" s="23"/>
      <c r="O198" s="23"/>
      <c r="P198" s="23"/>
      <c r="Q198" s="23"/>
      <c r="R198" s="23"/>
      <c r="S198" s="23"/>
      <c r="T198" s="23"/>
      <c r="U198" s="23"/>
      <c r="V198" s="23"/>
      <c r="W198" s="23"/>
    </row>
    <row r="199" spans="1:23" s="4" customFormat="1" ht="12.75" customHeight="1" x14ac:dyDescent="0.2">
      <c r="A199" s="15"/>
      <c r="B199" s="23"/>
      <c r="C199" s="23"/>
      <c r="D199" s="23"/>
      <c r="E199" s="23"/>
      <c r="F199" s="27"/>
      <c r="G199" s="27"/>
      <c r="H199" s="23"/>
      <c r="I199" s="23"/>
      <c r="J199" s="23"/>
      <c r="K199" s="23"/>
      <c r="L199" s="23"/>
      <c r="M199" s="23"/>
      <c r="N199" s="23"/>
      <c r="O199" s="23"/>
      <c r="P199" s="23"/>
      <c r="Q199" s="23"/>
      <c r="R199" s="23"/>
      <c r="S199" s="23"/>
      <c r="T199" s="23"/>
      <c r="U199" s="23"/>
      <c r="V199" s="23"/>
      <c r="W199" s="23"/>
    </row>
    <row r="200" spans="1:23" s="4" customFormat="1" ht="12.75" customHeight="1" x14ac:dyDescent="0.2">
      <c r="A200" s="15"/>
      <c r="B200" s="23"/>
      <c r="C200" s="23"/>
      <c r="D200" s="23"/>
      <c r="E200" s="23"/>
      <c r="F200" s="27"/>
      <c r="G200" s="27"/>
      <c r="H200" s="23"/>
      <c r="I200" s="23"/>
      <c r="J200" s="23"/>
      <c r="K200" s="23"/>
      <c r="L200" s="23"/>
      <c r="M200" s="23"/>
      <c r="N200" s="23"/>
      <c r="O200" s="23"/>
      <c r="P200" s="23"/>
      <c r="Q200" s="23"/>
      <c r="R200" s="23"/>
      <c r="S200" s="23"/>
      <c r="T200" s="23"/>
      <c r="U200" s="23"/>
      <c r="V200" s="23"/>
      <c r="W200" s="23"/>
    </row>
    <row r="201" spans="1:23" s="4" customFormat="1" ht="12.75" customHeight="1" x14ac:dyDescent="0.2">
      <c r="A201" s="15"/>
      <c r="B201" s="23"/>
      <c r="C201" s="23"/>
      <c r="D201" s="23"/>
      <c r="E201" s="23"/>
      <c r="F201" s="27"/>
      <c r="G201" s="27"/>
      <c r="H201" s="23"/>
      <c r="I201" s="23"/>
      <c r="J201" s="23"/>
      <c r="K201" s="23"/>
      <c r="L201" s="23"/>
      <c r="M201" s="23"/>
      <c r="N201" s="23"/>
      <c r="O201" s="23"/>
      <c r="P201" s="23"/>
      <c r="Q201" s="23"/>
      <c r="R201" s="23"/>
      <c r="S201" s="23"/>
      <c r="T201" s="23"/>
      <c r="U201" s="23"/>
      <c r="V201" s="23"/>
      <c r="W201" s="23"/>
    </row>
    <row r="202" spans="1:23" s="4" customFormat="1" ht="12.75" customHeight="1" x14ac:dyDescent="0.2">
      <c r="B202" s="23"/>
      <c r="C202" s="23"/>
      <c r="D202" s="23"/>
      <c r="E202" s="23"/>
      <c r="F202" s="27"/>
      <c r="G202" s="27"/>
      <c r="H202" s="23"/>
      <c r="I202" s="23"/>
      <c r="J202" s="23"/>
      <c r="K202" s="23"/>
      <c r="L202" s="23"/>
      <c r="M202" s="23"/>
      <c r="N202" s="23"/>
      <c r="O202" s="23"/>
      <c r="P202" s="23"/>
      <c r="Q202" s="23"/>
      <c r="R202" s="23"/>
      <c r="S202" s="23"/>
      <c r="T202" s="23"/>
      <c r="U202" s="23"/>
      <c r="V202" s="23"/>
      <c r="W202" s="23"/>
    </row>
    <row r="203" spans="1:23" s="4" customFormat="1" ht="12.75" customHeight="1" x14ac:dyDescent="0.2">
      <c r="B203" s="23"/>
      <c r="C203" s="23"/>
      <c r="D203" s="23"/>
      <c r="E203" s="23"/>
      <c r="F203" s="27"/>
      <c r="G203" s="27"/>
      <c r="H203" s="23"/>
      <c r="I203" s="23"/>
      <c r="J203" s="23"/>
      <c r="K203" s="23"/>
      <c r="L203" s="23"/>
      <c r="M203" s="23"/>
      <c r="N203" s="23"/>
      <c r="O203" s="23"/>
      <c r="P203" s="23"/>
      <c r="Q203" s="23"/>
      <c r="R203" s="23"/>
      <c r="S203" s="23"/>
      <c r="T203" s="23"/>
      <c r="U203" s="23"/>
      <c r="V203" s="23"/>
      <c r="W203" s="23"/>
    </row>
    <row r="204" spans="1:23" s="4" customFormat="1" ht="12.75" customHeight="1" x14ac:dyDescent="0.2">
      <c r="B204" s="23"/>
      <c r="C204" s="23"/>
      <c r="D204" s="23"/>
      <c r="E204" s="23"/>
      <c r="F204" s="27"/>
      <c r="G204" s="27"/>
      <c r="H204" s="23"/>
      <c r="I204" s="23"/>
      <c r="J204" s="23"/>
      <c r="K204" s="23"/>
      <c r="L204" s="23"/>
      <c r="M204" s="23"/>
      <c r="N204" s="23"/>
      <c r="O204" s="23"/>
      <c r="P204" s="23"/>
      <c r="Q204" s="23"/>
      <c r="R204" s="23"/>
      <c r="S204" s="23"/>
      <c r="T204" s="23"/>
      <c r="U204" s="23"/>
      <c r="V204" s="23"/>
      <c r="W204" s="23"/>
    </row>
    <row r="205" spans="1:23" s="4" customFormat="1" ht="12.75" customHeight="1" x14ac:dyDescent="0.2">
      <c r="B205" s="23"/>
      <c r="C205" s="23"/>
      <c r="D205" s="23"/>
      <c r="E205" s="23"/>
      <c r="F205" s="27"/>
      <c r="G205" s="27"/>
      <c r="H205" s="23"/>
      <c r="I205" s="23"/>
      <c r="J205" s="23"/>
      <c r="K205" s="23"/>
      <c r="L205" s="23"/>
      <c r="M205" s="23"/>
      <c r="N205" s="23"/>
      <c r="O205" s="23"/>
      <c r="P205" s="23"/>
      <c r="Q205" s="23"/>
      <c r="R205" s="23"/>
      <c r="S205" s="23"/>
      <c r="T205" s="23"/>
      <c r="U205" s="23"/>
      <c r="V205" s="23"/>
      <c r="W205" s="23"/>
    </row>
    <row r="206" spans="1:23" s="4" customFormat="1" ht="12.75" customHeight="1" x14ac:dyDescent="0.2">
      <c r="B206" s="23"/>
      <c r="C206" s="23"/>
      <c r="D206" s="23"/>
      <c r="E206" s="23"/>
      <c r="F206" s="27"/>
      <c r="G206" s="27"/>
      <c r="H206" s="23"/>
      <c r="I206" s="23"/>
      <c r="J206" s="23"/>
      <c r="K206" s="23"/>
      <c r="L206" s="23"/>
      <c r="M206" s="23"/>
      <c r="N206" s="23"/>
      <c r="O206" s="23"/>
      <c r="P206" s="23"/>
      <c r="Q206" s="23"/>
      <c r="R206" s="23"/>
      <c r="S206" s="23"/>
      <c r="T206" s="23"/>
      <c r="U206" s="23"/>
      <c r="V206" s="23"/>
      <c r="W206" s="23"/>
    </row>
    <row r="207" spans="1:23" s="4" customFormat="1" ht="12.75" customHeight="1" x14ac:dyDescent="0.2">
      <c r="B207" s="23"/>
      <c r="C207" s="23"/>
      <c r="D207" s="23"/>
      <c r="E207" s="23"/>
      <c r="F207" s="27"/>
      <c r="G207" s="27"/>
      <c r="H207" s="23"/>
      <c r="I207" s="23"/>
      <c r="J207" s="23"/>
      <c r="K207" s="23"/>
      <c r="L207" s="23"/>
      <c r="M207" s="23"/>
      <c r="N207" s="23"/>
      <c r="O207" s="23"/>
      <c r="P207" s="23"/>
      <c r="Q207" s="23"/>
      <c r="R207" s="23"/>
      <c r="S207" s="23"/>
      <c r="T207" s="23"/>
      <c r="U207" s="23"/>
      <c r="V207" s="23"/>
      <c r="W207" s="23"/>
    </row>
    <row r="208" spans="1:23" s="4" customFormat="1" ht="12.75" customHeight="1" x14ac:dyDescent="0.2">
      <c r="B208" s="23"/>
      <c r="C208" s="23"/>
      <c r="D208" s="23"/>
      <c r="E208" s="23"/>
      <c r="F208" s="27"/>
      <c r="G208" s="27"/>
      <c r="H208" s="23"/>
      <c r="I208" s="23"/>
      <c r="J208" s="23"/>
      <c r="K208" s="23"/>
      <c r="L208" s="23"/>
      <c r="M208" s="23"/>
      <c r="N208" s="23"/>
      <c r="O208" s="23"/>
      <c r="P208" s="23"/>
      <c r="Q208" s="23"/>
      <c r="R208" s="23"/>
      <c r="S208" s="23"/>
      <c r="T208" s="23"/>
      <c r="U208" s="23"/>
      <c r="V208" s="23"/>
      <c r="W208" s="23"/>
    </row>
    <row r="209" spans="2:23" s="4" customFormat="1" ht="12.75" customHeight="1" x14ac:dyDescent="0.2">
      <c r="B209" s="23"/>
      <c r="C209" s="23"/>
      <c r="D209" s="23"/>
      <c r="E209" s="23"/>
      <c r="F209" s="27"/>
      <c r="G209" s="27"/>
      <c r="H209" s="23"/>
      <c r="I209" s="23"/>
      <c r="J209" s="23"/>
      <c r="K209" s="23"/>
      <c r="L209" s="23"/>
      <c r="M209" s="23"/>
      <c r="N209" s="23"/>
      <c r="O209" s="23"/>
      <c r="P209" s="23"/>
      <c r="Q209" s="23"/>
      <c r="R209" s="23"/>
      <c r="S209" s="23"/>
      <c r="T209" s="23"/>
      <c r="U209" s="23"/>
      <c r="V209" s="23"/>
      <c r="W209" s="23"/>
    </row>
    <row r="210" spans="2:23" s="4" customFormat="1" ht="12.75" customHeight="1" x14ac:dyDescent="0.2">
      <c r="B210" s="23"/>
      <c r="C210" s="23"/>
      <c r="D210" s="23"/>
      <c r="E210" s="23"/>
      <c r="F210" s="27"/>
      <c r="G210" s="27"/>
      <c r="H210" s="23"/>
      <c r="I210" s="23"/>
      <c r="J210" s="23"/>
      <c r="K210" s="23"/>
      <c r="L210" s="23"/>
      <c r="M210" s="23"/>
      <c r="N210" s="23"/>
      <c r="O210" s="23"/>
      <c r="P210" s="23"/>
      <c r="Q210" s="23"/>
      <c r="R210" s="23"/>
      <c r="S210" s="23"/>
      <c r="T210" s="23"/>
      <c r="U210" s="23"/>
      <c r="V210" s="23"/>
      <c r="W210" s="23"/>
    </row>
    <row r="211" spans="2:23" s="4" customFormat="1" ht="12.75" customHeight="1" x14ac:dyDescent="0.2">
      <c r="B211" s="23"/>
      <c r="C211" s="23"/>
      <c r="D211" s="23"/>
      <c r="E211" s="23"/>
      <c r="F211" s="27"/>
      <c r="G211" s="27"/>
      <c r="H211" s="23"/>
      <c r="I211" s="23"/>
      <c r="J211" s="23"/>
      <c r="K211" s="23"/>
      <c r="L211" s="23"/>
      <c r="M211" s="23"/>
      <c r="N211" s="23"/>
      <c r="O211" s="23"/>
      <c r="P211" s="23"/>
      <c r="Q211" s="23"/>
      <c r="R211" s="23"/>
      <c r="S211" s="23"/>
      <c r="T211" s="23"/>
      <c r="U211" s="23"/>
      <c r="V211" s="23"/>
      <c r="W211" s="23"/>
    </row>
    <row r="212" spans="2:23" s="4" customFormat="1" ht="12.75" customHeight="1" x14ac:dyDescent="0.2">
      <c r="B212" s="23"/>
      <c r="C212" s="23"/>
      <c r="D212" s="23"/>
      <c r="E212" s="23"/>
      <c r="F212" s="27"/>
      <c r="G212" s="27"/>
      <c r="H212" s="23"/>
      <c r="I212" s="23"/>
      <c r="J212" s="23"/>
      <c r="K212" s="23"/>
      <c r="L212" s="23"/>
      <c r="M212" s="23"/>
      <c r="N212" s="23"/>
      <c r="O212" s="23"/>
      <c r="P212" s="23"/>
      <c r="Q212" s="23"/>
      <c r="R212" s="23"/>
      <c r="S212" s="23"/>
      <c r="T212" s="23"/>
      <c r="U212" s="23"/>
      <c r="V212" s="23"/>
      <c r="W212" s="23"/>
    </row>
    <row r="213" spans="2:23" s="4" customFormat="1" ht="12.75" customHeight="1" x14ac:dyDescent="0.2">
      <c r="B213" s="23"/>
      <c r="C213" s="23"/>
      <c r="D213" s="23"/>
      <c r="E213" s="23"/>
      <c r="F213" s="27"/>
      <c r="G213" s="27"/>
      <c r="H213" s="23"/>
      <c r="I213" s="23"/>
      <c r="J213" s="23"/>
      <c r="K213" s="23"/>
      <c r="L213" s="23"/>
      <c r="M213" s="23"/>
      <c r="N213" s="23"/>
      <c r="O213" s="23"/>
      <c r="P213" s="23"/>
      <c r="Q213" s="23"/>
      <c r="R213" s="23"/>
      <c r="S213" s="23"/>
      <c r="T213" s="23"/>
      <c r="U213" s="23"/>
      <c r="V213" s="23"/>
      <c r="W213" s="23"/>
    </row>
    <row r="214" spans="2:23" s="4" customFormat="1" ht="12.75" customHeight="1" x14ac:dyDescent="0.2">
      <c r="B214" s="23"/>
      <c r="C214" s="23"/>
      <c r="D214" s="23"/>
      <c r="E214" s="23"/>
      <c r="F214" s="27"/>
      <c r="G214" s="27"/>
      <c r="H214" s="23"/>
      <c r="I214" s="23"/>
      <c r="J214" s="23"/>
      <c r="K214" s="23"/>
      <c r="L214" s="23"/>
      <c r="M214" s="23"/>
      <c r="N214" s="23"/>
      <c r="O214" s="23"/>
      <c r="P214" s="23"/>
      <c r="Q214" s="23"/>
      <c r="R214" s="23"/>
      <c r="S214" s="23"/>
      <c r="T214" s="23"/>
      <c r="U214" s="23"/>
      <c r="V214" s="23"/>
      <c r="W214" s="23"/>
    </row>
    <row r="215" spans="2:23" s="4" customFormat="1" ht="12.75" customHeight="1" x14ac:dyDescent="0.2">
      <c r="B215" s="23"/>
      <c r="C215" s="23"/>
      <c r="D215" s="23"/>
      <c r="E215" s="23"/>
      <c r="F215" s="27"/>
      <c r="G215" s="27"/>
      <c r="H215" s="23"/>
      <c r="I215" s="23"/>
      <c r="J215" s="23"/>
      <c r="K215" s="23"/>
      <c r="L215" s="23"/>
      <c r="M215" s="23"/>
      <c r="N215" s="23"/>
      <c r="O215" s="23"/>
      <c r="P215" s="23"/>
      <c r="Q215" s="23"/>
      <c r="R215" s="23"/>
      <c r="S215" s="23"/>
      <c r="T215" s="23"/>
      <c r="U215" s="23"/>
      <c r="V215" s="23"/>
      <c r="W215" s="23"/>
    </row>
    <row r="216" spans="2:23" s="4" customFormat="1" ht="12.75" customHeight="1" x14ac:dyDescent="0.2">
      <c r="B216" s="23"/>
      <c r="C216" s="23"/>
      <c r="D216" s="23"/>
      <c r="E216" s="23"/>
      <c r="F216" s="27"/>
      <c r="G216" s="27"/>
      <c r="H216" s="23"/>
      <c r="I216" s="23"/>
      <c r="J216" s="23"/>
      <c r="K216" s="23"/>
      <c r="L216" s="23"/>
      <c r="M216" s="23"/>
      <c r="N216" s="23"/>
      <c r="O216" s="23"/>
      <c r="P216" s="23"/>
      <c r="Q216" s="23"/>
      <c r="R216" s="23"/>
      <c r="S216" s="23"/>
      <c r="T216" s="23"/>
      <c r="U216" s="23"/>
      <c r="V216" s="23"/>
      <c r="W216" s="23"/>
    </row>
    <row r="217" spans="2:23" s="4" customFormat="1" ht="12.75" customHeight="1" x14ac:dyDescent="0.2">
      <c r="B217" s="23"/>
      <c r="C217" s="23"/>
      <c r="D217" s="23"/>
      <c r="E217" s="23"/>
      <c r="F217" s="27"/>
      <c r="G217" s="27"/>
      <c r="H217" s="23"/>
      <c r="I217" s="23"/>
      <c r="J217" s="23"/>
      <c r="K217" s="23"/>
      <c r="L217" s="23"/>
      <c r="M217" s="23"/>
      <c r="N217" s="23"/>
      <c r="O217" s="23"/>
      <c r="P217" s="23"/>
      <c r="Q217" s="23"/>
      <c r="R217" s="23"/>
      <c r="S217" s="23"/>
      <c r="T217" s="23"/>
      <c r="U217" s="23"/>
      <c r="V217" s="23"/>
      <c r="W217" s="23"/>
    </row>
    <row r="218" spans="2:23" s="4" customFormat="1" ht="12.75" customHeight="1" x14ac:dyDescent="0.2">
      <c r="B218" s="23"/>
      <c r="C218" s="23"/>
      <c r="D218" s="23"/>
      <c r="E218" s="23"/>
      <c r="F218" s="27"/>
      <c r="G218" s="27"/>
      <c r="H218" s="23"/>
      <c r="I218" s="23"/>
      <c r="J218" s="23"/>
      <c r="K218" s="23"/>
      <c r="L218" s="23"/>
      <c r="M218" s="23"/>
      <c r="N218" s="23"/>
      <c r="O218" s="23"/>
      <c r="P218" s="23"/>
      <c r="Q218" s="23"/>
      <c r="R218" s="23"/>
      <c r="S218" s="23"/>
      <c r="T218" s="23"/>
      <c r="U218" s="23"/>
      <c r="V218" s="23"/>
      <c r="W218" s="23"/>
    </row>
    <row r="219" spans="2:23" s="4" customFormat="1" ht="12.75" customHeight="1" x14ac:dyDescent="0.2">
      <c r="B219" s="23"/>
      <c r="C219" s="23"/>
      <c r="D219" s="23"/>
      <c r="E219" s="23"/>
      <c r="F219" s="27"/>
      <c r="G219" s="27"/>
      <c r="H219" s="23"/>
      <c r="I219" s="23"/>
      <c r="J219" s="23"/>
      <c r="K219" s="23"/>
      <c r="L219" s="23"/>
      <c r="M219" s="23"/>
      <c r="N219" s="23"/>
      <c r="O219" s="23"/>
      <c r="P219" s="23"/>
      <c r="Q219" s="23"/>
      <c r="R219" s="23"/>
      <c r="S219" s="23"/>
      <c r="T219" s="23"/>
      <c r="U219" s="23"/>
      <c r="V219" s="23"/>
      <c r="W219" s="23"/>
    </row>
    <row r="220" spans="2:23" s="4" customFormat="1" ht="12.75" customHeight="1" x14ac:dyDescent="0.2">
      <c r="B220" s="23"/>
      <c r="C220" s="23"/>
      <c r="D220" s="23"/>
      <c r="E220" s="23"/>
      <c r="F220" s="27"/>
      <c r="G220" s="27"/>
      <c r="H220" s="23"/>
      <c r="I220" s="23"/>
      <c r="J220" s="23"/>
      <c r="K220" s="23"/>
      <c r="L220" s="23"/>
      <c r="M220" s="23"/>
      <c r="N220" s="23"/>
      <c r="O220" s="23"/>
      <c r="P220" s="23"/>
      <c r="Q220" s="23"/>
      <c r="R220" s="23"/>
      <c r="S220" s="23"/>
      <c r="T220" s="23"/>
      <c r="U220" s="23"/>
      <c r="V220" s="23"/>
      <c r="W220" s="23"/>
    </row>
    <row r="221" spans="2:23" s="4" customFormat="1" ht="12.75" customHeight="1" x14ac:dyDescent="0.2">
      <c r="B221" s="23"/>
      <c r="C221" s="23"/>
      <c r="D221" s="23"/>
      <c r="E221" s="23"/>
      <c r="F221" s="27"/>
      <c r="G221" s="27"/>
      <c r="H221" s="23"/>
      <c r="I221" s="23"/>
      <c r="J221" s="23"/>
      <c r="K221" s="23"/>
      <c r="L221" s="23"/>
      <c r="M221" s="23"/>
      <c r="N221" s="23"/>
      <c r="O221" s="23"/>
      <c r="P221" s="23"/>
      <c r="Q221" s="23"/>
      <c r="R221" s="23"/>
      <c r="S221" s="23"/>
      <c r="T221" s="23"/>
      <c r="U221" s="23"/>
      <c r="V221" s="23"/>
      <c r="W221" s="23"/>
    </row>
    <row r="222" spans="2:23" s="4" customFormat="1" ht="12.75" customHeight="1" x14ac:dyDescent="0.2">
      <c r="B222" s="23"/>
      <c r="C222" s="23"/>
      <c r="D222" s="23"/>
      <c r="E222" s="23"/>
      <c r="F222" s="27"/>
      <c r="G222" s="27"/>
      <c r="H222" s="23"/>
      <c r="I222" s="23"/>
      <c r="J222" s="23"/>
      <c r="K222" s="23"/>
      <c r="L222" s="23"/>
      <c r="M222" s="23"/>
      <c r="N222" s="23"/>
      <c r="O222" s="23"/>
      <c r="P222" s="23"/>
      <c r="Q222" s="23"/>
      <c r="R222" s="23"/>
      <c r="S222" s="23"/>
      <c r="T222" s="23"/>
      <c r="U222" s="23"/>
      <c r="V222" s="23"/>
      <c r="W222" s="23"/>
    </row>
    <row r="223" spans="2:23" s="4" customFormat="1" ht="12.75" customHeight="1" x14ac:dyDescent="0.2">
      <c r="B223" s="23"/>
      <c r="C223" s="23"/>
      <c r="D223" s="23"/>
      <c r="E223" s="23"/>
      <c r="F223" s="27"/>
      <c r="G223" s="27"/>
      <c r="H223" s="23"/>
      <c r="I223" s="23"/>
      <c r="J223" s="23"/>
      <c r="K223" s="23"/>
      <c r="L223" s="23"/>
      <c r="M223" s="23"/>
      <c r="N223" s="23"/>
      <c r="O223" s="23"/>
      <c r="P223" s="23"/>
      <c r="Q223" s="23"/>
      <c r="R223" s="23"/>
      <c r="S223" s="23"/>
      <c r="T223" s="23"/>
      <c r="U223" s="23"/>
      <c r="V223" s="23"/>
      <c r="W223" s="23"/>
    </row>
    <row r="224" spans="2:23" s="4" customFormat="1" ht="12.75" customHeight="1" x14ac:dyDescent="0.2">
      <c r="B224" s="23"/>
      <c r="C224" s="23"/>
      <c r="D224" s="23"/>
      <c r="E224" s="23"/>
      <c r="F224" s="27"/>
      <c r="G224" s="27"/>
      <c r="H224" s="23"/>
      <c r="I224" s="23"/>
      <c r="J224" s="23"/>
      <c r="K224" s="23"/>
      <c r="L224" s="23"/>
      <c r="M224" s="23"/>
      <c r="N224" s="23"/>
      <c r="O224" s="23"/>
      <c r="P224" s="23"/>
      <c r="Q224" s="23"/>
      <c r="R224" s="23"/>
      <c r="S224" s="23"/>
      <c r="T224" s="23"/>
      <c r="U224" s="23"/>
      <c r="V224" s="23"/>
      <c r="W224" s="23"/>
    </row>
    <row r="225" spans="2:23" s="4" customFormat="1" ht="12.75" customHeight="1" x14ac:dyDescent="0.2">
      <c r="B225" s="23"/>
      <c r="C225" s="23"/>
      <c r="D225" s="23"/>
      <c r="E225" s="23"/>
      <c r="F225" s="27"/>
      <c r="G225" s="27"/>
      <c r="H225" s="23"/>
      <c r="I225" s="23"/>
      <c r="J225" s="23"/>
      <c r="K225" s="23"/>
      <c r="L225" s="23"/>
      <c r="M225" s="23"/>
      <c r="N225" s="23"/>
      <c r="O225" s="23"/>
      <c r="P225" s="23"/>
      <c r="Q225" s="23"/>
      <c r="R225" s="23"/>
      <c r="S225" s="23"/>
      <c r="T225" s="23"/>
      <c r="U225" s="23"/>
      <c r="V225" s="23"/>
      <c r="W225" s="23"/>
    </row>
    <row r="226" spans="2:23" s="4" customFormat="1" ht="12.75" customHeight="1" x14ac:dyDescent="0.2">
      <c r="B226" s="23"/>
      <c r="C226" s="23"/>
      <c r="D226" s="23"/>
      <c r="E226" s="23"/>
      <c r="F226" s="27"/>
      <c r="G226" s="27"/>
      <c r="H226" s="23"/>
      <c r="I226" s="23"/>
      <c r="J226" s="23"/>
      <c r="K226" s="23"/>
      <c r="L226" s="23"/>
      <c r="M226" s="23"/>
      <c r="N226" s="23"/>
      <c r="O226" s="23"/>
      <c r="P226" s="23"/>
      <c r="Q226" s="23"/>
      <c r="R226" s="23"/>
      <c r="S226" s="23"/>
      <c r="T226" s="23"/>
      <c r="U226" s="23"/>
      <c r="V226" s="23"/>
      <c r="W226" s="23"/>
    </row>
    <row r="227" spans="2:23" s="4" customFormat="1" ht="12.75" customHeight="1" x14ac:dyDescent="0.2">
      <c r="B227" s="23"/>
      <c r="C227" s="23"/>
      <c r="D227" s="23"/>
      <c r="E227" s="23"/>
      <c r="F227" s="27"/>
      <c r="G227" s="27"/>
      <c r="H227" s="23"/>
      <c r="I227" s="23"/>
      <c r="J227" s="23"/>
      <c r="K227" s="23"/>
      <c r="L227" s="23"/>
      <c r="M227" s="23"/>
      <c r="N227" s="23"/>
      <c r="O227" s="23"/>
      <c r="P227" s="23"/>
      <c r="Q227" s="23"/>
      <c r="R227" s="23"/>
      <c r="S227" s="23"/>
      <c r="T227" s="23"/>
      <c r="U227" s="23"/>
      <c r="V227" s="23"/>
      <c r="W227" s="23"/>
    </row>
    <row r="228" spans="2:23" s="4" customFormat="1" ht="12.75" customHeight="1" x14ac:dyDescent="0.2">
      <c r="B228" s="23"/>
      <c r="C228" s="23"/>
      <c r="D228" s="23"/>
      <c r="E228" s="23"/>
      <c r="F228" s="27"/>
      <c r="G228" s="27"/>
      <c r="H228" s="23"/>
      <c r="I228" s="23"/>
      <c r="J228" s="23"/>
      <c r="K228" s="23"/>
      <c r="L228" s="23"/>
      <c r="M228" s="23"/>
      <c r="N228" s="23"/>
      <c r="O228" s="23"/>
      <c r="P228" s="23"/>
      <c r="Q228" s="23"/>
      <c r="R228" s="23"/>
      <c r="S228" s="23"/>
      <c r="T228" s="23"/>
      <c r="U228" s="23"/>
      <c r="V228" s="23"/>
      <c r="W228" s="23"/>
    </row>
    <row r="229" spans="2:23" s="4" customFormat="1" ht="12.75" customHeight="1" x14ac:dyDescent="0.2">
      <c r="B229" s="23"/>
      <c r="C229" s="23"/>
      <c r="D229" s="23"/>
      <c r="E229" s="23"/>
      <c r="F229" s="27"/>
      <c r="G229" s="27"/>
      <c r="H229" s="23"/>
      <c r="I229" s="23"/>
      <c r="J229" s="23"/>
      <c r="K229" s="23"/>
      <c r="L229" s="23"/>
      <c r="M229" s="23"/>
      <c r="N229" s="23"/>
      <c r="O229" s="23"/>
      <c r="P229" s="23"/>
      <c r="Q229" s="23"/>
      <c r="R229" s="23"/>
      <c r="S229" s="23"/>
      <c r="T229" s="23"/>
      <c r="U229" s="23"/>
      <c r="V229" s="23"/>
      <c r="W229" s="23"/>
    </row>
    <row r="230" spans="2:23" s="4" customFormat="1" ht="12.75" customHeight="1" x14ac:dyDescent="0.2">
      <c r="B230" s="23"/>
      <c r="C230" s="23"/>
      <c r="D230" s="23"/>
      <c r="E230" s="23"/>
      <c r="F230" s="27"/>
      <c r="G230" s="27"/>
      <c r="H230" s="23"/>
      <c r="I230" s="23"/>
      <c r="J230" s="23"/>
      <c r="K230" s="23"/>
      <c r="L230" s="23"/>
      <c r="M230" s="23"/>
      <c r="N230" s="23"/>
      <c r="O230" s="23"/>
      <c r="P230" s="23"/>
      <c r="Q230" s="23"/>
      <c r="R230" s="23"/>
      <c r="S230" s="23"/>
      <c r="T230" s="23"/>
      <c r="U230" s="23"/>
      <c r="V230" s="23"/>
      <c r="W230" s="23"/>
    </row>
    <row r="231" spans="2:23" s="4" customFormat="1" ht="12.75" customHeight="1" x14ac:dyDescent="0.2">
      <c r="B231" s="23"/>
      <c r="C231" s="23"/>
      <c r="D231" s="23"/>
      <c r="E231" s="23"/>
      <c r="F231" s="27"/>
      <c r="G231" s="27"/>
      <c r="H231" s="23"/>
      <c r="I231" s="23"/>
      <c r="J231" s="23"/>
      <c r="K231" s="23"/>
      <c r="L231" s="23"/>
      <c r="M231" s="23"/>
      <c r="N231" s="23"/>
      <c r="O231" s="23"/>
      <c r="P231" s="23"/>
      <c r="Q231" s="23"/>
      <c r="R231" s="23"/>
      <c r="S231" s="23"/>
      <c r="T231" s="23"/>
      <c r="U231" s="23"/>
      <c r="V231" s="23"/>
      <c r="W231" s="23"/>
    </row>
    <row r="232" spans="2:23" s="4" customFormat="1" ht="12.75" customHeight="1" x14ac:dyDescent="0.2">
      <c r="B232" s="23"/>
      <c r="C232" s="23"/>
      <c r="D232" s="23"/>
      <c r="E232" s="23"/>
      <c r="F232" s="27"/>
      <c r="G232" s="27"/>
      <c r="H232" s="23"/>
      <c r="I232" s="23"/>
      <c r="J232" s="23"/>
      <c r="K232" s="23"/>
      <c r="L232" s="23"/>
      <c r="M232" s="23"/>
      <c r="N232" s="23"/>
      <c r="O232" s="23"/>
      <c r="P232" s="23"/>
      <c r="Q232" s="23"/>
      <c r="R232" s="23"/>
      <c r="S232" s="23"/>
      <c r="T232" s="23"/>
      <c r="U232" s="23"/>
      <c r="V232" s="23"/>
      <c r="W232" s="23"/>
    </row>
    <row r="233" spans="2:23" s="4" customFormat="1" ht="12.75" customHeight="1" x14ac:dyDescent="0.2">
      <c r="B233" s="23"/>
      <c r="C233" s="23"/>
      <c r="D233" s="23"/>
      <c r="E233" s="23"/>
      <c r="F233" s="27"/>
      <c r="G233" s="27"/>
      <c r="H233" s="23"/>
      <c r="I233" s="23"/>
      <c r="J233" s="23"/>
      <c r="K233" s="23"/>
      <c r="L233" s="23"/>
      <c r="M233" s="23"/>
      <c r="N233" s="23"/>
      <c r="O233" s="23"/>
      <c r="P233" s="23"/>
      <c r="Q233" s="23"/>
      <c r="R233" s="23"/>
      <c r="S233" s="23"/>
      <c r="T233" s="23"/>
      <c r="U233" s="23"/>
      <c r="V233" s="23"/>
      <c r="W233" s="23"/>
    </row>
    <row r="234" spans="2:23" s="4" customFormat="1" ht="12.75" customHeight="1" x14ac:dyDescent="0.2">
      <c r="B234" s="23"/>
      <c r="C234" s="23"/>
      <c r="D234" s="23"/>
      <c r="E234" s="23"/>
      <c r="F234" s="27"/>
      <c r="G234" s="27"/>
      <c r="H234" s="23"/>
      <c r="I234" s="23"/>
      <c r="J234" s="23"/>
      <c r="K234" s="23"/>
      <c r="L234" s="23"/>
      <c r="M234" s="23"/>
      <c r="N234" s="23"/>
      <c r="O234" s="23"/>
      <c r="P234" s="23"/>
      <c r="Q234" s="23"/>
      <c r="R234" s="23"/>
      <c r="S234" s="23"/>
      <c r="T234" s="23"/>
      <c r="U234" s="23"/>
      <c r="V234" s="23"/>
      <c r="W234" s="23"/>
    </row>
    <row r="235" spans="2:23" s="4" customFormat="1" ht="12.75" customHeight="1" x14ac:dyDescent="0.2">
      <c r="B235" s="23"/>
      <c r="C235" s="23"/>
      <c r="D235" s="23"/>
      <c r="E235" s="23"/>
      <c r="F235" s="27"/>
      <c r="G235" s="27"/>
      <c r="H235" s="23"/>
      <c r="I235" s="23"/>
      <c r="J235" s="23"/>
      <c r="K235" s="23"/>
      <c r="L235" s="23"/>
      <c r="M235" s="23"/>
      <c r="N235" s="23"/>
      <c r="O235" s="23"/>
      <c r="P235" s="23"/>
      <c r="Q235" s="23"/>
      <c r="R235" s="23"/>
      <c r="S235" s="23"/>
      <c r="T235" s="23"/>
      <c r="U235" s="23"/>
      <c r="V235" s="23"/>
      <c r="W235" s="23"/>
    </row>
    <row r="236" spans="2:23" s="4" customFormat="1" ht="12.75" customHeight="1" x14ac:dyDescent="0.2">
      <c r="B236" s="23"/>
      <c r="C236" s="23"/>
      <c r="D236" s="23"/>
      <c r="E236" s="23"/>
      <c r="F236" s="27"/>
      <c r="G236" s="27"/>
      <c r="H236" s="23"/>
      <c r="I236" s="23"/>
      <c r="J236" s="23"/>
      <c r="K236" s="23"/>
      <c r="L236" s="23"/>
      <c r="M236" s="23"/>
      <c r="N236" s="23"/>
      <c r="O236" s="23"/>
      <c r="P236" s="23"/>
      <c r="Q236" s="23"/>
      <c r="R236" s="23"/>
      <c r="S236" s="23"/>
      <c r="T236" s="23"/>
      <c r="U236" s="23"/>
      <c r="V236" s="23"/>
      <c r="W236" s="23"/>
    </row>
    <row r="237" spans="2:23" s="4" customFormat="1" ht="12.75" customHeight="1" x14ac:dyDescent="0.2">
      <c r="B237" s="23"/>
      <c r="C237" s="23"/>
      <c r="D237" s="23"/>
      <c r="E237" s="23"/>
      <c r="F237" s="27"/>
      <c r="G237" s="27"/>
      <c r="H237" s="23"/>
      <c r="I237" s="23"/>
      <c r="J237" s="23"/>
      <c r="K237" s="23"/>
      <c r="L237" s="23"/>
      <c r="M237" s="23"/>
      <c r="N237" s="23"/>
      <c r="O237" s="23"/>
      <c r="P237" s="23"/>
      <c r="Q237" s="23"/>
      <c r="R237" s="23"/>
      <c r="S237" s="23"/>
      <c r="T237" s="23"/>
      <c r="U237" s="23"/>
      <c r="V237" s="23"/>
      <c r="W237" s="23"/>
    </row>
    <row r="238" spans="2:23" s="4" customFormat="1" ht="12.75" customHeight="1" x14ac:dyDescent="0.2">
      <c r="B238" s="23"/>
      <c r="C238" s="23"/>
      <c r="D238" s="23"/>
      <c r="E238" s="23"/>
      <c r="F238" s="27"/>
      <c r="G238" s="27"/>
      <c r="H238" s="23"/>
      <c r="I238" s="23"/>
      <c r="J238" s="23"/>
      <c r="K238" s="23"/>
      <c r="L238" s="23"/>
      <c r="M238" s="23"/>
      <c r="N238" s="23"/>
      <c r="O238" s="23"/>
      <c r="P238" s="23"/>
      <c r="Q238" s="23"/>
      <c r="R238" s="23"/>
      <c r="S238" s="23"/>
      <c r="T238" s="23"/>
      <c r="U238" s="23"/>
      <c r="V238" s="23"/>
      <c r="W238" s="23"/>
    </row>
    <row r="239" spans="2:23" s="4" customFormat="1" ht="12.75" customHeight="1" x14ac:dyDescent="0.2">
      <c r="B239" s="23"/>
      <c r="C239" s="23"/>
      <c r="D239" s="23"/>
      <c r="E239" s="23"/>
      <c r="F239" s="27"/>
      <c r="G239" s="27"/>
      <c r="H239" s="23"/>
      <c r="I239" s="23"/>
      <c r="J239" s="23"/>
      <c r="K239" s="23"/>
      <c r="L239" s="23"/>
      <c r="M239" s="23"/>
      <c r="N239" s="23"/>
      <c r="O239" s="23"/>
      <c r="P239" s="23"/>
      <c r="Q239" s="23"/>
      <c r="R239" s="23"/>
      <c r="S239" s="23"/>
      <c r="T239" s="23"/>
      <c r="U239" s="23"/>
      <c r="V239" s="23"/>
      <c r="W239" s="23"/>
    </row>
    <row r="240" spans="2:23" s="4" customFormat="1" ht="12.75" customHeight="1" x14ac:dyDescent="0.2">
      <c r="B240" s="23"/>
      <c r="C240" s="23"/>
      <c r="D240" s="23"/>
      <c r="E240" s="23"/>
      <c r="F240" s="27"/>
      <c r="G240" s="27"/>
      <c r="H240" s="23"/>
      <c r="I240" s="23"/>
      <c r="J240" s="23"/>
      <c r="K240" s="23"/>
      <c r="L240" s="23"/>
      <c r="M240" s="23"/>
      <c r="N240" s="23"/>
      <c r="O240" s="23"/>
      <c r="P240" s="23"/>
      <c r="Q240" s="23"/>
      <c r="R240" s="23"/>
      <c r="S240" s="23"/>
      <c r="T240" s="23"/>
      <c r="U240" s="23"/>
      <c r="V240" s="23"/>
      <c r="W240" s="23"/>
    </row>
    <row r="241" spans="2:23" s="4" customFormat="1" ht="12.75" customHeight="1" x14ac:dyDescent="0.2">
      <c r="B241" s="23"/>
      <c r="C241" s="23"/>
      <c r="D241" s="23"/>
      <c r="E241" s="23"/>
      <c r="F241" s="27"/>
      <c r="G241" s="27"/>
      <c r="H241" s="23"/>
      <c r="I241" s="23"/>
      <c r="J241" s="23"/>
      <c r="K241" s="23"/>
      <c r="L241" s="23"/>
      <c r="M241" s="23"/>
      <c r="N241" s="23"/>
      <c r="O241" s="23"/>
      <c r="P241" s="23"/>
      <c r="Q241" s="23"/>
      <c r="R241" s="23"/>
      <c r="S241" s="23"/>
      <c r="T241" s="23"/>
      <c r="U241" s="23"/>
      <c r="V241" s="23"/>
      <c r="W241" s="23"/>
    </row>
    <row r="242" spans="2:23" s="4" customFormat="1" ht="12.75" customHeight="1" x14ac:dyDescent="0.2">
      <c r="B242" s="23"/>
      <c r="C242" s="23"/>
      <c r="D242" s="23"/>
      <c r="E242" s="23"/>
      <c r="F242" s="27"/>
      <c r="G242" s="27"/>
      <c r="H242" s="23"/>
      <c r="I242" s="23"/>
      <c r="J242" s="23"/>
      <c r="K242" s="23"/>
      <c r="L242" s="23"/>
      <c r="M242" s="23"/>
      <c r="N242" s="23"/>
      <c r="O242" s="23"/>
      <c r="P242" s="23"/>
      <c r="Q242" s="23"/>
      <c r="R242" s="23"/>
      <c r="S242" s="23"/>
      <c r="T242" s="23"/>
      <c r="U242" s="23"/>
      <c r="V242" s="23"/>
      <c r="W242" s="23"/>
    </row>
    <row r="243" spans="2:23" s="4" customFormat="1" ht="12.75" customHeight="1" x14ac:dyDescent="0.2">
      <c r="B243" s="23"/>
      <c r="C243" s="23"/>
      <c r="D243" s="23"/>
      <c r="E243" s="23"/>
      <c r="F243" s="27"/>
      <c r="G243" s="27"/>
      <c r="H243" s="23"/>
      <c r="I243" s="23"/>
      <c r="J243" s="23"/>
      <c r="K243" s="23"/>
      <c r="L243" s="23"/>
      <c r="M243" s="23"/>
      <c r="N243" s="23"/>
      <c r="O243" s="23"/>
      <c r="P243" s="23"/>
      <c r="Q243" s="23"/>
      <c r="R243" s="23"/>
      <c r="S243" s="23"/>
      <c r="T243" s="23"/>
      <c r="U243" s="23"/>
      <c r="V243" s="23"/>
      <c r="W243" s="23"/>
    </row>
    <row r="244" spans="2:23" s="4" customFormat="1" ht="12.75" customHeight="1" x14ac:dyDescent="0.2">
      <c r="B244" s="23"/>
      <c r="C244" s="23"/>
      <c r="D244" s="23"/>
      <c r="E244" s="23"/>
      <c r="F244" s="27"/>
      <c r="G244" s="27"/>
      <c r="H244" s="23"/>
      <c r="I244" s="23"/>
      <c r="J244" s="23"/>
      <c r="K244" s="23"/>
      <c r="L244" s="23"/>
      <c r="M244" s="23"/>
      <c r="N244" s="23"/>
      <c r="O244" s="23"/>
      <c r="P244" s="23"/>
      <c r="Q244" s="23"/>
      <c r="R244" s="23"/>
      <c r="S244" s="23"/>
      <c r="T244" s="23"/>
      <c r="U244" s="23"/>
      <c r="V244" s="23"/>
      <c r="W244" s="23"/>
    </row>
    <row r="245" spans="2:23" s="4" customFormat="1" ht="12.75" customHeight="1" x14ac:dyDescent="0.2">
      <c r="B245" s="23"/>
      <c r="C245" s="23"/>
      <c r="D245" s="23"/>
      <c r="E245" s="23"/>
      <c r="F245" s="27"/>
      <c r="G245" s="27"/>
      <c r="H245" s="23"/>
      <c r="I245" s="23"/>
      <c r="J245" s="23"/>
      <c r="K245" s="23"/>
      <c r="L245" s="23"/>
      <c r="M245" s="23"/>
      <c r="N245" s="23"/>
      <c r="O245" s="23"/>
      <c r="P245" s="23"/>
      <c r="Q245" s="23"/>
      <c r="R245" s="23"/>
      <c r="S245" s="23"/>
      <c r="T245" s="23"/>
      <c r="U245" s="23"/>
      <c r="V245" s="23"/>
      <c r="W245" s="23"/>
    </row>
    <row r="246" spans="2:23" s="4" customFormat="1" ht="12.75" customHeight="1" x14ac:dyDescent="0.2">
      <c r="B246" s="23"/>
      <c r="C246" s="23"/>
      <c r="D246" s="23"/>
      <c r="E246" s="23"/>
      <c r="F246" s="27"/>
      <c r="G246" s="27"/>
      <c r="H246" s="23"/>
      <c r="I246" s="23"/>
      <c r="J246" s="23"/>
      <c r="K246" s="23"/>
      <c r="L246" s="23"/>
      <c r="M246" s="23"/>
      <c r="N246" s="23"/>
      <c r="O246" s="23"/>
      <c r="P246" s="23"/>
      <c r="Q246" s="23"/>
      <c r="R246" s="23"/>
      <c r="S246" s="23"/>
      <c r="T246" s="23"/>
      <c r="U246" s="23"/>
      <c r="V246" s="23"/>
      <c r="W246" s="23"/>
    </row>
    <row r="247" spans="2:23" s="4" customFormat="1" ht="12.75" customHeight="1" x14ac:dyDescent="0.2">
      <c r="B247" s="23"/>
      <c r="C247" s="23"/>
      <c r="D247" s="23"/>
      <c r="E247" s="23"/>
      <c r="F247" s="27"/>
      <c r="G247" s="27"/>
      <c r="H247" s="23"/>
      <c r="I247" s="23"/>
      <c r="J247" s="23"/>
      <c r="K247" s="23"/>
      <c r="L247" s="23"/>
      <c r="M247" s="23"/>
      <c r="N247" s="23"/>
      <c r="O247" s="23"/>
      <c r="P247" s="23"/>
      <c r="Q247" s="23"/>
      <c r="R247" s="23"/>
      <c r="S247" s="23"/>
      <c r="T247" s="23"/>
      <c r="U247" s="23"/>
      <c r="V247" s="23"/>
      <c r="W247" s="23"/>
    </row>
    <row r="248" spans="2:23" s="4" customFormat="1" ht="12.75" customHeight="1" x14ac:dyDescent="0.2">
      <c r="B248" s="23"/>
      <c r="C248" s="23"/>
      <c r="D248" s="23"/>
      <c r="E248" s="23"/>
      <c r="F248" s="27"/>
      <c r="G248" s="27"/>
      <c r="H248" s="23"/>
      <c r="I248" s="23"/>
      <c r="J248" s="23"/>
      <c r="K248" s="23"/>
      <c r="L248" s="23"/>
      <c r="M248" s="23"/>
      <c r="N248" s="23"/>
      <c r="O248" s="23"/>
      <c r="P248" s="23"/>
      <c r="Q248" s="23"/>
      <c r="R248" s="23"/>
      <c r="S248" s="23"/>
      <c r="T248" s="23"/>
      <c r="U248" s="23"/>
      <c r="V248" s="23"/>
      <c r="W248" s="23"/>
    </row>
    <row r="249" spans="2:23" s="4" customFormat="1" ht="12.75" customHeight="1" x14ac:dyDescent="0.2">
      <c r="B249" s="23"/>
      <c r="C249" s="23"/>
      <c r="D249" s="23"/>
      <c r="E249" s="23"/>
      <c r="F249" s="27"/>
      <c r="G249" s="27"/>
      <c r="H249" s="23"/>
      <c r="I249" s="23"/>
      <c r="J249" s="23"/>
      <c r="K249" s="23"/>
      <c r="L249" s="23"/>
      <c r="M249" s="23"/>
      <c r="N249" s="23"/>
      <c r="O249" s="23"/>
      <c r="P249" s="23"/>
      <c r="Q249" s="23"/>
      <c r="R249" s="23"/>
      <c r="S249" s="23"/>
      <c r="T249" s="23"/>
      <c r="U249" s="23"/>
      <c r="V249" s="23"/>
      <c r="W249" s="23"/>
    </row>
    <row r="250" spans="2:23" s="4" customFormat="1" ht="12.75" customHeight="1" x14ac:dyDescent="0.2">
      <c r="B250" s="23"/>
      <c r="C250" s="23"/>
      <c r="D250" s="23"/>
      <c r="E250" s="23"/>
      <c r="F250" s="27"/>
      <c r="G250" s="27"/>
      <c r="H250" s="23"/>
      <c r="I250" s="23"/>
      <c r="J250" s="23"/>
      <c r="K250" s="23"/>
      <c r="L250" s="23"/>
      <c r="M250" s="23"/>
      <c r="N250" s="23"/>
      <c r="O250" s="23"/>
      <c r="P250" s="23"/>
      <c r="Q250" s="23"/>
      <c r="R250" s="23"/>
      <c r="S250" s="23"/>
      <c r="T250" s="23"/>
      <c r="U250" s="23"/>
      <c r="V250" s="23"/>
      <c r="W250" s="23"/>
    </row>
    <row r="251" spans="2:23" s="4" customFormat="1" ht="12.75" customHeight="1" x14ac:dyDescent="0.2">
      <c r="B251" s="23"/>
      <c r="C251" s="23"/>
      <c r="D251" s="23"/>
      <c r="E251" s="23"/>
      <c r="F251" s="27"/>
      <c r="G251" s="27"/>
      <c r="H251" s="23"/>
      <c r="I251" s="23"/>
      <c r="J251" s="23"/>
      <c r="K251" s="23"/>
      <c r="L251" s="23"/>
      <c r="M251" s="23"/>
      <c r="N251" s="23"/>
      <c r="O251" s="23"/>
      <c r="P251" s="23"/>
      <c r="Q251" s="23"/>
      <c r="R251" s="23"/>
      <c r="S251" s="23"/>
      <c r="T251" s="23"/>
      <c r="U251" s="23"/>
      <c r="V251" s="23"/>
      <c r="W251" s="23"/>
    </row>
    <row r="252" spans="2:23" s="4" customFormat="1" ht="12.75" customHeight="1" x14ac:dyDescent="0.2">
      <c r="B252" s="23"/>
      <c r="C252" s="23"/>
      <c r="D252" s="23"/>
      <c r="E252" s="23"/>
      <c r="F252" s="27"/>
      <c r="G252" s="27"/>
      <c r="H252" s="23"/>
      <c r="I252" s="23"/>
      <c r="J252" s="23"/>
      <c r="K252" s="23"/>
      <c r="L252" s="23"/>
      <c r="M252" s="23"/>
      <c r="N252" s="23"/>
      <c r="O252" s="23"/>
      <c r="P252" s="23"/>
      <c r="Q252" s="23"/>
      <c r="R252" s="23"/>
      <c r="S252" s="23"/>
      <c r="T252" s="23"/>
      <c r="U252" s="23"/>
      <c r="V252" s="23"/>
      <c r="W252" s="23"/>
    </row>
    <row r="253" spans="2:23" s="4" customFormat="1" ht="12.75" customHeight="1" x14ac:dyDescent="0.2">
      <c r="B253" s="23"/>
      <c r="C253" s="23"/>
      <c r="D253" s="23"/>
      <c r="E253" s="23"/>
      <c r="F253" s="27"/>
      <c r="G253" s="27"/>
      <c r="H253" s="23"/>
      <c r="I253" s="23"/>
      <c r="J253" s="23"/>
      <c r="K253" s="23"/>
      <c r="L253" s="23"/>
      <c r="M253" s="23"/>
      <c r="N253" s="23"/>
      <c r="O253" s="23"/>
      <c r="P253" s="23"/>
      <c r="Q253" s="23"/>
      <c r="R253" s="23"/>
      <c r="S253" s="23"/>
      <c r="T253" s="23"/>
      <c r="U253" s="23"/>
      <c r="V253" s="23"/>
      <c r="W253" s="23"/>
    </row>
    <row r="254" spans="2:23" s="4" customFormat="1" ht="12.75" customHeight="1" x14ac:dyDescent="0.2">
      <c r="F254" s="42"/>
      <c r="G254" s="42"/>
    </row>
    <row r="255" spans="2:23" s="4" customFormat="1" ht="12.75" customHeight="1" x14ac:dyDescent="0.2">
      <c r="F255" s="42"/>
      <c r="G255" s="42"/>
    </row>
    <row r="256" spans="2:23" s="4" customFormat="1" ht="12.75" customHeight="1" x14ac:dyDescent="0.2">
      <c r="F256" s="42"/>
      <c r="G256" s="42"/>
    </row>
    <row r="257" spans="6:7" s="4" customFormat="1" ht="12.75" customHeight="1" x14ac:dyDescent="0.2">
      <c r="F257" s="42"/>
      <c r="G257" s="42"/>
    </row>
    <row r="258" spans="6:7" s="4" customFormat="1" ht="12.75" customHeight="1" x14ac:dyDescent="0.2">
      <c r="F258" s="42"/>
      <c r="G258" s="42"/>
    </row>
    <row r="259" spans="6:7" s="4" customFormat="1" ht="12.75" customHeight="1" x14ac:dyDescent="0.2">
      <c r="F259" s="42"/>
      <c r="G259" s="42"/>
    </row>
    <row r="260" spans="6:7" s="4" customFormat="1" ht="12.75" customHeight="1" x14ac:dyDescent="0.2">
      <c r="F260" s="42"/>
      <c r="G260" s="42"/>
    </row>
    <row r="261" spans="6:7" s="4" customFormat="1" ht="12.75" customHeight="1" x14ac:dyDescent="0.2">
      <c r="F261" s="42"/>
      <c r="G261" s="42"/>
    </row>
    <row r="262" spans="6:7" s="4" customFormat="1" ht="12.75" customHeight="1" x14ac:dyDescent="0.2">
      <c r="F262" s="42"/>
      <c r="G262" s="42"/>
    </row>
    <row r="263" spans="6:7" s="4" customFormat="1" ht="12.75" customHeight="1" x14ac:dyDescent="0.2">
      <c r="F263" s="42"/>
      <c r="G263" s="42"/>
    </row>
    <row r="264" spans="6:7" s="4" customFormat="1" ht="12.75" customHeight="1" x14ac:dyDescent="0.2">
      <c r="F264" s="42"/>
      <c r="G264" s="42"/>
    </row>
    <row r="265" spans="6:7" s="4" customFormat="1" ht="12.75" customHeight="1" x14ac:dyDescent="0.2">
      <c r="F265" s="42"/>
      <c r="G265" s="42"/>
    </row>
    <row r="266" spans="6:7" s="4" customFormat="1" ht="12.75" customHeight="1" x14ac:dyDescent="0.2">
      <c r="F266" s="42"/>
      <c r="G266" s="42"/>
    </row>
    <row r="267" spans="6:7" s="4" customFormat="1" ht="12.75" customHeight="1" x14ac:dyDescent="0.2">
      <c r="F267" s="42"/>
      <c r="G267" s="42"/>
    </row>
    <row r="268" spans="6:7" s="4" customFormat="1" ht="12.75" customHeight="1" x14ac:dyDescent="0.2">
      <c r="F268" s="42"/>
      <c r="G268" s="42"/>
    </row>
    <row r="269" spans="6:7" s="4" customFormat="1" ht="12.75" customHeight="1" x14ac:dyDescent="0.2">
      <c r="F269" s="42"/>
      <c r="G269" s="42"/>
    </row>
    <row r="270" spans="6:7" s="4" customFormat="1" ht="12.75" customHeight="1" x14ac:dyDescent="0.2">
      <c r="F270" s="42"/>
      <c r="G270" s="42"/>
    </row>
    <row r="271" spans="6:7" s="4" customFormat="1" ht="12.75" customHeight="1" x14ac:dyDescent="0.2">
      <c r="F271" s="42"/>
      <c r="G271" s="42"/>
    </row>
    <row r="272" spans="6:7" s="4" customFormat="1" ht="12.75" customHeight="1" x14ac:dyDescent="0.2">
      <c r="F272" s="42"/>
      <c r="G272" s="42"/>
    </row>
    <row r="273" spans="6:7" s="4" customFormat="1" ht="12.75" customHeight="1" x14ac:dyDescent="0.2">
      <c r="F273" s="42"/>
      <c r="G273" s="42"/>
    </row>
    <row r="274" spans="6:7" s="4" customFormat="1" ht="12.75" customHeight="1" x14ac:dyDescent="0.2">
      <c r="F274" s="42"/>
      <c r="G274" s="42"/>
    </row>
    <row r="275" spans="6:7" s="4" customFormat="1" ht="12.75" customHeight="1" x14ac:dyDescent="0.2">
      <c r="F275" s="42"/>
      <c r="G275" s="42"/>
    </row>
    <row r="276" spans="6:7" s="4" customFormat="1" ht="12.75" customHeight="1" x14ac:dyDescent="0.2">
      <c r="F276" s="42"/>
      <c r="G276" s="42"/>
    </row>
    <row r="277" spans="6:7" s="4" customFormat="1" ht="12.75" customHeight="1" x14ac:dyDescent="0.2">
      <c r="F277" s="42"/>
      <c r="G277" s="42"/>
    </row>
    <row r="278" spans="6:7" s="4" customFormat="1" ht="12.75" customHeight="1" x14ac:dyDescent="0.2">
      <c r="F278" s="42"/>
      <c r="G278" s="42"/>
    </row>
    <row r="279" spans="6:7" s="4" customFormat="1" ht="12.75" customHeight="1" x14ac:dyDescent="0.2">
      <c r="F279" s="42"/>
      <c r="G279" s="42"/>
    </row>
    <row r="280" spans="6:7" s="4" customFormat="1" ht="12.75" customHeight="1" x14ac:dyDescent="0.2">
      <c r="F280" s="42"/>
      <c r="G280" s="42"/>
    </row>
    <row r="281" spans="6:7" s="4" customFormat="1" ht="12.75" customHeight="1" x14ac:dyDescent="0.2">
      <c r="F281" s="42"/>
      <c r="G281" s="42"/>
    </row>
    <row r="282" spans="6:7" s="4" customFormat="1" ht="12.75" customHeight="1" x14ac:dyDescent="0.2">
      <c r="F282" s="42"/>
      <c r="G282" s="42"/>
    </row>
    <row r="283" spans="6:7" s="4" customFormat="1" ht="12.75" customHeight="1" x14ac:dyDescent="0.2">
      <c r="F283" s="42"/>
      <c r="G283" s="42"/>
    </row>
    <row r="284" spans="6:7" s="4" customFormat="1" ht="12.75" customHeight="1" x14ac:dyDescent="0.2">
      <c r="F284" s="42"/>
      <c r="G284" s="42"/>
    </row>
    <row r="285" spans="6:7" s="4" customFormat="1" ht="12.75" customHeight="1" x14ac:dyDescent="0.2">
      <c r="F285" s="42"/>
      <c r="G285" s="42"/>
    </row>
    <row r="286" spans="6:7" s="4" customFormat="1" ht="12.75" customHeight="1" x14ac:dyDescent="0.2">
      <c r="F286" s="42"/>
      <c r="G286" s="42"/>
    </row>
    <row r="287" spans="6:7" s="4" customFormat="1" ht="12.75" customHeight="1" x14ac:dyDescent="0.2">
      <c r="F287" s="42"/>
      <c r="G287" s="42"/>
    </row>
    <row r="288" spans="6:7" s="4" customFormat="1" ht="12.75" customHeight="1" x14ac:dyDescent="0.2">
      <c r="F288" s="42"/>
      <c r="G288" s="42"/>
    </row>
    <row r="289" spans="6:7" s="4" customFormat="1" ht="12.75" customHeight="1" x14ac:dyDescent="0.2">
      <c r="F289" s="42"/>
      <c r="G289" s="42"/>
    </row>
    <row r="290" spans="6:7" s="4" customFormat="1" ht="12.75" customHeight="1" x14ac:dyDescent="0.2">
      <c r="F290" s="42"/>
      <c r="G290" s="42"/>
    </row>
    <row r="291" spans="6:7" s="4" customFormat="1" ht="12.75" customHeight="1" x14ac:dyDescent="0.2">
      <c r="F291" s="42"/>
      <c r="G291" s="42"/>
    </row>
    <row r="292" spans="6:7" s="4" customFormat="1" ht="12.75" customHeight="1" x14ac:dyDescent="0.2">
      <c r="F292" s="42"/>
      <c r="G292" s="42"/>
    </row>
    <row r="293" spans="6:7" s="4" customFormat="1" ht="12.75" customHeight="1" x14ac:dyDescent="0.2">
      <c r="F293" s="42"/>
      <c r="G293" s="42"/>
    </row>
    <row r="294" spans="6:7" s="4" customFormat="1" ht="12.75" customHeight="1" x14ac:dyDescent="0.2">
      <c r="F294" s="42"/>
      <c r="G294" s="42"/>
    </row>
    <row r="295" spans="6:7" s="4" customFormat="1" ht="12.75" customHeight="1" x14ac:dyDescent="0.2">
      <c r="F295" s="42"/>
      <c r="G295" s="42"/>
    </row>
    <row r="296" spans="6:7" s="4" customFormat="1" ht="12.75" customHeight="1" x14ac:dyDescent="0.2">
      <c r="F296" s="42"/>
      <c r="G296" s="42"/>
    </row>
    <row r="297" spans="6:7" s="4" customFormat="1" ht="12.75" customHeight="1" x14ac:dyDescent="0.2">
      <c r="F297" s="42"/>
      <c r="G297" s="42"/>
    </row>
    <row r="298" spans="6:7" s="4" customFormat="1" ht="12.75" customHeight="1" x14ac:dyDescent="0.2">
      <c r="F298" s="42"/>
      <c r="G298" s="42"/>
    </row>
    <row r="299" spans="6:7" s="4" customFormat="1" ht="12.75" customHeight="1" x14ac:dyDescent="0.2">
      <c r="F299" s="42"/>
      <c r="G299" s="42"/>
    </row>
    <row r="300" spans="6:7" s="4" customFormat="1" ht="12.75" customHeight="1" x14ac:dyDescent="0.2">
      <c r="F300" s="42"/>
      <c r="G300" s="42"/>
    </row>
    <row r="301" spans="6:7" s="4" customFormat="1" ht="12.75" customHeight="1" x14ac:dyDescent="0.2">
      <c r="F301" s="42"/>
      <c r="G301" s="42"/>
    </row>
    <row r="302" spans="6:7" s="4" customFormat="1" ht="12.75" customHeight="1" x14ac:dyDescent="0.2">
      <c r="F302" s="42"/>
      <c r="G302" s="42"/>
    </row>
    <row r="303" spans="6:7" s="4" customFormat="1" ht="12.75" customHeight="1" x14ac:dyDescent="0.2">
      <c r="F303" s="42"/>
      <c r="G303" s="42"/>
    </row>
    <row r="304" spans="6:7" s="4" customFormat="1" ht="12.75" customHeight="1" x14ac:dyDescent="0.2">
      <c r="F304" s="42"/>
      <c r="G304" s="42"/>
    </row>
    <row r="305" spans="6:7" s="4" customFormat="1" ht="12.75" customHeight="1" x14ac:dyDescent="0.2">
      <c r="F305" s="42"/>
      <c r="G305" s="42"/>
    </row>
    <row r="306" spans="6:7" s="4" customFormat="1" ht="12.75" customHeight="1" x14ac:dyDescent="0.2">
      <c r="F306" s="42"/>
      <c r="G306" s="42"/>
    </row>
    <row r="307" spans="6:7" s="4" customFormat="1" ht="12.75" customHeight="1" x14ac:dyDescent="0.2">
      <c r="F307" s="42"/>
      <c r="G307" s="42"/>
    </row>
    <row r="308" spans="6:7" s="4" customFormat="1" ht="12.75" customHeight="1" x14ac:dyDescent="0.2">
      <c r="F308" s="42"/>
      <c r="G308" s="42"/>
    </row>
    <row r="309" spans="6:7" s="4" customFormat="1" ht="12.75" customHeight="1" x14ac:dyDescent="0.2">
      <c r="F309" s="42"/>
      <c r="G309" s="42"/>
    </row>
    <row r="310" spans="6:7" s="4" customFormat="1" ht="12.75" customHeight="1" x14ac:dyDescent="0.2">
      <c r="F310" s="42"/>
      <c r="G310" s="42"/>
    </row>
    <row r="311" spans="6:7" s="4" customFormat="1" ht="12.75" customHeight="1" x14ac:dyDescent="0.2">
      <c r="F311" s="42"/>
      <c r="G311" s="42"/>
    </row>
    <row r="312" spans="6:7" s="4" customFormat="1" ht="12.75" customHeight="1" x14ac:dyDescent="0.2">
      <c r="F312" s="42"/>
      <c r="G312" s="42"/>
    </row>
    <row r="313" spans="6:7" s="4" customFormat="1" ht="12.75" customHeight="1" x14ac:dyDescent="0.2">
      <c r="F313" s="42"/>
      <c r="G313" s="42"/>
    </row>
    <row r="314" spans="6:7" s="4" customFormat="1" ht="12.75" customHeight="1" x14ac:dyDescent="0.2">
      <c r="F314" s="42"/>
      <c r="G314" s="42"/>
    </row>
    <row r="315" spans="6:7" s="4" customFormat="1" ht="12.75" customHeight="1" x14ac:dyDescent="0.2">
      <c r="F315" s="42"/>
      <c r="G315" s="42"/>
    </row>
    <row r="316" spans="6:7" s="4" customFormat="1" ht="12.75" customHeight="1" x14ac:dyDescent="0.2">
      <c r="F316" s="42"/>
      <c r="G316" s="42"/>
    </row>
    <row r="317" spans="6:7" s="4" customFormat="1" ht="12.75" customHeight="1" x14ac:dyDescent="0.2">
      <c r="F317" s="42"/>
      <c r="G317" s="42"/>
    </row>
    <row r="318" spans="6:7" s="4" customFormat="1" ht="12.75" customHeight="1" x14ac:dyDescent="0.2">
      <c r="F318" s="42"/>
      <c r="G318" s="42"/>
    </row>
    <row r="319" spans="6:7" s="4" customFormat="1" ht="12.75" customHeight="1" x14ac:dyDescent="0.2">
      <c r="F319" s="42"/>
      <c r="G319" s="42"/>
    </row>
    <row r="320" spans="6:7" s="4" customFormat="1" ht="12.75" customHeight="1" x14ac:dyDescent="0.2">
      <c r="F320" s="42"/>
      <c r="G320" s="42"/>
    </row>
    <row r="321" spans="6:7" s="4" customFormat="1" ht="12.75" customHeight="1" x14ac:dyDescent="0.2">
      <c r="F321" s="42"/>
      <c r="G321" s="42"/>
    </row>
    <row r="322" spans="6:7" s="4" customFormat="1" ht="12.75" customHeight="1" x14ac:dyDescent="0.2">
      <c r="F322" s="42"/>
      <c r="G322" s="42"/>
    </row>
    <row r="323" spans="6:7" s="4" customFormat="1" ht="12.75" customHeight="1" x14ac:dyDescent="0.2">
      <c r="F323" s="42"/>
      <c r="G323" s="42"/>
    </row>
    <row r="324" spans="6:7" s="4" customFormat="1" ht="12.75" customHeight="1" x14ac:dyDescent="0.2">
      <c r="F324" s="42"/>
      <c r="G324" s="42"/>
    </row>
    <row r="325" spans="6:7" s="4" customFormat="1" ht="12.75" customHeight="1" x14ac:dyDescent="0.2">
      <c r="F325" s="42"/>
      <c r="G325" s="42"/>
    </row>
    <row r="326" spans="6:7" s="4" customFormat="1" ht="12.75" customHeight="1" x14ac:dyDescent="0.2">
      <c r="F326" s="42"/>
      <c r="G326" s="42"/>
    </row>
    <row r="327" spans="6:7" s="4" customFormat="1" ht="12.75" customHeight="1" x14ac:dyDescent="0.2">
      <c r="F327" s="42"/>
      <c r="G327" s="42"/>
    </row>
    <row r="328" spans="6:7" s="4" customFormat="1" ht="12.75" customHeight="1" x14ac:dyDescent="0.2">
      <c r="F328" s="42"/>
      <c r="G328" s="42"/>
    </row>
    <row r="329" spans="6:7" s="4" customFormat="1" ht="12.75" customHeight="1" x14ac:dyDescent="0.2">
      <c r="F329" s="42"/>
      <c r="G329" s="42"/>
    </row>
    <row r="330" spans="6:7" s="4" customFormat="1" ht="12.75" customHeight="1" x14ac:dyDescent="0.2">
      <c r="F330" s="42"/>
      <c r="G330" s="42"/>
    </row>
    <row r="331" spans="6:7" s="4" customFormat="1" ht="12.75" customHeight="1" x14ac:dyDescent="0.2">
      <c r="F331" s="42"/>
      <c r="G331" s="42"/>
    </row>
    <row r="332" spans="6:7" s="4" customFormat="1" ht="12.75" customHeight="1" x14ac:dyDescent="0.2">
      <c r="F332" s="42"/>
      <c r="G332" s="42"/>
    </row>
    <row r="333" spans="6:7" s="4" customFormat="1" ht="12.75" customHeight="1" x14ac:dyDescent="0.2">
      <c r="F333" s="42"/>
      <c r="G333" s="42"/>
    </row>
    <row r="334" spans="6:7" s="4" customFormat="1" ht="12.75" customHeight="1" x14ac:dyDescent="0.2">
      <c r="F334" s="42"/>
      <c r="G334" s="42"/>
    </row>
    <row r="335" spans="6:7" s="4" customFormat="1" ht="12.75" customHeight="1" x14ac:dyDescent="0.2">
      <c r="F335" s="42"/>
      <c r="G335" s="42"/>
    </row>
    <row r="336" spans="6:7" s="4" customFormat="1" ht="12.75" customHeight="1" x14ac:dyDescent="0.2">
      <c r="F336" s="42"/>
      <c r="G336" s="42"/>
    </row>
    <row r="337" spans="6:7" s="4" customFormat="1" ht="12.75" customHeight="1" x14ac:dyDescent="0.2">
      <c r="F337" s="42"/>
      <c r="G337" s="42"/>
    </row>
    <row r="338" spans="6:7" s="4" customFormat="1" ht="12.75" customHeight="1" x14ac:dyDescent="0.2">
      <c r="F338" s="42"/>
      <c r="G338" s="42"/>
    </row>
    <row r="339" spans="6:7" s="4" customFormat="1" ht="12.75" customHeight="1" x14ac:dyDescent="0.2">
      <c r="F339" s="42"/>
      <c r="G339" s="42"/>
    </row>
    <row r="340" spans="6:7" s="4" customFormat="1" ht="12.75" customHeight="1" x14ac:dyDescent="0.2">
      <c r="F340" s="42"/>
      <c r="G340" s="42"/>
    </row>
    <row r="341" spans="6:7" s="4" customFormat="1" ht="12.75" customHeight="1" x14ac:dyDescent="0.2">
      <c r="F341" s="42"/>
      <c r="G341" s="42"/>
    </row>
    <row r="342" spans="6:7" s="4" customFormat="1" ht="12.75" customHeight="1" x14ac:dyDescent="0.2">
      <c r="F342" s="42"/>
      <c r="G342" s="42"/>
    </row>
    <row r="343" spans="6:7" s="4" customFormat="1" ht="12.75" customHeight="1" x14ac:dyDescent="0.2">
      <c r="F343" s="42"/>
      <c r="G343" s="42"/>
    </row>
    <row r="344" spans="6:7" s="4" customFormat="1" ht="12.75" customHeight="1" x14ac:dyDescent="0.2">
      <c r="F344" s="42"/>
      <c r="G344" s="42"/>
    </row>
    <row r="345" spans="6:7" s="4" customFormat="1" ht="12.75" customHeight="1" x14ac:dyDescent="0.2">
      <c r="F345" s="42"/>
      <c r="G345" s="42"/>
    </row>
    <row r="346" spans="6:7" s="4" customFormat="1" ht="12.75" customHeight="1" x14ac:dyDescent="0.2">
      <c r="F346" s="42"/>
      <c r="G346" s="42"/>
    </row>
    <row r="347" spans="6:7" s="4" customFormat="1" ht="12.75" customHeight="1" x14ac:dyDescent="0.2">
      <c r="F347" s="42"/>
      <c r="G347" s="42"/>
    </row>
    <row r="348" spans="6:7" s="4" customFormat="1" ht="12.75" customHeight="1" x14ac:dyDescent="0.2">
      <c r="F348" s="42"/>
      <c r="G348" s="42"/>
    </row>
    <row r="349" spans="6:7" s="4" customFormat="1" ht="12.75" customHeight="1" x14ac:dyDescent="0.2">
      <c r="F349" s="42"/>
      <c r="G349" s="42"/>
    </row>
    <row r="350" spans="6:7" s="4" customFormat="1" ht="12.75" customHeight="1" x14ac:dyDescent="0.2">
      <c r="F350" s="42"/>
      <c r="G350" s="42"/>
    </row>
    <row r="351" spans="6:7" s="4" customFormat="1" ht="12.75" customHeight="1" x14ac:dyDescent="0.2">
      <c r="F351" s="42"/>
      <c r="G351" s="42"/>
    </row>
    <row r="352" spans="6:7" s="4" customFormat="1" ht="12.75" customHeight="1" x14ac:dyDescent="0.2">
      <c r="F352" s="42"/>
      <c r="G352" s="42"/>
    </row>
    <row r="353" spans="6:7" s="4" customFormat="1" ht="12.75" customHeight="1" x14ac:dyDescent="0.2">
      <c r="F353" s="42"/>
      <c r="G353" s="42"/>
    </row>
    <row r="354" spans="6:7" s="4" customFormat="1" ht="12.75" customHeight="1" x14ac:dyDescent="0.2">
      <c r="F354" s="42"/>
      <c r="G354" s="42"/>
    </row>
    <row r="355" spans="6:7" s="4" customFormat="1" ht="12.75" customHeight="1" x14ac:dyDescent="0.2">
      <c r="F355" s="42"/>
      <c r="G355" s="42"/>
    </row>
    <row r="356" spans="6:7" s="4" customFormat="1" ht="12.75" customHeight="1" x14ac:dyDescent="0.2">
      <c r="F356" s="42"/>
      <c r="G356" s="42"/>
    </row>
    <row r="357" spans="6:7" s="4" customFormat="1" ht="12.75" customHeight="1" x14ac:dyDescent="0.2">
      <c r="F357" s="42"/>
      <c r="G357" s="42"/>
    </row>
    <row r="358" spans="6:7" s="4" customFormat="1" ht="12.75" customHeight="1" x14ac:dyDescent="0.2">
      <c r="F358" s="42"/>
      <c r="G358" s="42"/>
    </row>
    <row r="359" spans="6:7" s="4" customFormat="1" ht="12.75" customHeight="1" x14ac:dyDescent="0.2">
      <c r="F359" s="42"/>
      <c r="G359" s="42"/>
    </row>
    <row r="360" spans="6:7" s="4" customFormat="1" ht="12.75" customHeight="1" x14ac:dyDescent="0.2">
      <c r="F360" s="42"/>
      <c r="G360" s="42"/>
    </row>
    <row r="361" spans="6:7" s="4" customFormat="1" ht="12.75" customHeight="1" x14ac:dyDescent="0.2">
      <c r="F361" s="42"/>
      <c r="G361" s="42"/>
    </row>
    <row r="362" spans="6:7" s="4" customFormat="1" ht="12.75" customHeight="1" x14ac:dyDescent="0.2">
      <c r="F362" s="42"/>
      <c r="G362" s="42"/>
    </row>
    <row r="363" spans="6:7" s="4" customFormat="1" ht="12.75" customHeight="1" x14ac:dyDescent="0.2">
      <c r="F363" s="42"/>
      <c r="G363" s="42"/>
    </row>
    <row r="364" spans="6:7" s="4" customFormat="1" ht="12.75" customHeight="1" x14ac:dyDescent="0.2">
      <c r="F364" s="42"/>
      <c r="G364" s="42"/>
    </row>
    <row r="365" spans="6:7" s="4" customFormat="1" ht="11.1" customHeight="1" x14ac:dyDescent="0.2">
      <c r="F365" s="42"/>
      <c r="G365" s="42"/>
    </row>
    <row r="366" spans="6:7" s="4" customFormat="1" ht="11.1" customHeight="1" x14ac:dyDescent="0.2">
      <c r="F366" s="42"/>
      <c r="G366" s="42"/>
    </row>
    <row r="367" spans="6:7" s="4" customFormat="1" ht="11.1" customHeight="1" x14ac:dyDescent="0.2">
      <c r="F367" s="42"/>
      <c r="G367" s="42"/>
    </row>
    <row r="368" spans="6:7" s="4" customFormat="1" ht="11.1" customHeight="1" x14ac:dyDescent="0.2">
      <c r="F368" s="42"/>
      <c r="G368" s="42"/>
    </row>
    <row r="369" spans="6:7" s="4" customFormat="1" ht="11.1" customHeight="1" x14ac:dyDescent="0.2">
      <c r="F369" s="42"/>
      <c r="G369" s="42"/>
    </row>
    <row r="370" spans="6:7" s="4" customFormat="1" ht="11.1" customHeight="1" x14ac:dyDescent="0.2">
      <c r="F370" s="42"/>
      <c r="G370" s="42"/>
    </row>
    <row r="371" spans="6:7" s="4" customFormat="1" ht="11.1" customHeight="1" x14ac:dyDescent="0.2">
      <c r="F371" s="42"/>
      <c r="G371" s="42"/>
    </row>
    <row r="372" spans="6:7" s="4" customFormat="1" ht="11.1" customHeight="1" x14ac:dyDescent="0.2">
      <c r="F372" s="42"/>
      <c r="G372" s="42"/>
    </row>
    <row r="373" spans="6:7" s="4" customFormat="1" ht="11.1" customHeight="1" x14ac:dyDescent="0.2">
      <c r="F373" s="42"/>
      <c r="G373" s="42"/>
    </row>
    <row r="374" spans="6:7" s="4" customFormat="1" ht="11.1" customHeight="1" x14ac:dyDescent="0.2">
      <c r="F374" s="42"/>
      <c r="G374" s="42"/>
    </row>
    <row r="375" spans="6:7" s="4" customFormat="1" ht="11.1" customHeight="1" x14ac:dyDescent="0.2">
      <c r="F375" s="42"/>
      <c r="G375" s="42"/>
    </row>
    <row r="376" spans="6:7" s="4" customFormat="1" ht="11.1" customHeight="1" x14ac:dyDescent="0.2">
      <c r="F376" s="42"/>
      <c r="G376" s="42"/>
    </row>
    <row r="377" spans="6:7" s="4" customFormat="1" ht="11.1" customHeight="1" x14ac:dyDescent="0.2">
      <c r="F377" s="42"/>
      <c r="G377" s="42"/>
    </row>
    <row r="378" spans="6:7" s="4" customFormat="1" ht="11.1" customHeight="1" x14ac:dyDescent="0.2">
      <c r="F378" s="42"/>
      <c r="G378" s="42"/>
    </row>
    <row r="379" spans="6:7" s="4" customFormat="1" ht="11.1" customHeight="1" x14ac:dyDescent="0.2">
      <c r="F379" s="42"/>
      <c r="G379" s="42"/>
    </row>
    <row r="380" spans="6:7" s="4" customFormat="1" ht="11.1" customHeight="1" x14ac:dyDescent="0.2">
      <c r="F380" s="42"/>
      <c r="G380" s="42"/>
    </row>
    <row r="381" spans="6:7" s="4" customFormat="1" ht="11.1" customHeight="1" x14ac:dyDescent="0.2">
      <c r="F381" s="42"/>
      <c r="G381" s="42"/>
    </row>
    <row r="382" spans="6:7" s="4" customFormat="1" ht="11.1" customHeight="1" x14ac:dyDescent="0.2">
      <c r="F382" s="42"/>
      <c r="G382" s="42"/>
    </row>
    <row r="383" spans="6:7" s="4" customFormat="1" ht="11.1" customHeight="1" x14ac:dyDescent="0.2">
      <c r="F383" s="42"/>
      <c r="G383" s="42"/>
    </row>
    <row r="384" spans="6:7" s="4" customFormat="1" ht="11.1" customHeight="1" x14ac:dyDescent="0.2">
      <c r="F384" s="42"/>
      <c r="G384" s="42"/>
    </row>
    <row r="385" spans="6:7" s="4" customFormat="1" ht="11.1" customHeight="1" x14ac:dyDescent="0.2">
      <c r="F385" s="42"/>
      <c r="G385" s="42"/>
    </row>
    <row r="386" spans="6:7" s="4" customFormat="1" ht="11.1" customHeight="1" x14ac:dyDescent="0.2">
      <c r="F386" s="42"/>
      <c r="G386" s="42"/>
    </row>
    <row r="387" spans="6:7" s="4" customFormat="1" ht="11.1" customHeight="1" x14ac:dyDescent="0.2">
      <c r="F387" s="42"/>
      <c r="G387" s="42"/>
    </row>
    <row r="388" spans="6:7" s="4" customFormat="1" ht="11.1" customHeight="1" x14ac:dyDescent="0.2">
      <c r="F388" s="42"/>
      <c r="G388" s="42"/>
    </row>
    <row r="389" spans="6:7" s="4" customFormat="1" ht="11.1" customHeight="1" x14ac:dyDescent="0.2">
      <c r="F389" s="42"/>
      <c r="G389" s="42"/>
    </row>
    <row r="390" spans="6:7" s="4" customFormat="1" ht="11.1" customHeight="1" x14ac:dyDescent="0.2">
      <c r="F390" s="42"/>
      <c r="G390" s="42"/>
    </row>
    <row r="391" spans="6:7" s="4" customFormat="1" ht="11.1" customHeight="1" x14ac:dyDescent="0.2">
      <c r="F391" s="42"/>
      <c r="G391" s="42"/>
    </row>
    <row r="392" spans="6:7" s="4" customFormat="1" ht="11.1" customHeight="1" x14ac:dyDescent="0.2">
      <c r="F392" s="42"/>
      <c r="G392" s="42"/>
    </row>
    <row r="393" spans="6:7" s="4" customFormat="1" ht="11.1" customHeight="1" x14ac:dyDescent="0.2">
      <c r="F393" s="42"/>
      <c r="G393" s="42"/>
    </row>
    <row r="394" spans="6:7" s="4" customFormat="1" ht="11.1" customHeight="1" x14ac:dyDescent="0.2">
      <c r="F394" s="42"/>
      <c r="G394" s="42"/>
    </row>
    <row r="395" spans="6:7" s="4" customFormat="1" ht="11.1" customHeight="1" x14ac:dyDescent="0.2">
      <c r="F395" s="42"/>
      <c r="G395" s="42"/>
    </row>
    <row r="396" spans="6:7" s="4" customFormat="1" ht="11.1" customHeight="1" x14ac:dyDescent="0.2">
      <c r="F396" s="42"/>
      <c r="G396" s="42"/>
    </row>
    <row r="397" spans="6:7" s="4" customFormat="1" ht="11.1" customHeight="1" x14ac:dyDescent="0.2">
      <c r="F397" s="42"/>
      <c r="G397" s="42"/>
    </row>
    <row r="398" spans="6:7" s="4" customFormat="1" ht="11.1" customHeight="1" x14ac:dyDescent="0.2">
      <c r="F398" s="42"/>
      <c r="G398" s="42"/>
    </row>
    <row r="399" spans="6:7" s="4" customFormat="1" ht="11.1" customHeight="1" x14ac:dyDescent="0.2">
      <c r="F399" s="42"/>
      <c r="G399" s="42"/>
    </row>
    <row r="400" spans="6:7" s="4" customFormat="1" ht="11.1" customHeight="1" x14ac:dyDescent="0.2">
      <c r="F400" s="42"/>
      <c r="G400" s="42"/>
    </row>
    <row r="401" spans="6:7" s="4" customFormat="1" ht="11.1" customHeight="1" x14ac:dyDescent="0.2">
      <c r="F401" s="42"/>
      <c r="G401" s="42"/>
    </row>
    <row r="402" spans="6:7" s="4" customFormat="1" ht="11.1" customHeight="1" x14ac:dyDescent="0.2">
      <c r="F402" s="42"/>
      <c r="G402" s="42"/>
    </row>
    <row r="403" spans="6:7" s="4" customFormat="1" ht="11.1" customHeight="1" x14ac:dyDescent="0.2">
      <c r="F403" s="42"/>
      <c r="G403" s="42"/>
    </row>
    <row r="404" spans="6:7" s="4" customFormat="1" ht="11.1" customHeight="1" x14ac:dyDescent="0.2">
      <c r="F404" s="42"/>
      <c r="G404" s="42"/>
    </row>
    <row r="405" spans="6:7" s="4" customFormat="1" ht="11.1" customHeight="1" x14ac:dyDescent="0.2">
      <c r="F405" s="42"/>
      <c r="G405" s="42"/>
    </row>
    <row r="406" spans="6:7" s="4" customFormat="1" ht="11.1" customHeight="1" x14ac:dyDescent="0.2">
      <c r="F406" s="42"/>
      <c r="G406" s="42"/>
    </row>
    <row r="407" spans="6:7" s="4" customFormat="1" ht="11.1" customHeight="1" x14ac:dyDescent="0.2">
      <c r="F407" s="42"/>
      <c r="G407" s="42"/>
    </row>
    <row r="408" spans="6:7" s="4" customFormat="1" ht="11.1" customHeight="1" x14ac:dyDescent="0.2">
      <c r="F408" s="42"/>
      <c r="G408" s="42"/>
    </row>
    <row r="409" spans="6:7" s="4" customFormat="1" ht="11.1" customHeight="1" x14ac:dyDescent="0.2">
      <c r="F409" s="42"/>
      <c r="G409" s="42"/>
    </row>
    <row r="410" spans="6:7" s="4" customFormat="1" ht="11.1" customHeight="1" x14ac:dyDescent="0.2">
      <c r="F410" s="42"/>
      <c r="G410" s="42"/>
    </row>
    <row r="411" spans="6:7" s="4" customFormat="1" ht="11.1" customHeight="1" x14ac:dyDescent="0.2">
      <c r="F411" s="42"/>
      <c r="G411" s="42"/>
    </row>
    <row r="412" spans="6:7" s="4" customFormat="1" ht="11.1" customHeight="1" x14ac:dyDescent="0.2">
      <c r="F412" s="42"/>
      <c r="G412" s="42"/>
    </row>
    <row r="413" spans="6:7" s="4" customFormat="1" ht="11.1" customHeight="1" x14ac:dyDescent="0.2">
      <c r="F413" s="42"/>
      <c r="G413" s="42"/>
    </row>
    <row r="414" spans="6:7" s="4" customFormat="1" ht="11.1" customHeight="1" x14ac:dyDescent="0.2">
      <c r="F414" s="42"/>
      <c r="G414" s="42"/>
    </row>
    <row r="415" spans="6:7" s="4" customFormat="1" ht="11.1" customHeight="1" x14ac:dyDescent="0.2">
      <c r="F415" s="42"/>
      <c r="G415" s="42"/>
    </row>
    <row r="416" spans="6:7" s="4" customFormat="1" ht="11.1" customHeight="1" x14ac:dyDescent="0.2">
      <c r="F416" s="42"/>
      <c r="G416" s="42"/>
    </row>
    <row r="417" spans="6:7" s="4" customFormat="1" ht="11.1" customHeight="1" x14ac:dyDescent="0.2">
      <c r="F417" s="42"/>
      <c r="G417" s="42"/>
    </row>
    <row r="418" spans="6:7" s="4" customFormat="1" ht="11.1" customHeight="1" x14ac:dyDescent="0.2">
      <c r="F418" s="42"/>
      <c r="G418" s="42"/>
    </row>
    <row r="419" spans="6:7" s="4" customFormat="1" ht="11.1" customHeight="1" x14ac:dyDescent="0.2">
      <c r="F419" s="42"/>
      <c r="G419" s="42"/>
    </row>
    <row r="420" spans="6:7" s="4" customFormat="1" ht="11.1" customHeight="1" x14ac:dyDescent="0.2">
      <c r="F420" s="42"/>
      <c r="G420" s="42"/>
    </row>
    <row r="421" spans="6:7" s="4" customFormat="1" ht="11.1" customHeight="1" x14ac:dyDescent="0.2">
      <c r="F421" s="42"/>
      <c r="G421" s="42"/>
    </row>
    <row r="422" spans="6:7" s="4" customFormat="1" ht="11.1" customHeight="1" x14ac:dyDescent="0.2">
      <c r="F422" s="42"/>
      <c r="G422" s="42"/>
    </row>
    <row r="423" spans="6:7" s="4" customFormat="1" ht="11.1" customHeight="1" x14ac:dyDescent="0.2">
      <c r="F423" s="42"/>
      <c r="G423" s="42"/>
    </row>
    <row r="424" spans="6:7" s="4" customFormat="1" ht="11.1" customHeight="1" x14ac:dyDescent="0.2">
      <c r="F424" s="42"/>
      <c r="G424" s="42"/>
    </row>
    <row r="425" spans="6:7" s="4" customFormat="1" ht="11.1" customHeight="1" x14ac:dyDescent="0.2">
      <c r="F425" s="42"/>
      <c r="G425" s="42"/>
    </row>
    <row r="426" spans="6:7" s="4" customFormat="1" ht="11.1" customHeight="1" x14ac:dyDescent="0.2">
      <c r="F426" s="42"/>
      <c r="G426" s="42"/>
    </row>
    <row r="427" spans="6:7" s="4" customFormat="1" ht="11.1" customHeight="1" x14ac:dyDescent="0.2">
      <c r="F427" s="42"/>
      <c r="G427" s="42"/>
    </row>
    <row r="428" spans="6:7" s="4" customFormat="1" ht="11.1" customHeight="1" x14ac:dyDescent="0.2">
      <c r="F428" s="42"/>
      <c r="G428" s="42"/>
    </row>
    <row r="429" spans="6:7" s="4" customFormat="1" ht="11.1" customHeight="1" x14ac:dyDescent="0.2">
      <c r="F429" s="42"/>
      <c r="G429" s="42"/>
    </row>
    <row r="430" spans="6:7" s="4" customFormat="1" ht="11.1" customHeight="1" x14ac:dyDescent="0.2">
      <c r="F430" s="42"/>
      <c r="G430" s="42"/>
    </row>
    <row r="431" spans="6:7" s="4" customFormat="1" ht="11.1" customHeight="1" x14ac:dyDescent="0.2">
      <c r="F431" s="42"/>
      <c r="G431" s="42"/>
    </row>
    <row r="432" spans="6:7" s="4" customFormat="1" ht="11.1" customHeight="1" x14ac:dyDescent="0.2">
      <c r="F432" s="42"/>
      <c r="G432" s="42"/>
    </row>
    <row r="433" spans="6:7" s="4" customFormat="1" ht="11.1" customHeight="1" x14ac:dyDescent="0.2">
      <c r="F433" s="42"/>
      <c r="G433" s="42"/>
    </row>
    <row r="434" spans="6:7" s="4" customFormat="1" ht="11.1" customHeight="1" x14ac:dyDescent="0.2">
      <c r="F434" s="42"/>
      <c r="G434" s="42"/>
    </row>
    <row r="435" spans="6:7" s="4" customFormat="1" ht="11.1" customHeight="1" x14ac:dyDescent="0.2">
      <c r="F435" s="42"/>
      <c r="G435" s="42"/>
    </row>
    <row r="436" spans="6:7" s="4" customFormat="1" ht="11.1" customHeight="1" x14ac:dyDescent="0.2">
      <c r="F436" s="42"/>
      <c r="G436" s="42"/>
    </row>
    <row r="437" spans="6:7" s="4" customFormat="1" ht="11.1" customHeight="1" x14ac:dyDescent="0.2">
      <c r="F437" s="42"/>
      <c r="G437" s="42"/>
    </row>
    <row r="438" spans="6:7" s="4" customFormat="1" ht="11.1" customHeight="1" x14ac:dyDescent="0.2">
      <c r="F438" s="42"/>
      <c r="G438" s="42"/>
    </row>
    <row r="439" spans="6:7" s="4" customFormat="1" ht="11.1" customHeight="1" x14ac:dyDescent="0.2">
      <c r="F439" s="42"/>
      <c r="G439" s="42"/>
    </row>
    <row r="440" spans="6:7" s="4" customFormat="1" ht="11.1" customHeight="1" x14ac:dyDescent="0.2">
      <c r="F440" s="42"/>
      <c r="G440" s="42"/>
    </row>
    <row r="441" spans="6:7" s="4" customFormat="1" ht="11.1" customHeight="1" x14ac:dyDescent="0.2">
      <c r="F441" s="42"/>
      <c r="G441" s="42"/>
    </row>
    <row r="442" spans="6:7" s="4" customFormat="1" ht="11.1" customHeight="1" x14ac:dyDescent="0.2">
      <c r="F442" s="42"/>
      <c r="G442" s="42"/>
    </row>
    <row r="443" spans="6:7" s="4" customFormat="1" ht="11.1" customHeight="1" x14ac:dyDescent="0.2">
      <c r="F443" s="42"/>
      <c r="G443" s="42"/>
    </row>
    <row r="444" spans="6:7" s="4" customFormat="1" ht="11.1" customHeight="1" x14ac:dyDescent="0.2">
      <c r="F444" s="42"/>
      <c r="G444" s="42"/>
    </row>
    <row r="445" spans="6:7" s="4" customFormat="1" ht="11.1" customHeight="1" x14ac:dyDescent="0.2">
      <c r="F445" s="42"/>
      <c r="G445" s="42"/>
    </row>
    <row r="446" spans="6:7" s="4" customFormat="1" ht="11.1" customHeight="1" x14ac:dyDescent="0.2">
      <c r="F446" s="42"/>
      <c r="G446" s="42"/>
    </row>
    <row r="447" spans="6:7" s="4" customFormat="1" ht="11.1" customHeight="1" x14ac:dyDescent="0.2">
      <c r="F447" s="42"/>
      <c r="G447" s="42"/>
    </row>
    <row r="448" spans="6:7" s="4" customFormat="1" ht="11.1" customHeight="1" x14ac:dyDescent="0.2">
      <c r="F448" s="42"/>
      <c r="G448" s="42"/>
    </row>
    <row r="449" spans="6:7" s="4" customFormat="1" ht="11.1" customHeight="1" x14ac:dyDescent="0.2">
      <c r="F449" s="42"/>
      <c r="G449" s="42"/>
    </row>
    <row r="450" spans="6:7" s="4" customFormat="1" ht="11.1" customHeight="1" x14ac:dyDescent="0.2">
      <c r="F450" s="42"/>
      <c r="G450" s="42"/>
    </row>
    <row r="451" spans="6:7" s="4" customFormat="1" ht="11.1" customHeight="1" x14ac:dyDescent="0.2">
      <c r="F451" s="42"/>
      <c r="G451" s="42"/>
    </row>
    <row r="452" spans="6:7" s="4" customFormat="1" ht="11.1" customHeight="1" x14ac:dyDescent="0.2">
      <c r="F452" s="42"/>
      <c r="G452" s="42"/>
    </row>
    <row r="453" spans="6:7" s="4" customFormat="1" ht="11.1" customHeight="1" x14ac:dyDescent="0.2">
      <c r="F453" s="42"/>
      <c r="G453" s="42"/>
    </row>
    <row r="454" spans="6:7" s="4" customFormat="1" ht="11.1" customHeight="1" x14ac:dyDescent="0.2">
      <c r="F454" s="42"/>
      <c r="G454" s="42"/>
    </row>
    <row r="455" spans="6:7" s="4" customFormat="1" ht="11.1" customHeight="1" x14ac:dyDescent="0.2">
      <c r="F455" s="42"/>
      <c r="G455" s="42"/>
    </row>
    <row r="456" spans="6:7" s="4" customFormat="1" ht="11.1" customHeight="1" x14ac:dyDescent="0.2">
      <c r="F456" s="42"/>
      <c r="G456" s="42"/>
    </row>
    <row r="457" spans="6:7" s="4" customFormat="1" ht="11.1" customHeight="1" x14ac:dyDescent="0.2">
      <c r="F457" s="42"/>
      <c r="G457" s="42"/>
    </row>
    <row r="458" spans="6:7" s="4" customFormat="1" ht="11.1" customHeight="1" x14ac:dyDescent="0.2">
      <c r="F458" s="42"/>
      <c r="G458" s="42"/>
    </row>
    <row r="459" spans="6:7" s="4" customFormat="1" ht="11.1" customHeight="1" x14ac:dyDescent="0.2">
      <c r="F459" s="42"/>
      <c r="G459" s="42"/>
    </row>
    <row r="460" spans="6:7" s="4" customFormat="1" ht="11.1" customHeight="1" x14ac:dyDescent="0.2">
      <c r="F460" s="42"/>
      <c r="G460" s="42"/>
    </row>
    <row r="461" spans="6:7" s="4" customFormat="1" ht="11.1" customHeight="1" x14ac:dyDescent="0.2">
      <c r="F461" s="42"/>
      <c r="G461" s="42"/>
    </row>
    <row r="462" spans="6:7" s="4" customFormat="1" ht="11.1" customHeight="1" x14ac:dyDescent="0.2">
      <c r="F462" s="42"/>
      <c r="G462" s="42"/>
    </row>
    <row r="463" spans="6:7" s="4" customFormat="1" ht="11.1" customHeight="1" x14ac:dyDescent="0.2">
      <c r="F463" s="42"/>
      <c r="G463" s="42"/>
    </row>
    <row r="464" spans="6:7" s="4" customFormat="1" ht="11.1" customHeight="1" x14ac:dyDescent="0.2">
      <c r="F464" s="42"/>
      <c r="G464" s="42"/>
    </row>
    <row r="465" spans="6:7" s="4" customFormat="1" ht="11.1" customHeight="1" x14ac:dyDescent="0.2">
      <c r="F465" s="42"/>
      <c r="G465" s="42"/>
    </row>
    <row r="466" spans="6:7" s="4" customFormat="1" ht="11.1" customHeight="1" x14ac:dyDescent="0.2">
      <c r="F466" s="42"/>
      <c r="G466" s="42"/>
    </row>
    <row r="467" spans="6:7" s="4" customFormat="1" ht="11.1" customHeight="1" x14ac:dyDescent="0.2">
      <c r="F467" s="42"/>
      <c r="G467" s="42"/>
    </row>
    <row r="468" spans="6:7" s="4" customFormat="1" ht="11.1" customHeight="1" x14ac:dyDescent="0.2">
      <c r="F468" s="42"/>
      <c r="G468" s="42"/>
    </row>
    <row r="469" spans="6:7" s="4" customFormat="1" ht="11.1" customHeight="1" x14ac:dyDescent="0.2">
      <c r="F469" s="42"/>
      <c r="G469" s="42"/>
    </row>
    <row r="470" spans="6:7" s="4" customFormat="1" ht="11.1" customHeight="1" x14ac:dyDescent="0.2">
      <c r="F470" s="42"/>
      <c r="G470" s="42"/>
    </row>
    <row r="471" spans="6:7" s="4" customFormat="1" ht="11.1" customHeight="1" x14ac:dyDescent="0.2">
      <c r="F471" s="42"/>
      <c r="G471" s="42"/>
    </row>
    <row r="472" spans="6:7" s="4" customFormat="1" ht="11.1" customHeight="1" x14ac:dyDescent="0.2">
      <c r="F472" s="42"/>
      <c r="G472" s="42"/>
    </row>
    <row r="473" spans="6:7" s="4" customFormat="1" ht="11.1" customHeight="1" x14ac:dyDescent="0.2">
      <c r="F473" s="42"/>
      <c r="G473" s="42"/>
    </row>
    <row r="474" spans="6:7" s="4" customFormat="1" ht="11.1" customHeight="1" x14ac:dyDescent="0.2">
      <c r="F474" s="42"/>
      <c r="G474" s="42"/>
    </row>
    <row r="475" spans="6:7" s="4" customFormat="1" ht="11.1" customHeight="1" x14ac:dyDescent="0.2">
      <c r="F475" s="42"/>
      <c r="G475" s="42"/>
    </row>
    <row r="476" spans="6:7" s="4" customFormat="1" ht="11.1" customHeight="1" x14ac:dyDescent="0.2">
      <c r="F476" s="42"/>
      <c r="G476" s="42"/>
    </row>
    <row r="477" spans="6:7" s="4" customFormat="1" ht="11.1" customHeight="1" x14ac:dyDescent="0.2">
      <c r="F477" s="42"/>
      <c r="G477" s="42"/>
    </row>
    <row r="478" spans="6:7" s="4" customFormat="1" ht="11.1" customHeight="1" x14ac:dyDescent="0.2">
      <c r="F478" s="42"/>
      <c r="G478" s="42"/>
    </row>
    <row r="479" spans="6:7" s="4" customFormat="1" ht="11.1" customHeight="1" x14ac:dyDescent="0.2">
      <c r="F479" s="42"/>
      <c r="G479" s="42"/>
    </row>
    <row r="480" spans="6:7" s="4" customFormat="1" ht="11.1" customHeight="1" x14ac:dyDescent="0.2">
      <c r="F480" s="42"/>
      <c r="G480" s="42"/>
    </row>
    <row r="481" spans="6:7" s="4" customFormat="1" ht="11.1" customHeight="1" x14ac:dyDescent="0.2">
      <c r="F481" s="42"/>
      <c r="G481" s="42"/>
    </row>
    <row r="482" spans="6:7" s="4" customFormat="1" ht="11.1" customHeight="1" x14ac:dyDescent="0.2">
      <c r="F482" s="42"/>
      <c r="G482" s="42"/>
    </row>
    <row r="483" spans="6:7" s="4" customFormat="1" ht="11.1" customHeight="1" x14ac:dyDescent="0.2">
      <c r="F483" s="42"/>
      <c r="G483" s="42"/>
    </row>
    <row r="484" spans="6:7" s="4" customFormat="1" ht="11.1" customHeight="1" x14ac:dyDescent="0.2">
      <c r="F484" s="42"/>
      <c r="G484" s="42"/>
    </row>
    <row r="485" spans="6:7" s="4" customFormat="1" ht="11.1" customHeight="1" x14ac:dyDescent="0.2">
      <c r="F485" s="42"/>
      <c r="G485" s="42"/>
    </row>
    <row r="486" spans="6:7" s="4" customFormat="1" ht="11.1" customHeight="1" x14ac:dyDescent="0.2">
      <c r="F486" s="42"/>
      <c r="G486" s="42"/>
    </row>
    <row r="487" spans="6:7" s="4" customFormat="1" ht="11.1" customHeight="1" x14ac:dyDescent="0.2">
      <c r="F487" s="42"/>
      <c r="G487" s="42"/>
    </row>
    <row r="488" spans="6:7" s="4" customFormat="1" ht="11.1" customHeight="1" x14ac:dyDescent="0.2">
      <c r="F488" s="42"/>
      <c r="G488" s="42"/>
    </row>
    <row r="489" spans="6:7" s="4" customFormat="1" ht="11.1" customHeight="1" x14ac:dyDescent="0.2">
      <c r="F489" s="42"/>
      <c r="G489" s="42"/>
    </row>
    <row r="490" spans="6:7" s="4" customFormat="1" ht="11.1" customHeight="1" x14ac:dyDescent="0.2">
      <c r="F490" s="42"/>
      <c r="G490" s="42"/>
    </row>
    <row r="491" spans="6:7" s="4" customFormat="1" ht="11.1" customHeight="1" x14ac:dyDescent="0.2">
      <c r="F491" s="42"/>
      <c r="G491" s="42"/>
    </row>
    <row r="492" spans="6:7" s="4" customFormat="1" ht="11.1" customHeight="1" x14ac:dyDescent="0.2">
      <c r="F492" s="42"/>
      <c r="G492" s="42"/>
    </row>
    <row r="493" spans="6:7" s="4" customFormat="1" ht="11.1" customHeight="1" x14ac:dyDescent="0.2">
      <c r="F493" s="42"/>
      <c r="G493" s="42"/>
    </row>
    <row r="494" spans="6:7" s="4" customFormat="1" ht="11.1" customHeight="1" x14ac:dyDescent="0.2">
      <c r="F494" s="42"/>
      <c r="G494" s="42"/>
    </row>
    <row r="495" spans="6:7" s="4" customFormat="1" ht="11.1" customHeight="1" x14ac:dyDescent="0.2">
      <c r="F495" s="42"/>
      <c r="G495" s="42"/>
    </row>
    <row r="496" spans="6:7" s="4" customFormat="1" ht="11.1" customHeight="1" x14ac:dyDescent="0.2">
      <c r="F496" s="42"/>
      <c r="G496" s="42"/>
    </row>
    <row r="497" spans="6:7" s="4" customFormat="1" ht="11.1" customHeight="1" x14ac:dyDescent="0.2">
      <c r="F497" s="42"/>
      <c r="G497" s="42"/>
    </row>
    <row r="498" spans="6:7" s="4" customFormat="1" ht="11.1" customHeight="1" x14ac:dyDescent="0.2">
      <c r="F498" s="42"/>
      <c r="G498" s="42"/>
    </row>
    <row r="499" spans="6:7" s="4" customFormat="1" ht="11.1" customHeight="1" x14ac:dyDescent="0.2">
      <c r="F499" s="42"/>
      <c r="G499" s="42"/>
    </row>
    <row r="500" spans="6:7" s="4" customFormat="1" ht="11.1" customHeight="1" x14ac:dyDescent="0.2">
      <c r="F500" s="42"/>
      <c r="G500" s="42"/>
    </row>
    <row r="501" spans="6:7" s="4" customFormat="1" ht="11.1" customHeight="1" x14ac:dyDescent="0.2">
      <c r="F501" s="42"/>
      <c r="G501" s="42"/>
    </row>
    <row r="502" spans="6:7" s="4" customFormat="1" ht="11.1" customHeight="1" x14ac:dyDescent="0.2">
      <c r="F502" s="42"/>
      <c r="G502" s="42"/>
    </row>
    <row r="503" spans="6:7" s="4" customFormat="1" ht="11.1" customHeight="1" x14ac:dyDescent="0.2">
      <c r="F503" s="42"/>
      <c r="G503" s="42"/>
    </row>
    <row r="504" spans="6:7" s="4" customFormat="1" ht="11.1" customHeight="1" x14ac:dyDescent="0.2">
      <c r="F504" s="42"/>
      <c r="G504" s="42"/>
    </row>
    <row r="505" spans="6:7" s="4" customFormat="1" ht="11.1" customHeight="1" x14ac:dyDescent="0.2">
      <c r="F505" s="42"/>
      <c r="G505" s="42"/>
    </row>
    <row r="506" spans="6:7" s="4" customFormat="1" ht="11.1" customHeight="1" x14ac:dyDescent="0.2">
      <c r="F506" s="42"/>
      <c r="G506" s="42"/>
    </row>
    <row r="507" spans="6:7" s="4" customFormat="1" ht="11.1" customHeight="1" x14ac:dyDescent="0.2">
      <c r="F507" s="42"/>
      <c r="G507" s="42"/>
    </row>
    <row r="508" spans="6:7" s="4" customFormat="1" ht="11.1" customHeight="1" x14ac:dyDescent="0.2">
      <c r="F508" s="42"/>
      <c r="G508" s="42"/>
    </row>
    <row r="509" spans="6:7" s="4" customFormat="1" ht="11.1" customHeight="1" x14ac:dyDescent="0.2">
      <c r="F509" s="42"/>
      <c r="G509" s="42"/>
    </row>
    <row r="510" spans="6:7" s="4" customFormat="1" ht="11.1" customHeight="1" x14ac:dyDescent="0.2">
      <c r="F510" s="42"/>
      <c r="G510" s="42"/>
    </row>
    <row r="511" spans="6:7" s="4" customFormat="1" ht="11.1" customHeight="1" x14ac:dyDescent="0.2">
      <c r="F511" s="42"/>
      <c r="G511" s="42"/>
    </row>
    <row r="512" spans="6:7" s="4" customFormat="1" ht="11.1" customHeight="1" x14ac:dyDescent="0.2">
      <c r="F512" s="42"/>
      <c r="G512" s="42"/>
    </row>
    <row r="513" spans="6:7" s="4" customFormat="1" ht="11.1" customHeight="1" x14ac:dyDescent="0.2">
      <c r="F513" s="42"/>
      <c r="G513" s="42"/>
    </row>
    <row r="514" spans="6:7" s="4" customFormat="1" ht="11.1" customHeight="1" x14ac:dyDescent="0.2">
      <c r="F514" s="42"/>
      <c r="G514" s="42"/>
    </row>
    <row r="515" spans="6:7" s="4" customFormat="1" ht="11.1" customHeight="1" x14ac:dyDescent="0.2">
      <c r="F515" s="42"/>
      <c r="G515" s="42"/>
    </row>
    <row r="516" spans="6:7" s="4" customFormat="1" ht="11.1" customHeight="1" x14ac:dyDescent="0.2">
      <c r="F516" s="42"/>
      <c r="G516" s="42"/>
    </row>
    <row r="517" spans="6:7" s="4" customFormat="1" ht="11.1" customHeight="1" x14ac:dyDescent="0.2">
      <c r="F517" s="42"/>
      <c r="G517" s="42"/>
    </row>
    <row r="518" spans="6:7" s="4" customFormat="1" ht="11.1" customHeight="1" x14ac:dyDescent="0.2">
      <c r="F518" s="42"/>
      <c r="G518" s="42"/>
    </row>
    <row r="519" spans="6:7" s="4" customFormat="1" ht="11.1" customHeight="1" x14ac:dyDescent="0.2">
      <c r="F519" s="42"/>
      <c r="G519" s="42"/>
    </row>
    <row r="520" spans="6:7" s="4" customFormat="1" ht="11.1" customHeight="1" x14ac:dyDescent="0.2">
      <c r="F520" s="42"/>
      <c r="G520" s="42"/>
    </row>
    <row r="521" spans="6:7" s="4" customFormat="1" ht="11.1" customHeight="1" x14ac:dyDescent="0.2">
      <c r="F521" s="42"/>
      <c r="G521" s="42"/>
    </row>
    <row r="522" spans="6:7" s="4" customFormat="1" ht="11.1" customHeight="1" x14ac:dyDescent="0.2">
      <c r="F522" s="42"/>
      <c r="G522" s="42"/>
    </row>
    <row r="523" spans="6:7" s="4" customFormat="1" ht="11.1" customHeight="1" x14ac:dyDescent="0.2">
      <c r="F523" s="42"/>
      <c r="G523" s="42"/>
    </row>
    <row r="524" spans="6:7" s="4" customFormat="1" ht="11.1" customHeight="1" x14ac:dyDescent="0.2">
      <c r="F524" s="42"/>
      <c r="G524" s="42"/>
    </row>
    <row r="525" spans="6:7" s="4" customFormat="1" ht="11.1" customHeight="1" x14ac:dyDescent="0.2">
      <c r="F525" s="42"/>
      <c r="G525" s="42"/>
    </row>
    <row r="526" spans="6:7" s="4" customFormat="1" ht="11.1" customHeight="1" x14ac:dyDescent="0.2">
      <c r="F526" s="42"/>
      <c r="G526" s="42"/>
    </row>
    <row r="527" spans="6:7" s="4" customFormat="1" ht="11.1" customHeight="1" x14ac:dyDescent="0.2">
      <c r="F527" s="42"/>
      <c r="G527" s="42"/>
    </row>
    <row r="528" spans="6:7" s="4" customFormat="1" ht="11.1" customHeight="1" x14ac:dyDescent="0.2">
      <c r="F528" s="42"/>
      <c r="G528" s="42"/>
    </row>
    <row r="529" spans="6:7" s="4" customFormat="1" ht="11.1" customHeight="1" x14ac:dyDescent="0.2">
      <c r="F529" s="42"/>
      <c r="G529" s="42"/>
    </row>
    <row r="530" spans="6:7" s="4" customFormat="1" ht="11.1" customHeight="1" x14ac:dyDescent="0.2">
      <c r="F530" s="42"/>
      <c r="G530" s="42"/>
    </row>
    <row r="531" spans="6:7" s="4" customFormat="1" ht="11.1" customHeight="1" x14ac:dyDescent="0.2">
      <c r="F531" s="42"/>
      <c r="G531" s="42"/>
    </row>
    <row r="532" spans="6:7" s="4" customFormat="1" ht="11.1" customHeight="1" x14ac:dyDescent="0.2">
      <c r="F532" s="42"/>
      <c r="G532" s="42"/>
    </row>
    <row r="533" spans="6:7" s="4" customFormat="1" ht="11.1" customHeight="1" x14ac:dyDescent="0.2">
      <c r="F533" s="42"/>
      <c r="G533" s="42"/>
    </row>
    <row r="534" spans="6:7" s="4" customFormat="1" ht="11.1" customHeight="1" x14ac:dyDescent="0.2">
      <c r="F534" s="42"/>
      <c r="G534" s="42"/>
    </row>
    <row r="535" spans="6:7" s="4" customFormat="1" ht="11.1" customHeight="1" x14ac:dyDescent="0.2">
      <c r="F535" s="42"/>
      <c r="G535" s="42"/>
    </row>
    <row r="536" spans="6:7" s="4" customFormat="1" ht="11.1" customHeight="1" x14ac:dyDescent="0.2">
      <c r="F536" s="42"/>
      <c r="G536" s="42"/>
    </row>
    <row r="537" spans="6:7" s="4" customFormat="1" ht="11.1" customHeight="1" x14ac:dyDescent="0.2">
      <c r="F537" s="42"/>
      <c r="G537" s="42"/>
    </row>
    <row r="538" spans="6:7" s="4" customFormat="1" ht="11.1" customHeight="1" x14ac:dyDescent="0.2">
      <c r="F538" s="42"/>
      <c r="G538" s="42"/>
    </row>
    <row r="539" spans="6:7" s="4" customFormat="1" ht="11.1" customHeight="1" x14ac:dyDescent="0.2">
      <c r="F539" s="42"/>
      <c r="G539" s="42"/>
    </row>
    <row r="540" spans="6:7" s="4" customFormat="1" ht="11.1" customHeight="1" x14ac:dyDescent="0.2">
      <c r="F540" s="42"/>
      <c r="G540" s="42"/>
    </row>
    <row r="541" spans="6:7" s="4" customFormat="1" ht="11.1" customHeight="1" x14ac:dyDescent="0.2">
      <c r="F541" s="42"/>
      <c r="G541" s="42"/>
    </row>
    <row r="542" spans="6:7" s="4" customFormat="1" ht="11.1" customHeight="1" x14ac:dyDescent="0.2">
      <c r="F542" s="42"/>
      <c r="G542" s="42"/>
    </row>
    <row r="543" spans="6:7" s="4" customFormat="1" ht="11.1" customHeight="1" x14ac:dyDescent="0.2">
      <c r="F543" s="42"/>
      <c r="G543" s="42"/>
    </row>
    <row r="544" spans="6:7" s="4" customFormat="1" ht="11.1" customHeight="1" x14ac:dyDescent="0.2">
      <c r="F544" s="42"/>
      <c r="G544" s="42"/>
    </row>
    <row r="545" spans="6:7" s="4" customFormat="1" ht="11.1" customHeight="1" x14ac:dyDescent="0.2">
      <c r="F545" s="42"/>
      <c r="G545" s="42"/>
    </row>
    <row r="546" spans="6:7" s="4" customFormat="1" ht="11.1" customHeight="1" x14ac:dyDescent="0.2">
      <c r="F546" s="42"/>
      <c r="G546" s="42"/>
    </row>
    <row r="547" spans="6:7" s="4" customFormat="1" ht="11.1" customHeight="1" x14ac:dyDescent="0.2">
      <c r="F547" s="42"/>
      <c r="G547" s="42"/>
    </row>
    <row r="548" spans="6:7" s="4" customFormat="1" ht="11.1" customHeight="1" x14ac:dyDescent="0.2">
      <c r="F548" s="42"/>
      <c r="G548" s="42"/>
    </row>
    <row r="549" spans="6:7" s="4" customFormat="1" ht="11.1" customHeight="1" x14ac:dyDescent="0.2">
      <c r="F549" s="42"/>
      <c r="G549" s="42"/>
    </row>
    <row r="550" spans="6:7" s="4" customFormat="1" ht="11.1" customHeight="1" x14ac:dyDescent="0.2">
      <c r="F550" s="42"/>
      <c r="G550" s="42"/>
    </row>
    <row r="551" spans="6:7" s="4" customFormat="1" ht="11.1" customHeight="1" x14ac:dyDescent="0.2">
      <c r="F551" s="42"/>
      <c r="G551" s="42"/>
    </row>
    <row r="552" spans="6:7" s="4" customFormat="1" ht="11.1" customHeight="1" x14ac:dyDescent="0.2">
      <c r="F552" s="42"/>
      <c r="G552" s="42"/>
    </row>
    <row r="553" spans="6:7" s="4" customFormat="1" ht="11.1" customHeight="1" x14ac:dyDescent="0.2">
      <c r="F553" s="42"/>
      <c r="G553" s="42"/>
    </row>
    <row r="554" spans="6:7" s="4" customFormat="1" ht="11.1" customHeight="1" x14ac:dyDescent="0.2">
      <c r="F554" s="42"/>
      <c r="G554" s="42"/>
    </row>
    <row r="555" spans="6:7" s="4" customFormat="1" ht="11.1" customHeight="1" x14ac:dyDescent="0.2">
      <c r="F555" s="42"/>
      <c r="G555" s="42"/>
    </row>
    <row r="556" spans="6:7" s="4" customFormat="1" ht="11.1" customHeight="1" x14ac:dyDescent="0.2">
      <c r="F556" s="42"/>
      <c r="G556" s="42"/>
    </row>
    <row r="557" spans="6:7" s="4" customFormat="1" ht="11.1" customHeight="1" x14ac:dyDescent="0.2">
      <c r="F557" s="42"/>
      <c r="G557" s="42"/>
    </row>
    <row r="558" spans="6:7" s="4" customFormat="1" ht="11.1" customHeight="1" x14ac:dyDescent="0.2">
      <c r="F558" s="42"/>
      <c r="G558" s="42"/>
    </row>
    <row r="559" spans="6:7" s="4" customFormat="1" ht="11.1" customHeight="1" x14ac:dyDescent="0.2">
      <c r="F559" s="42"/>
      <c r="G559" s="42"/>
    </row>
    <row r="560" spans="6:7" s="4" customFormat="1" ht="11.1" customHeight="1" x14ac:dyDescent="0.2">
      <c r="F560" s="42"/>
      <c r="G560" s="42"/>
    </row>
    <row r="561" spans="6:7" s="4" customFormat="1" ht="11.1" customHeight="1" x14ac:dyDescent="0.2">
      <c r="F561" s="42"/>
      <c r="G561" s="42"/>
    </row>
    <row r="562" spans="6:7" s="4" customFormat="1" ht="11.1" customHeight="1" x14ac:dyDescent="0.2">
      <c r="F562" s="42"/>
      <c r="G562" s="42"/>
    </row>
    <row r="563" spans="6:7" s="4" customFormat="1" ht="11.1" customHeight="1" x14ac:dyDescent="0.2">
      <c r="F563" s="42"/>
      <c r="G563" s="42"/>
    </row>
    <row r="564" spans="6:7" s="4" customFormat="1" ht="11.1" customHeight="1" x14ac:dyDescent="0.2">
      <c r="F564" s="42"/>
      <c r="G564" s="42"/>
    </row>
    <row r="565" spans="6:7" s="4" customFormat="1" ht="11.1" customHeight="1" x14ac:dyDescent="0.2">
      <c r="F565" s="42"/>
      <c r="G565" s="42"/>
    </row>
    <row r="566" spans="6:7" s="4" customFormat="1" ht="11.1" customHeight="1" x14ac:dyDescent="0.2">
      <c r="F566" s="42"/>
      <c r="G566" s="42"/>
    </row>
    <row r="567" spans="6:7" s="4" customFormat="1" ht="11.1" customHeight="1" x14ac:dyDescent="0.2">
      <c r="F567" s="42"/>
      <c r="G567" s="42"/>
    </row>
    <row r="568" spans="6:7" s="4" customFormat="1" ht="11.1" customHeight="1" x14ac:dyDescent="0.2">
      <c r="F568" s="42"/>
      <c r="G568" s="42"/>
    </row>
    <row r="569" spans="6:7" s="4" customFormat="1" ht="11.1" customHeight="1" x14ac:dyDescent="0.2">
      <c r="F569" s="42"/>
      <c r="G569" s="42"/>
    </row>
    <row r="570" spans="6:7" s="4" customFormat="1" ht="11.1" customHeight="1" x14ac:dyDescent="0.2">
      <c r="F570" s="42"/>
      <c r="G570" s="42"/>
    </row>
    <row r="571" spans="6:7" s="4" customFormat="1" ht="11.1" customHeight="1" x14ac:dyDescent="0.2">
      <c r="F571" s="42"/>
      <c r="G571" s="42"/>
    </row>
    <row r="572" spans="6:7" s="4" customFormat="1" ht="11.1" customHeight="1" x14ac:dyDescent="0.2">
      <c r="F572" s="42"/>
      <c r="G572" s="42"/>
    </row>
    <row r="573" spans="6:7" s="4" customFormat="1" ht="11.1" customHeight="1" x14ac:dyDescent="0.2">
      <c r="F573" s="42"/>
      <c r="G573" s="42"/>
    </row>
    <row r="574" spans="6:7" s="4" customFormat="1" ht="11.1" customHeight="1" x14ac:dyDescent="0.2">
      <c r="F574" s="42"/>
      <c r="G574" s="42"/>
    </row>
    <row r="575" spans="6:7" s="4" customFormat="1" ht="11.1" customHeight="1" x14ac:dyDescent="0.2">
      <c r="F575" s="42"/>
      <c r="G575" s="42"/>
    </row>
    <row r="576" spans="6:7" s="4" customFormat="1" ht="11.1" customHeight="1" x14ac:dyDescent="0.2">
      <c r="F576" s="42"/>
      <c r="G576" s="42"/>
    </row>
    <row r="577" spans="6:7" s="4" customFormat="1" ht="11.1" customHeight="1" x14ac:dyDescent="0.2">
      <c r="F577" s="42"/>
      <c r="G577" s="42"/>
    </row>
    <row r="578" spans="6:7" s="4" customFormat="1" ht="11.1" customHeight="1" x14ac:dyDescent="0.2">
      <c r="F578" s="42"/>
      <c r="G578" s="42"/>
    </row>
    <row r="579" spans="6:7" s="4" customFormat="1" ht="11.1" customHeight="1" x14ac:dyDescent="0.2">
      <c r="F579" s="42"/>
      <c r="G579" s="42"/>
    </row>
    <row r="580" spans="6:7" s="4" customFormat="1" ht="11.1" customHeight="1" x14ac:dyDescent="0.2">
      <c r="F580" s="42"/>
      <c r="G580" s="42"/>
    </row>
    <row r="581" spans="6:7" s="4" customFormat="1" ht="11.1" customHeight="1" x14ac:dyDescent="0.2">
      <c r="F581" s="42"/>
      <c r="G581" s="42"/>
    </row>
    <row r="582" spans="6:7" s="4" customFormat="1" ht="11.1" customHeight="1" x14ac:dyDescent="0.2">
      <c r="F582" s="42"/>
      <c r="G582" s="42"/>
    </row>
    <row r="583" spans="6:7" s="4" customFormat="1" ht="11.1" customHeight="1" x14ac:dyDescent="0.2">
      <c r="F583" s="42"/>
      <c r="G583" s="42"/>
    </row>
    <row r="584" spans="6:7" s="4" customFormat="1" ht="11.1" customHeight="1" x14ac:dyDescent="0.2">
      <c r="F584" s="42"/>
      <c r="G584" s="42"/>
    </row>
    <row r="585" spans="6:7" s="4" customFormat="1" ht="11.1" customHeight="1" x14ac:dyDescent="0.2">
      <c r="F585" s="42"/>
      <c r="G585" s="42"/>
    </row>
    <row r="586" spans="6:7" s="4" customFormat="1" ht="11.1" customHeight="1" x14ac:dyDescent="0.2">
      <c r="F586" s="42"/>
      <c r="G586" s="42"/>
    </row>
    <row r="587" spans="6:7" s="4" customFormat="1" ht="11.1" customHeight="1" x14ac:dyDescent="0.2">
      <c r="F587" s="42"/>
      <c r="G587" s="42"/>
    </row>
    <row r="588" spans="6:7" s="4" customFormat="1" ht="11.1" customHeight="1" x14ac:dyDescent="0.2">
      <c r="F588" s="42"/>
      <c r="G588" s="42"/>
    </row>
    <row r="589" spans="6:7" s="4" customFormat="1" ht="11.1" customHeight="1" x14ac:dyDescent="0.2">
      <c r="F589" s="42"/>
      <c r="G589" s="42"/>
    </row>
    <row r="590" spans="6:7" s="4" customFormat="1" ht="11.1" customHeight="1" x14ac:dyDescent="0.2">
      <c r="F590" s="42"/>
      <c r="G590" s="42"/>
    </row>
    <row r="591" spans="6:7" s="4" customFormat="1" ht="11.1" customHeight="1" x14ac:dyDescent="0.2">
      <c r="F591" s="42"/>
      <c r="G591" s="42"/>
    </row>
    <row r="592" spans="6:7" s="4" customFormat="1" ht="11.1" customHeight="1" x14ac:dyDescent="0.2">
      <c r="F592" s="42"/>
      <c r="G592" s="42"/>
    </row>
    <row r="593" spans="6:7" s="4" customFormat="1" ht="11.1" customHeight="1" x14ac:dyDescent="0.2">
      <c r="F593" s="42"/>
      <c r="G593" s="42"/>
    </row>
    <row r="594" spans="6:7" s="4" customFormat="1" ht="11.1" customHeight="1" x14ac:dyDescent="0.2">
      <c r="F594" s="42"/>
      <c r="G594" s="42"/>
    </row>
    <row r="595" spans="6:7" s="4" customFormat="1" ht="11.1" customHeight="1" x14ac:dyDescent="0.2">
      <c r="F595" s="42"/>
      <c r="G595" s="42"/>
    </row>
    <row r="596" spans="6:7" s="4" customFormat="1" ht="11.1" customHeight="1" x14ac:dyDescent="0.2">
      <c r="F596" s="42"/>
      <c r="G596" s="42"/>
    </row>
    <row r="597" spans="6:7" s="4" customFormat="1" ht="11.1" customHeight="1" x14ac:dyDescent="0.2">
      <c r="F597" s="42"/>
      <c r="G597" s="42"/>
    </row>
    <row r="598" spans="6:7" s="4" customFormat="1" ht="11.1" customHeight="1" x14ac:dyDescent="0.2">
      <c r="F598" s="42"/>
      <c r="G598" s="42"/>
    </row>
    <row r="599" spans="6:7" s="4" customFormat="1" ht="11.1" customHeight="1" x14ac:dyDescent="0.2">
      <c r="F599" s="42"/>
      <c r="G599" s="42"/>
    </row>
    <row r="600" spans="6:7" s="4" customFormat="1" ht="11.1" customHeight="1" x14ac:dyDescent="0.2">
      <c r="F600" s="42"/>
      <c r="G600" s="42"/>
    </row>
    <row r="601" spans="6:7" s="4" customFormat="1" ht="11.1" customHeight="1" x14ac:dyDescent="0.2">
      <c r="F601" s="42"/>
      <c r="G601" s="42"/>
    </row>
    <row r="602" spans="6:7" s="4" customFormat="1" ht="11.1" customHeight="1" x14ac:dyDescent="0.2">
      <c r="F602" s="42"/>
      <c r="G602" s="42"/>
    </row>
    <row r="603" spans="6:7" s="4" customFormat="1" ht="11.1" customHeight="1" x14ac:dyDescent="0.2">
      <c r="F603" s="42"/>
      <c r="G603" s="42"/>
    </row>
    <row r="604" spans="6:7" s="4" customFormat="1" ht="11.1" customHeight="1" x14ac:dyDescent="0.2">
      <c r="F604" s="42"/>
      <c r="G604" s="42"/>
    </row>
    <row r="605" spans="6:7" s="4" customFormat="1" ht="11.1" customHeight="1" x14ac:dyDescent="0.2">
      <c r="F605" s="42"/>
      <c r="G605" s="42"/>
    </row>
    <row r="606" spans="6:7" s="4" customFormat="1" ht="11.1" customHeight="1" x14ac:dyDescent="0.2">
      <c r="F606" s="42"/>
      <c r="G606" s="42"/>
    </row>
    <row r="607" spans="6:7" s="4" customFormat="1" ht="11.1" customHeight="1" x14ac:dyDescent="0.2">
      <c r="F607" s="42"/>
      <c r="G607" s="42"/>
    </row>
    <row r="608" spans="6:7" s="4" customFormat="1" ht="11.1" customHeight="1" x14ac:dyDescent="0.2">
      <c r="F608" s="42"/>
      <c r="G608" s="42"/>
    </row>
    <row r="609" spans="6:7" s="4" customFormat="1" ht="11.1" customHeight="1" x14ac:dyDescent="0.2">
      <c r="F609" s="42"/>
      <c r="G609" s="42"/>
    </row>
    <row r="610" spans="6:7" s="4" customFormat="1" ht="11.1" customHeight="1" x14ac:dyDescent="0.2">
      <c r="F610" s="42"/>
      <c r="G610" s="42"/>
    </row>
    <row r="611" spans="6:7" s="4" customFormat="1" ht="11.1" customHeight="1" x14ac:dyDescent="0.2">
      <c r="F611" s="42"/>
      <c r="G611" s="42"/>
    </row>
    <row r="612" spans="6:7" s="4" customFormat="1" ht="11.1" customHeight="1" x14ac:dyDescent="0.2">
      <c r="F612" s="42"/>
      <c r="G612" s="42"/>
    </row>
    <row r="613" spans="6:7" s="4" customFormat="1" ht="11.1" customHeight="1" x14ac:dyDescent="0.2">
      <c r="F613" s="42"/>
      <c r="G613" s="42"/>
    </row>
    <row r="614" spans="6:7" s="4" customFormat="1" ht="11.1" customHeight="1" x14ac:dyDescent="0.2">
      <c r="F614" s="42"/>
      <c r="G614" s="42"/>
    </row>
    <row r="615" spans="6:7" s="4" customFormat="1" ht="11.1" customHeight="1" x14ac:dyDescent="0.2">
      <c r="F615" s="42"/>
      <c r="G615" s="42"/>
    </row>
    <row r="616" spans="6:7" s="4" customFormat="1" ht="11.1" customHeight="1" x14ac:dyDescent="0.2">
      <c r="F616" s="42"/>
      <c r="G616" s="42"/>
    </row>
    <row r="617" spans="6:7" s="4" customFormat="1" ht="11.1" customHeight="1" x14ac:dyDescent="0.2">
      <c r="F617" s="42"/>
      <c r="G617" s="42"/>
    </row>
    <row r="618" spans="6:7" s="4" customFormat="1" ht="11.1" customHeight="1" x14ac:dyDescent="0.2">
      <c r="F618" s="42"/>
      <c r="G618" s="42"/>
    </row>
    <row r="619" spans="6:7" s="4" customFormat="1" ht="11.1" customHeight="1" x14ac:dyDescent="0.2">
      <c r="F619" s="42"/>
      <c r="G619" s="42"/>
    </row>
    <row r="620" spans="6:7" s="4" customFormat="1" ht="11.1" customHeight="1" x14ac:dyDescent="0.2">
      <c r="F620" s="42"/>
      <c r="G620" s="42"/>
    </row>
    <row r="621" spans="6:7" s="4" customFormat="1" ht="11.1" customHeight="1" x14ac:dyDescent="0.2">
      <c r="F621" s="42"/>
      <c r="G621" s="42"/>
    </row>
    <row r="622" spans="6:7" s="4" customFormat="1" ht="11.1" customHeight="1" x14ac:dyDescent="0.2">
      <c r="F622" s="42"/>
      <c r="G622" s="42"/>
    </row>
    <row r="623" spans="6:7" s="4" customFormat="1" ht="11.1" customHeight="1" x14ac:dyDescent="0.2">
      <c r="F623" s="42"/>
      <c r="G623" s="42"/>
    </row>
    <row r="624" spans="6:7" s="4" customFormat="1" ht="11.1" customHeight="1" x14ac:dyDescent="0.2">
      <c r="F624" s="42"/>
      <c r="G624" s="42"/>
    </row>
    <row r="625" spans="6:7" s="4" customFormat="1" ht="11.1" customHeight="1" x14ac:dyDescent="0.2">
      <c r="F625" s="42"/>
      <c r="G625" s="42"/>
    </row>
    <row r="626" spans="6:7" s="4" customFormat="1" ht="11.1" customHeight="1" x14ac:dyDescent="0.2">
      <c r="F626" s="42"/>
      <c r="G626" s="42"/>
    </row>
    <row r="627" spans="6:7" s="4" customFormat="1" ht="11.1" customHeight="1" x14ac:dyDescent="0.2">
      <c r="F627" s="42"/>
      <c r="G627" s="42"/>
    </row>
    <row r="628" spans="6:7" s="4" customFormat="1" ht="11.1" customHeight="1" x14ac:dyDescent="0.2">
      <c r="F628" s="42"/>
      <c r="G628" s="42"/>
    </row>
    <row r="629" spans="6:7" s="4" customFormat="1" ht="11.1" customHeight="1" x14ac:dyDescent="0.2">
      <c r="F629" s="42"/>
      <c r="G629" s="42"/>
    </row>
    <row r="630" spans="6:7" s="4" customFormat="1" ht="11.1" customHeight="1" x14ac:dyDescent="0.2">
      <c r="F630" s="42"/>
      <c r="G630" s="42"/>
    </row>
    <row r="631" spans="6:7" s="4" customFormat="1" ht="11.1" customHeight="1" x14ac:dyDescent="0.2">
      <c r="F631" s="42"/>
      <c r="G631" s="42"/>
    </row>
    <row r="632" spans="6:7" s="4" customFormat="1" ht="11.1" customHeight="1" x14ac:dyDescent="0.2">
      <c r="F632" s="42"/>
      <c r="G632" s="42"/>
    </row>
    <row r="633" spans="6:7" s="4" customFormat="1" ht="11.1" customHeight="1" x14ac:dyDescent="0.2">
      <c r="F633" s="42"/>
      <c r="G633" s="42"/>
    </row>
    <row r="634" spans="6:7" s="4" customFormat="1" ht="11.1" customHeight="1" x14ac:dyDescent="0.2">
      <c r="F634" s="42"/>
      <c r="G634" s="42"/>
    </row>
    <row r="635" spans="6:7" s="4" customFormat="1" ht="11.1" customHeight="1" x14ac:dyDescent="0.2">
      <c r="F635" s="42"/>
      <c r="G635" s="42"/>
    </row>
    <row r="636" spans="6:7" s="4" customFormat="1" ht="11.1" customHeight="1" x14ac:dyDescent="0.2">
      <c r="F636" s="42"/>
      <c r="G636" s="42"/>
    </row>
    <row r="637" spans="6:7" s="4" customFormat="1" ht="11.1" customHeight="1" x14ac:dyDescent="0.2">
      <c r="F637" s="42"/>
      <c r="G637" s="42"/>
    </row>
    <row r="638" spans="6:7" s="4" customFormat="1" ht="11.1" customHeight="1" x14ac:dyDescent="0.2">
      <c r="F638" s="42"/>
      <c r="G638" s="42"/>
    </row>
    <row r="639" spans="6:7" s="4" customFormat="1" ht="11.1" customHeight="1" x14ac:dyDescent="0.2">
      <c r="F639" s="42"/>
      <c r="G639" s="42"/>
    </row>
    <row r="640" spans="6:7" s="4" customFormat="1" ht="11.1" customHeight="1" x14ac:dyDescent="0.2">
      <c r="F640" s="42"/>
      <c r="G640" s="42"/>
    </row>
    <row r="641" spans="6:7" s="4" customFormat="1" ht="11.1" customHeight="1" x14ac:dyDescent="0.2">
      <c r="F641" s="42"/>
      <c r="G641" s="42"/>
    </row>
    <row r="642" spans="6:7" s="4" customFormat="1" ht="11.1" customHeight="1" x14ac:dyDescent="0.2">
      <c r="F642" s="42"/>
      <c r="G642" s="42"/>
    </row>
    <row r="643" spans="6:7" s="4" customFormat="1" ht="11.1" customHeight="1" x14ac:dyDescent="0.2">
      <c r="F643" s="42"/>
      <c r="G643" s="42"/>
    </row>
    <row r="644" spans="6:7" s="4" customFormat="1" ht="11.1" customHeight="1" x14ac:dyDescent="0.2">
      <c r="F644" s="42"/>
      <c r="G644" s="42"/>
    </row>
    <row r="645" spans="6:7" s="4" customFormat="1" ht="11.1" customHeight="1" x14ac:dyDescent="0.2">
      <c r="F645" s="42"/>
      <c r="G645" s="42"/>
    </row>
    <row r="646" spans="6:7" s="4" customFormat="1" ht="11.1" customHeight="1" x14ac:dyDescent="0.2">
      <c r="F646" s="42"/>
      <c r="G646" s="42"/>
    </row>
    <row r="647" spans="6:7" s="4" customFormat="1" ht="11.1" customHeight="1" x14ac:dyDescent="0.2">
      <c r="F647" s="42"/>
      <c r="G647" s="42"/>
    </row>
    <row r="648" spans="6:7" s="4" customFormat="1" ht="11.1" customHeight="1" x14ac:dyDescent="0.2">
      <c r="F648" s="42"/>
      <c r="G648" s="42"/>
    </row>
    <row r="649" spans="6:7" s="4" customFormat="1" ht="11.1" customHeight="1" x14ac:dyDescent="0.2">
      <c r="F649" s="42"/>
      <c r="G649" s="42"/>
    </row>
    <row r="650" spans="6:7" s="4" customFormat="1" ht="11.1" customHeight="1" x14ac:dyDescent="0.2">
      <c r="F650" s="42"/>
      <c r="G650" s="42"/>
    </row>
    <row r="651" spans="6:7" s="4" customFormat="1" ht="11.1" customHeight="1" x14ac:dyDescent="0.2">
      <c r="F651" s="42"/>
      <c r="G651" s="42"/>
    </row>
    <row r="652" spans="6:7" s="4" customFormat="1" ht="11.1" customHeight="1" x14ac:dyDescent="0.2">
      <c r="F652" s="42"/>
      <c r="G652" s="42"/>
    </row>
    <row r="653" spans="6:7" s="4" customFormat="1" ht="11.1" customHeight="1" x14ac:dyDescent="0.2">
      <c r="F653" s="42"/>
      <c r="G653" s="42"/>
    </row>
    <row r="654" spans="6:7" s="4" customFormat="1" ht="11.1" customHeight="1" x14ac:dyDescent="0.2">
      <c r="F654" s="42"/>
      <c r="G654" s="42"/>
    </row>
    <row r="655" spans="6:7" s="4" customFormat="1" ht="11.1" customHeight="1" x14ac:dyDescent="0.2">
      <c r="F655" s="42"/>
      <c r="G655" s="42"/>
    </row>
    <row r="656" spans="6:7" s="4" customFormat="1" ht="11.1" customHeight="1" x14ac:dyDescent="0.2">
      <c r="F656" s="42"/>
      <c r="G656" s="42"/>
    </row>
    <row r="657" spans="6:7" s="4" customFormat="1" ht="11.1" customHeight="1" x14ac:dyDescent="0.2">
      <c r="F657" s="42"/>
      <c r="G657" s="42"/>
    </row>
    <row r="658" spans="6:7" s="4" customFormat="1" ht="11.1" customHeight="1" x14ac:dyDescent="0.2">
      <c r="F658" s="42"/>
      <c r="G658" s="42"/>
    </row>
    <row r="659" spans="6:7" s="4" customFormat="1" ht="11.1" customHeight="1" x14ac:dyDescent="0.2">
      <c r="F659" s="42"/>
      <c r="G659" s="42"/>
    </row>
    <row r="660" spans="6:7" s="4" customFormat="1" ht="11.1" customHeight="1" x14ac:dyDescent="0.2">
      <c r="F660" s="42"/>
      <c r="G660" s="42"/>
    </row>
    <row r="661" spans="6:7" s="4" customFormat="1" ht="11.1" customHeight="1" x14ac:dyDescent="0.2">
      <c r="F661" s="42"/>
      <c r="G661" s="42"/>
    </row>
    <row r="662" spans="6:7" s="4" customFormat="1" ht="11.1" customHeight="1" x14ac:dyDescent="0.2">
      <c r="F662" s="42"/>
      <c r="G662" s="42"/>
    </row>
    <row r="663" spans="6:7" s="4" customFormat="1" ht="11.1" customHeight="1" x14ac:dyDescent="0.2">
      <c r="F663" s="42"/>
      <c r="G663" s="42"/>
    </row>
    <row r="664" spans="6:7" s="4" customFormat="1" ht="11.1" customHeight="1" x14ac:dyDescent="0.2">
      <c r="F664" s="42"/>
      <c r="G664" s="42"/>
    </row>
    <row r="665" spans="6:7" s="4" customFormat="1" ht="11.1" customHeight="1" x14ac:dyDescent="0.2">
      <c r="F665" s="42"/>
      <c r="G665" s="42"/>
    </row>
    <row r="666" spans="6:7" s="4" customFormat="1" ht="11.1" customHeight="1" x14ac:dyDescent="0.2">
      <c r="F666" s="42"/>
      <c r="G666" s="42"/>
    </row>
    <row r="667" spans="6:7" s="4" customFormat="1" ht="11.1" customHeight="1" x14ac:dyDescent="0.2">
      <c r="F667" s="42"/>
      <c r="G667" s="42"/>
    </row>
    <row r="668" spans="6:7" s="4" customFormat="1" ht="11.1" customHeight="1" x14ac:dyDescent="0.2">
      <c r="F668" s="42"/>
      <c r="G668" s="42"/>
    </row>
    <row r="669" spans="6:7" s="4" customFormat="1" ht="11.1" customHeight="1" x14ac:dyDescent="0.2">
      <c r="F669" s="42"/>
      <c r="G669" s="42"/>
    </row>
    <row r="670" spans="6:7" s="4" customFormat="1" ht="11.1" customHeight="1" x14ac:dyDescent="0.2">
      <c r="F670" s="42"/>
      <c r="G670" s="42"/>
    </row>
    <row r="671" spans="6:7" s="4" customFormat="1" ht="11.1" customHeight="1" x14ac:dyDescent="0.2">
      <c r="F671" s="42"/>
      <c r="G671" s="42"/>
    </row>
    <row r="672" spans="6:7" s="4" customFormat="1" ht="11.1" customHeight="1" x14ac:dyDescent="0.2">
      <c r="F672" s="42"/>
      <c r="G672" s="42"/>
    </row>
    <row r="673" spans="6:7" s="4" customFormat="1" ht="11.1" customHeight="1" x14ac:dyDescent="0.2">
      <c r="F673" s="42"/>
      <c r="G673" s="42"/>
    </row>
    <row r="674" spans="6:7" s="4" customFormat="1" ht="11.1" customHeight="1" x14ac:dyDescent="0.2">
      <c r="F674" s="42"/>
      <c r="G674" s="42"/>
    </row>
    <row r="675" spans="6:7" s="4" customFormat="1" ht="11.1" customHeight="1" x14ac:dyDescent="0.2">
      <c r="F675" s="42"/>
      <c r="G675" s="42"/>
    </row>
    <row r="676" spans="6:7" s="4" customFormat="1" ht="11.1" customHeight="1" x14ac:dyDescent="0.2">
      <c r="F676" s="42"/>
      <c r="G676" s="42"/>
    </row>
    <row r="677" spans="6:7" s="4" customFormat="1" ht="11.1" customHeight="1" x14ac:dyDescent="0.2">
      <c r="F677" s="42"/>
      <c r="G677" s="42"/>
    </row>
    <row r="678" spans="6:7" s="4" customFormat="1" ht="11.1" customHeight="1" x14ac:dyDescent="0.2">
      <c r="F678" s="42"/>
      <c r="G678" s="42"/>
    </row>
    <row r="679" spans="6:7" s="4" customFormat="1" ht="11.1" customHeight="1" x14ac:dyDescent="0.2">
      <c r="F679" s="42"/>
      <c r="G679" s="42"/>
    </row>
    <row r="680" spans="6:7" s="4" customFormat="1" ht="11.1" customHeight="1" x14ac:dyDescent="0.2">
      <c r="F680" s="42"/>
      <c r="G680" s="42"/>
    </row>
    <row r="681" spans="6:7" s="4" customFormat="1" ht="11.1" customHeight="1" x14ac:dyDescent="0.2">
      <c r="F681" s="42"/>
      <c r="G681" s="42"/>
    </row>
    <row r="682" spans="6:7" s="4" customFormat="1" ht="11.1" customHeight="1" x14ac:dyDescent="0.2">
      <c r="F682" s="42"/>
      <c r="G682" s="42"/>
    </row>
    <row r="683" spans="6:7" s="4" customFormat="1" ht="11.1" customHeight="1" x14ac:dyDescent="0.2">
      <c r="F683" s="42"/>
      <c r="G683" s="42"/>
    </row>
    <row r="684" spans="6:7" s="4" customFormat="1" ht="11.1" customHeight="1" x14ac:dyDescent="0.2">
      <c r="F684" s="42"/>
      <c r="G684" s="42"/>
    </row>
    <row r="685" spans="6:7" s="4" customFormat="1" ht="11.1" customHeight="1" x14ac:dyDescent="0.2">
      <c r="F685" s="42"/>
      <c r="G685" s="42"/>
    </row>
    <row r="686" spans="6:7" s="4" customFormat="1" ht="11.1" customHeight="1" x14ac:dyDescent="0.2">
      <c r="F686" s="42"/>
      <c r="G686" s="42"/>
    </row>
    <row r="687" spans="6:7" s="4" customFormat="1" ht="11.1" customHeight="1" x14ac:dyDescent="0.2">
      <c r="F687" s="42"/>
      <c r="G687" s="42"/>
    </row>
    <row r="688" spans="6:7" s="4" customFormat="1" ht="11.1" customHeight="1" x14ac:dyDescent="0.2">
      <c r="F688" s="42"/>
      <c r="G688" s="42"/>
    </row>
    <row r="689" spans="6:7" s="4" customFormat="1" ht="11.1" customHeight="1" x14ac:dyDescent="0.2">
      <c r="F689" s="42"/>
      <c r="G689" s="42"/>
    </row>
    <row r="690" spans="6:7" s="4" customFormat="1" ht="11.1" customHeight="1" x14ac:dyDescent="0.2">
      <c r="F690" s="42"/>
      <c r="G690" s="42"/>
    </row>
    <row r="691" spans="6:7" s="4" customFormat="1" ht="11.1" customHeight="1" x14ac:dyDescent="0.2">
      <c r="F691" s="42"/>
      <c r="G691" s="42"/>
    </row>
    <row r="692" spans="6:7" s="4" customFormat="1" ht="11.1" customHeight="1" x14ac:dyDescent="0.2">
      <c r="F692" s="42"/>
      <c r="G692" s="42"/>
    </row>
    <row r="693" spans="6:7" s="4" customFormat="1" ht="11.1" customHeight="1" x14ac:dyDescent="0.2">
      <c r="F693" s="42"/>
      <c r="G693" s="42"/>
    </row>
    <row r="694" spans="6:7" s="4" customFormat="1" ht="11.1" customHeight="1" x14ac:dyDescent="0.2">
      <c r="F694" s="42"/>
      <c r="G694" s="42"/>
    </row>
    <row r="695" spans="6:7" s="4" customFormat="1" ht="11.1" customHeight="1" x14ac:dyDescent="0.2">
      <c r="F695" s="42"/>
      <c r="G695" s="42"/>
    </row>
    <row r="696" spans="6:7" s="4" customFormat="1" ht="11.1" customHeight="1" x14ac:dyDescent="0.2">
      <c r="F696" s="42"/>
      <c r="G696" s="42"/>
    </row>
    <row r="697" spans="6:7" s="4" customFormat="1" ht="11.1" customHeight="1" x14ac:dyDescent="0.2">
      <c r="F697" s="42"/>
      <c r="G697" s="42"/>
    </row>
    <row r="698" spans="6:7" s="4" customFormat="1" ht="11.1" customHeight="1" x14ac:dyDescent="0.2">
      <c r="F698" s="42"/>
      <c r="G698" s="42"/>
    </row>
    <row r="699" spans="6:7" s="4" customFormat="1" ht="11.1" customHeight="1" x14ac:dyDescent="0.2">
      <c r="F699" s="42"/>
      <c r="G699" s="42"/>
    </row>
    <row r="700" spans="6:7" s="4" customFormat="1" ht="11.1" customHeight="1" x14ac:dyDescent="0.2">
      <c r="F700" s="42"/>
      <c r="G700" s="42"/>
    </row>
    <row r="701" spans="6:7" s="4" customFormat="1" ht="11.1" customHeight="1" x14ac:dyDescent="0.2">
      <c r="F701" s="42"/>
      <c r="G701" s="42"/>
    </row>
    <row r="702" spans="6:7" s="4" customFormat="1" ht="11.1" customHeight="1" x14ac:dyDescent="0.2">
      <c r="F702" s="42"/>
      <c r="G702" s="42"/>
    </row>
    <row r="703" spans="6:7" s="4" customFormat="1" ht="11.1" customHeight="1" x14ac:dyDescent="0.2">
      <c r="F703" s="42"/>
      <c r="G703" s="42"/>
    </row>
    <row r="704" spans="6:7" s="4" customFormat="1" ht="11.1" customHeight="1" x14ac:dyDescent="0.2">
      <c r="F704" s="42"/>
      <c r="G704" s="42"/>
    </row>
    <row r="705" spans="6:7" s="4" customFormat="1" ht="11.1" customHeight="1" x14ac:dyDescent="0.2">
      <c r="F705" s="42"/>
      <c r="G705" s="42"/>
    </row>
    <row r="706" spans="6:7" s="4" customFormat="1" ht="11.1" customHeight="1" x14ac:dyDescent="0.2">
      <c r="F706" s="42"/>
      <c r="G706" s="42"/>
    </row>
    <row r="707" spans="6:7" s="4" customFormat="1" ht="11.1" customHeight="1" x14ac:dyDescent="0.2">
      <c r="F707" s="42"/>
      <c r="G707" s="42"/>
    </row>
    <row r="708" spans="6:7" s="4" customFormat="1" ht="11.1" customHeight="1" x14ac:dyDescent="0.2">
      <c r="F708" s="42"/>
      <c r="G708" s="42"/>
    </row>
    <row r="709" spans="6:7" s="4" customFormat="1" ht="11.1" customHeight="1" x14ac:dyDescent="0.2">
      <c r="F709" s="42"/>
      <c r="G709" s="42"/>
    </row>
    <row r="710" spans="6:7" s="4" customFormat="1" ht="11.1" customHeight="1" x14ac:dyDescent="0.2">
      <c r="F710" s="42"/>
      <c r="G710" s="42"/>
    </row>
    <row r="711" spans="6:7" s="4" customFormat="1" ht="11.1" customHeight="1" x14ac:dyDescent="0.2">
      <c r="F711" s="42"/>
      <c r="G711" s="42"/>
    </row>
    <row r="712" spans="6:7" s="4" customFormat="1" ht="11.1" customHeight="1" x14ac:dyDescent="0.2">
      <c r="F712" s="42"/>
      <c r="G712" s="42"/>
    </row>
    <row r="713" spans="6:7" s="4" customFormat="1" ht="11.1" customHeight="1" x14ac:dyDescent="0.2">
      <c r="F713" s="42"/>
      <c r="G713" s="42"/>
    </row>
    <row r="714" spans="6:7" s="4" customFormat="1" ht="11.1" customHeight="1" x14ac:dyDescent="0.2">
      <c r="F714" s="42"/>
      <c r="G714" s="42"/>
    </row>
    <row r="715" spans="6:7" s="4" customFormat="1" ht="11.1" customHeight="1" x14ac:dyDescent="0.2">
      <c r="F715" s="42"/>
      <c r="G715" s="42"/>
    </row>
    <row r="716" spans="6:7" s="4" customFormat="1" ht="11.1" customHeight="1" x14ac:dyDescent="0.2">
      <c r="F716" s="42"/>
      <c r="G716" s="42"/>
    </row>
    <row r="717" spans="6:7" s="4" customFormat="1" ht="11.1" customHeight="1" x14ac:dyDescent="0.2">
      <c r="F717" s="42"/>
      <c r="G717" s="42"/>
    </row>
    <row r="718" spans="6:7" s="4" customFormat="1" ht="11.1" customHeight="1" x14ac:dyDescent="0.2">
      <c r="F718" s="42"/>
      <c r="G718" s="42"/>
    </row>
    <row r="719" spans="6:7" s="4" customFormat="1" ht="11.1" customHeight="1" x14ac:dyDescent="0.2">
      <c r="F719" s="42"/>
      <c r="G719" s="42"/>
    </row>
    <row r="720" spans="6:7" s="4" customFormat="1" ht="11.1" customHeight="1" x14ac:dyDescent="0.2">
      <c r="F720" s="42"/>
      <c r="G720" s="42"/>
    </row>
    <row r="721" spans="6:7" s="4" customFormat="1" ht="11.1" customHeight="1" x14ac:dyDescent="0.2">
      <c r="F721" s="42"/>
      <c r="G721" s="42"/>
    </row>
    <row r="722" spans="6:7" s="4" customFormat="1" ht="11.1" customHeight="1" x14ac:dyDescent="0.2">
      <c r="F722" s="42"/>
      <c r="G722" s="42"/>
    </row>
    <row r="723" spans="6:7" s="4" customFormat="1" ht="11.1" customHeight="1" x14ac:dyDescent="0.2">
      <c r="F723" s="42"/>
      <c r="G723" s="42"/>
    </row>
    <row r="724" spans="6:7" s="4" customFormat="1" ht="11.1" customHeight="1" x14ac:dyDescent="0.2">
      <c r="F724" s="42"/>
      <c r="G724" s="42"/>
    </row>
    <row r="725" spans="6:7" s="4" customFormat="1" ht="11.1" customHeight="1" x14ac:dyDescent="0.2">
      <c r="F725" s="42"/>
      <c r="G725" s="42"/>
    </row>
    <row r="726" spans="6:7" s="4" customFormat="1" ht="11.1" customHeight="1" x14ac:dyDescent="0.2">
      <c r="F726" s="42"/>
      <c r="G726" s="42"/>
    </row>
    <row r="727" spans="6:7" s="4" customFormat="1" ht="11.1" customHeight="1" x14ac:dyDescent="0.2">
      <c r="F727" s="42"/>
      <c r="G727" s="42"/>
    </row>
    <row r="728" spans="6:7" s="4" customFormat="1" ht="11.1" customHeight="1" x14ac:dyDescent="0.2">
      <c r="F728" s="42"/>
      <c r="G728" s="42"/>
    </row>
    <row r="729" spans="6:7" s="4" customFormat="1" ht="11.1" customHeight="1" x14ac:dyDescent="0.2">
      <c r="F729" s="42"/>
      <c r="G729" s="42"/>
    </row>
    <row r="730" spans="6:7" s="4" customFormat="1" ht="11.1" customHeight="1" x14ac:dyDescent="0.2">
      <c r="F730" s="42"/>
      <c r="G730" s="42"/>
    </row>
    <row r="731" spans="6:7" s="4" customFormat="1" ht="11.1" customHeight="1" x14ac:dyDescent="0.2">
      <c r="F731" s="42"/>
      <c r="G731" s="42"/>
    </row>
    <row r="732" spans="6:7" s="4" customFormat="1" ht="11.1" customHeight="1" x14ac:dyDescent="0.2">
      <c r="F732" s="42"/>
      <c r="G732" s="42"/>
    </row>
    <row r="733" spans="6:7" s="4" customFormat="1" ht="11.1" customHeight="1" x14ac:dyDescent="0.2">
      <c r="F733" s="42"/>
      <c r="G733" s="42"/>
    </row>
    <row r="734" spans="6:7" s="4" customFormat="1" ht="11.1" customHeight="1" x14ac:dyDescent="0.2">
      <c r="F734" s="42"/>
      <c r="G734" s="42"/>
    </row>
    <row r="735" spans="6:7" s="4" customFormat="1" ht="11.1" customHeight="1" x14ac:dyDescent="0.2">
      <c r="F735" s="42"/>
      <c r="G735" s="42"/>
    </row>
    <row r="736" spans="6:7" s="4" customFormat="1" ht="11.1" customHeight="1" x14ac:dyDescent="0.2">
      <c r="F736" s="42"/>
      <c r="G736" s="42"/>
    </row>
    <row r="737" spans="6:7" s="4" customFormat="1" ht="11.1" customHeight="1" x14ac:dyDescent="0.2">
      <c r="F737" s="42"/>
      <c r="G737" s="42"/>
    </row>
    <row r="738" spans="6:7" s="4" customFormat="1" ht="11.1" customHeight="1" x14ac:dyDescent="0.2">
      <c r="F738" s="42"/>
      <c r="G738" s="42"/>
    </row>
    <row r="739" spans="6:7" s="4" customFormat="1" ht="11.1" customHeight="1" x14ac:dyDescent="0.2">
      <c r="F739" s="42"/>
      <c r="G739" s="42"/>
    </row>
    <row r="740" spans="6:7" s="4" customFormat="1" ht="11.1" customHeight="1" x14ac:dyDescent="0.2">
      <c r="F740" s="42"/>
      <c r="G740" s="42"/>
    </row>
    <row r="741" spans="6:7" s="4" customFormat="1" ht="11.1" customHeight="1" x14ac:dyDescent="0.2">
      <c r="F741" s="42"/>
      <c r="G741" s="42"/>
    </row>
    <row r="742" spans="6:7" s="4" customFormat="1" ht="11.1" customHeight="1" x14ac:dyDescent="0.2">
      <c r="F742" s="42"/>
      <c r="G742" s="42"/>
    </row>
    <row r="743" spans="6:7" s="4" customFormat="1" ht="11.1" customHeight="1" x14ac:dyDescent="0.2">
      <c r="F743" s="42"/>
      <c r="G743" s="42"/>
    </row>
    <row r="744" spans="6:7" s="4" customFormat="1" ht="11.1" customHeight="1" x14ac:dyDescent="0.2">
      <c r="F744" s="42"/>
      <c r="G744" s="42"/>
    </row>
    <row r="745" spans="6:7" s="4" customFormat="1" ht="11.1" customHeight="1" x14ac:dyDescent="0.2">
      <c r="F745" s="42"/>
      <c r="G745" s="42"/>
    </row>
    <row r="746" spans="6:7" s="4" customFormat="1" ht="11.1" customHeight="1" x14ac:dyDescent="0.2">
      <c r="F746" s="42"/>
      <c r="G746" s="42"/>
    </row>
    <row r="747" spans="6:7" s="4" customFormat="1" ht="11.1" customHeight="1" x14ac:dyDescent="0.2">
      <c r="F747" s="42"/>
      <c r="G747" s="42"/>
    </row>
    <row r="748" spans="6:7" s="4" customFormat="1" ht="11.1" customHeight="1" x14ac:dyDescent="0.2">
      <c r="F748" s="42"/>
      <c r="G748" s="42"/>
    </row>
    <row r="749" spans="6:7" s="4" customFormat="1" ht="11.1" customHeight="1" x14ac:dyDescent="0.2">
      <c r="F749" s="42"/>
      <c r="G749" s="42"/>
    </row>
    <row r="750" spans="6:7" s="4" customFormat="1" ht="11.1" customHeight="1" x14ac:dyDescent="0.2">
      <c r="F750" s="42"/>
      <c r="G750" s="42"/>
    </row>
    <row r="751" spans="6:7" s="4" customFormat="1" ht="11.1" customHeight="1" x14ac:dyDescent="0.2">
      <c r="F751" s="42"/>
      <c r="G751" s="42"/>
    </row>
    <row r="752" spans="6:7" s="4" customFormat="1" ht="11.1" customHeight="1" x14ac:dyDescent="0.2">
      <c r="F752" s="42"/>
      <c r="G752" s="42"/>
    </row>
    <row r="753" spans="6:7" s="4" customFormat="1" ht="11.1" customHeight="1" x14ac:dyDescent="0.2">
      <c r="F753" s="42"/>
      <c r="G753" s="42"/>
    </row>
    <row r="754" spans="6:7" s="4" customFormat="1" ht="11.1" customHeight="1" x14ac:dyDescent="0.2">
      <c r="F754" s="42"/>
      <c r="G754" s="42"/>
    </row>
    <row r="755" spans="6:7" s="4" customFormat="1" ht="11.1" customHeight="1" x14ac:dyDescent="0.2">
      <c r="F755" s="42"/>
      <c r="G755" s="42"/>
    </row>
    <row r="756" spans="6:7" s="4" customFormat="1" ht="11.1" customHeight="1" x14ac:dyDescent="0.2">
      <c r="F756" s="42"/>
      <c r="G756" s="42"/>
    </row>
    <row r="757" spans="6:7" s="4" customFormat="1" ht="11.1" customHeight="1" x14ac:dyDescent="0.2">
      <c r="F757" s="42"/>
      <c r="G757" s="42"/>
    </row>
    <row r="758" spans="6:7" s="4" customFormat="1" ht="11.1" customHeight="1" x14ac:dyDescent="0.2">
      <c r="F758" s="42"/>
      <c r="G758" s="42"/>
    </row>
    <row r="759" spans="6:7" s="4" customFormat="1" ht="11.1" customHeight="1" x14ac:dyDescent="0.2">
      <c r="F759" s="42"/>
      <c r="G759" s="42"/>
    </row>
    <row r="760" spans="6:7" s="4" customFormat="1" ht="11.1" customHeight="1" x14ac:dyDescent="0.2">
      <c r="F760" s="42"/>
      <c r="G760" s="42"/>
    </row>
    <row r="761" spans="6:7" s="4" customFormat="1" ht="11.1" customHeight="1" x14ac:dyDescent="0.2">
      <c r="F761" s="42"/>
      <c r="G761" s="42"/>
    </row>
    <row r="762" spans="6:7" s="4" customFormat="1" ht="11.1" customHeight="1" x14ac:dyDescent="0.2">
      <c r="F762" s="42"/>
      <c r="G762" s="42"/>
    </row>
    <row r="763" spans="6:7" s="4" customFormat="1" ht="11.1" customHeight="1" x14ac:dyDescent="0.2">
      <c r="F763" s="42"/>
      <c r="G763" s="42"/>
    </row>
    <row r="764" spans="6:7" s="4" customFormat="1" ht="11.1" customHeight="1" x14ac:dyDescent="0.2">
      <c r="F764" s="42"/>
      <c r="G764" s="42"/>
    </row>
    <row r="765" spans="6:7" s="4" customFormat="1" ht="11.1" customHeight="1" x14ac:dyDescent="0.2">
      <c r="F765" s="42"/>
      <c r="G765" s="42"/>
    </row>
    <row r="766" spans="6:7" s="4" customFormat="1" ht="11.1" customHeight="1" x14ac:dyDescent="0.2">
      <c r="F766" s="42"/>
      <c r="G766" s="42"/>
    </row>
    <row r="767" spans="6:7" s="4" customFormat="1" ht="11.1" customHeight="1" x14ac:dyDescent="0.2">
      <c r="F767" s="42"/>
      <c r="G767" s="42"/>
    </row>
    <row r="768" spans="6:7" s="4" customFormat="1" ht="11.1" customHeight="1" x14ac:dyDescent="0.2">
      <c r="F768" s="42"/>
      <c r="G768" s="42"/>
    </row>
    <row r="769" spans="6:7" s="4" customFormat="1" ht="11.1" customHeight="1" x14ac:dyDescent="0.2">
      <c r="F769" s="42"/>
      <c r="G769" s="42"/>
    </row>
    <row r="770" spans="6:7" s="4" customFormat="1" ht="11.1" customHeight="1" x14ac:dyDescent="0.2">
      <c r="F770" s="42"/>
      <c r="G770" s="42"/>
    </row>
    <row r="771" spans="6:7" s="4" customFormat="1" ht="11.1" customHeight="1" x14ac:dyDescent="0.2">
      <c r="F771" s="42"/>
      <c r="G771" s="42"/>
    </row>
    <row r="772" spans="6:7" s="4" customFormat="1" ht="11.1" customHeight="1" x14ac:dyDescent="0.2">
      <c r="F772" s="42"/>
      <c r="G772" s="42"/>
    </row>
    <row r="773" spans="6:7" s="4" customFormat="1" ht="11.1" customHeight="1" x14ac:dyDescent="0.2">
      <c r="F773" s="42"/>
      <c r="G773" s="42"/>
    </row>
    <row r="774" spans="6:7" s="4" customFormat="1" ht="11.1" customHeight="1" x14ac:dyDescent="0.2">
      <c r="F774" s="42"/>
      <c r="G774" s="42"/>
    </row>
    <row r="775" spans="6:7" s="4" customFormat="1" ht="11.1" customHeight="1" x14ac:dyDescent="0.2">
      <c r="F775" s="42"/>
      <c r="G775" s="42"/>
    </row>
    <row r="776" spans="6:7" s="4" customFormat="1" ht="11.1" customHeight="1" x14ac:dyDescent="0.2">
      <c r="F776" s="42"/>
      <c r="G776" s="42"/>
    </row>
    <row r="777" spans="6:7" s="4" customFormat="1" ht="11.1" customHeight="1" x14ac:dyDescent="0.2">
      <c r="F777" s="42"/>
      <c r="G777" s="42"/>
    </row>
    <row r="778" spans="6:7" s="4" customFormat="1" ht="11.1" customHeight="1" x14ac:dyDescent="0.2">
      <c r="F778" s="42"/>
      <c r="G778" s="42"/>
    </row>
    <row r="779" spans="6:7" s="4" customFormat="1" ht="11.1" customHeight="1" x14ac:dyDescent="0.2">
      <c r="F779" s="42"/>
      <c r="G779" s="42"/>
    </row>
    <row r="780" spans="6:7" s="4" customFormat="1" ht="11.1" customHeight="1" x14ac:dyDescent="0.2">
      <c r="F780" s="42"/>
      <c r="G780" s="42"/>
    </row>
    <row r="781" spans="6:7" s="4" customFormat="1" ht="11.1" customHeight="1" x14ac:dyDescent="0.2">
      <c r="F781" s="42"/>
      <c r="G781" s="42"/>
    </row>
    <row r="782" spans="6:7" s="4" customFormat="1" ht="11.1" customHeight="1" x14ac:dyDescent="0.2">
      <c r="F782" s="42"/>
      <c r="G782" s="42"/>
    </row>
    <row r="783" spans="6:7" s="4" customFormat="1" ht="11.1" customHeight="1" x14ac:dyDescent="0.2">
      <c r="F783" s="42"/>
      <c r="G783" s="42"/>
    </row>
    <row r="784" spans="6:7" s="4" customFormat="1" ht="11.1" customHeight="1" x14ac:dyDescent="0.2">
      <c r="F784" s="42"/>
      <c r="G784" s="42"/>
    </row>
    <row r="785" spans="6:7" s="4" customFormat="1" ht="11.1" customHeight="1" x14ac:dyDescent="0.2">
      <c r="F785" s="42"/>
      <c r="G785" s="42"/>
    </row>
    <row r="786" spans="6:7" s="4" customFormat="1" ht="11.1" customHeight="1" x14ac:dyDescent="0.2">
      <c r="F786" s="42"/>
      <c r="G786" s="42"/>
    </row>
    <row r="787" spans="6:7" s="4" customFormat="1" ht="11.1" customHeight="1" x14ac:dyDescent="0.2">
      <c r="F787" s="42"/>
      <c r="G787" s="42"/>
    </row>
    <row r="788" spans="6:7" s="4" customFormat="1" ht="11.1" customHeight="1" x14ac:dyDescent="0.2">
      <c r="F788" s="42"/>
      <c r="G788" s="42"/>
    </row>
    <row r="789" spans="6:7" s="4" customFormat="1" ht="11.1" customHeight="1" x14ac:dyDescent="0.2">
      <c r="F789" s="42"/>
      <c r="G789" s="42"/>
    </row>
    <row r="790" spans="6:7" s="4" customFormat="1" ht="11.1" customHeight="1" x14ac:dyDescent="0.2">
      <c r="F790" s="42"/>
      <c r="G790" s="42"/>
    </row>
    <row r="791" spans="6:7" s="4" customFormat="1" ht="11.1" customHeight="1" x14ac:dyDescent="0.2">
      <c r="F791" s="42"/>
      <c r="G791" s="42"/>
    </row>
    <row r="792" spans="6:7" s="4" customFormat="1" ht="11.1" customHeight="1" x14ac:dyDescent="0.2">
      <c r="F792" s="42"/>
      <c r="G792" s="42"/>
    </row>
    <row r="793" spans="6:7" s="4" customFormat="1" ht="11.1" customHeight="1" x14ac:dyDescent="0.2">
      <c r="F793" s="42"/>
      <c r="G793" s="42"/>
    </row>
    <row r="794" spans="6:7" s="4" customFormat="1" ht="11.1" customHeight="1" x14ac:dyDescent="0.2">
      <c r="F794" s="42"/>
      <c r="G794" s="42"/>
    </row>
  </sheetData>
  <phoneticPr fontId="2" type="noConversion"/>
  <printOptions horizontalCentered="1" gridLinesSet="0"/>
  <pageMargins left="0.5" right="0.5" top="0.5" bottom="0.5" header="0.25" footer="0.25"/>
  <pageSetup scale="73" fitToHeight="0" orientation="landscape" blackAndWhite="1" horizontalDpi="300" verticalDpi="300" r:id="rId1"/>
  <headerFooter alignWithMargins="0">
    <oddHeader>&amp;L&amp;"Times New Roman,Bold"&amp;8Appendix III</oddHeader>
    <oddFooter>&amp;C&amp;P of &amp;N</oddFooter>
  </headerFooter>
  <rowBreaks count="3" manualBreakCount="3">
    <brk id="59" max="21" man="1"/>
    <brk id="119" max="21" man="1"/>
    <brk id="162" max="2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EarnMdl</vt:lpstr>
      <vt:lpstr>Sheet1</vt:lpstr>
      <vt:lpstr>Sheet2</vt:lpstr>
      <vt:lpstr>Sheet3</vt:lpstr>
      <vt:lpstr>EarnMdl!Print_Area</vt:lpstr>
    </vt:vector>
  </TitlesOfParts>
  <Company>Imperial Capital,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Fagan</dc:creator>
  <cp:lastModifiedBy>Brian Fagan</cp:lastModifiedBy>
  <cp:lastPrinted>2003-03-18T02:04:08Z</cp:lastPrinted>
  <dcterms:created xsi:type="dcterms:W3CDTF">2001-03-01T17:18:53Z</dcterms:created>
  <dcterms:modified xsi:type="dcterms:W3CDTF">2012-03-14T14:22:22Z</dcterms:modified>
</cp:coreProperties>
</file>