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G:\Share\BFagan\global_credit\wealth_disparity\"/>
    </mc:Choice>
  </mc:AlternateContent>
  <bookViews>
    <workbookView xWindow="360" yWindow="150" windowWidth="12435" windowHeight="6975" activeTab="2"/>
  </bookViews>
  <sheets>
    <sheet name="Cover" sheetId="4" r:id="rId1"/>
    <sheet name="1.Income" sheetId="1" r:id="rId2"/>
    <sheet name="2.Wealth_1" sheetId="2" r:id="rId3"/>
    <sheet name="3.Wealth_2" sheetId="3" r:id="rId4"/>
    <sheet name="4.Charts" sheetId="5" r:id="rId5"/>
  </sheets>
  <externalReferences>
    <externalReference r:id="rId6"/>
    <externalReference r:id="rId7"/>
    <externalReference r:id="rId8"/>
  </externalReferences>
  <calcPr calcId="152511"/>
</workbook>
</file>

<file path=xl/calcChain.xml><?xml version="1.0" encoding="utf-8"?>
<calcChain xmlns="http://schemas.openxmlformats.org/spreadsheetml/2006/main">
  <c r="AV19" i="3" l="1"/>
  <c r="AU19" i="3"/>
  <c r="AT19" i="3"/>
  <c r="AS19" i="3"/>
  <c r="AQ19" i="3"/>
  <c r="AR43" i="3"/>
  <c r="AR42" i="3"/>
  <c r="AR41" i="3"/>
  <c r="AR40" i="3"/>
  <c r="AR39" i="3"/>
  <c r="AR38" i="3"/>
  <c r="AR37" i="3"/>
  <c r="AR36" i="3"/>
  <c r="AR35" i="3"/>
  <c r="AR34" i="3"/>
  <c r="AR33" i="3"/>
  <c r="AR32" i="3"/>
  <c r="AR31" i="3"/>
  <c r="AR30" i="3"/>
  <c r="AR29" i="3"/>
  <c r="AR28" i="3"/>
  <c r="AR27" i="3"/>
  <c r="AR26" i="3"/>
  <c r="AR25" i="3"/>
  <c r="AR24" i="3"/>
  <c r="AR23" i="3"/>
  <c r="AR22" i="3"/>
  <c r="AR21" i="3"/>
  <c r="AR20" i="3"/>
  <c r="AR19" i="3"/>
  <c r="AD44" i="3"/>
  <c r="AE44" i="3"/>
  <c r="AD29" i="3"/>
  <c r="AE29" i="3"/>
  <c r="AD42" i="3"/>
  <c r="AE42" i="3"/>
  <c r="AD30" i="3"/>
  <c r="AE30" i="3"/>
  <c r="AD45" i="3"/>
  <c r="AE45" i="3"/>
  <c r="AD46" i="3"/>
  <c r="AE46" i="3"/>
  <c r="AD47" i="3"/>
  <c r="AE47" i="3"/>
  <c r="AD28" i="3"/>
  <c r="AE28" i="3"/>
  <c r="AD48" i="3"/>
  <c r="AE48" i="3"/>
  <c r="AD27" i="3"/>
  <c r="AE27" i="3"/>
  <c r="AD26" i="3"/>
  <c r="AE26" i="3"/>
  <c r="AD49" i="3"/>
  <c r="AE49" i="3"/>
  <c r="AD43" i="3"/>
  <c r="AE43" i="3"/>
  <c r="AD50" i="3"/>
  <c r="AE50" i="3"/>
  <c r="AD51" i="3"/>
  <c r="AE51" i="3"/>
  <c r="AD36" i="3"/>
  <c r="AE36" i="3"/>
  <c r="AD52" i="3"/>
  <c r="AE52" i="3"/>
  <c r="AD53" i="3"/>
  <c r="AE53" i="3"/>
  <c r="AD54" i="3"/>
  <c r="AE54" i="3"/>
  <c r="AD55" i="3"/>
  <c r="AE55" i="3"/>
  <c r="AD56" i="3"/>
  <c r="AE56" i="3"/>
  <c r="AD31" i="3"/>
  <c r="AE31" i="3"/>
  <c r="AD32" i="3"/>
  <c r="AE32" i="3"/>
  <c r="AD57" i="3"/>
  <c r="AE57" i="3"/>
  <c r="AD58" i="3"/>
  <c r="AE58" i="3"/>
  <c r="AD41" i="3"/>
  <c r="AE41" i="3"/>
  <c r="AD39" i="3"/>
  <c r="AE39" i="3"/>
  <c r="AD37" i="3"/>
  <c r="AE37" i="3"/>
  <c r="AD59" i="3"/>
  <c r="AE59" i="3"/>
  <c r="AD40" i="3"/>
  <c r="AE40" i="3"/>
  <c r="AD60" i="3"/>
  <c r="AE60" i="3"/>
  <c r="AD61" i="3"/>
  <c r="AE61" i="3"/>
  <c r="AD21" i="3"/>
  <c r="AE21" i="3"/>
  <c r="AD38" i="3"/>
  <c r="AE38" i="3"/>
  <c r="AD22" i="3"/>
  <c r="AE22" i="3"/>
  <c r="AD62" i="3"/>
  <c r="AE62" i="3"/>
  <c r="AD63" i="3"/>
  <c r="AE63" i="3"/>
  <c r="AD64" i="3"/>
  <c r="AE64" i="3"/>
  <c r="AD34" i="3"/>
  <c r="AE34" i="3"/>
  <c r="AD65" i="3"/>
  <c r="AE65" i="3"/>
  <c r="AD66" i="3"/>
  <c r="AE66" i="3"/>
  <c r="AD35" i="3"/>
  <c r="AE35" i="3"/>
  <c r="AD67" i="3"/>
  <c r="AE67" i="3"/>
  <c r="AD68" i="3"/>
  <c r="AE68" i="3"/>
  <c r="AD69" i="3"/>
  <c r="AE69" i="3"/>
  <c r="AD25" i="3"/>
  <c r="AE25" i="3"/>
  <c r="AD33" i="3"/>
  <c r="AE33" i="3"/>
  <c r="AD70" i="3"/>
  <c r="AE70" i="3"/>
  <c r="AD71" i="3"/>
  <c r="AE71" i="3"/>
  <c r="AD19" i="3"/>
  <c r="AE19" i="3"/>
  <c r="AD72" i="3"/>
  <c r="AE72" i="3"/>
  <c r="AD24" i="3"/>
  <c r="AE24" i="3"/>
  <c r="AD73" i="3"/>
  <c r="AE73" i="3"/>
  <c r="AD74" i="3"/>
  <c r="AE74" i="3"/>
  <c r="AD75" i="3"/>
  <c r="AE75" i="3"/>
  <c r="AD76" i="3"/>
  <c r="AE76" i="3"/>
  <c r="AD77" i="3"/>
  <c r="AE77" i="3"/>
  <c r="AD78" i="3"/>
  <c r="AE78" i="3"/>
  <c r="AD79" i="3"/>
  <c r="AE79" i="3"/>
  <c r="AD80" i="3"/>
  <c r="AE80" i="3"/>
  <c r="AD81" i="3"/>
  <c r="AE81" i="3"/>
  <c r="AD82" i="3"/>
  <c r="AE82" i="3"/>
  <c r="AD83" i="3"/>
  <c r="AE83" i="3"/>
  <c r="AD84" i="3"/>
  <c r="AE84" i="3"/>
  <c r="AD85" i="3"/>
  <c r="AE85" i="3"/>
  <c r="AD86" i="3"/>
  <c r="AE86" i="3"/>
  <c r="AD87" i="3"/>
  <c r="AE87" i="3"/>
  <c r="AD88" i="3"/>
  <c r="AE88" i="3"/>
  <c r="AD89" i="3"/>
  <c r="AE89" i="3"/>
  <c r="AD90" i="3"/>
  <c r="AE90" i="3"/>
  <c r="AD91" i="3"/>
  <c r="AE91" i="3"/>
  <c r="AD92" i="3"/>
  <c r="AE92" i="3"/>
  <c r="AD93" i="3"/>
  <c r="AE93" i="3"/>
  <c r="AD94" i="3"/>
  <c r="AE94" i="3"/>
  <c r="AD95" i="3"/>
  <c r="AE95" i="3"/>
  <c r="AD96" i="3"/>
  <c r="AE96" i="3"/>
  <c r="AD20" i="3"/>
  <c r="AE20" i="3"/>
  <c r="AD97" i="3"/>
  <c r="AE97" i="3"/>
  <c r="AD98" i="3"/>
  <c r="AE98" i="3"/>
  <c r="AD23" i="3"/>
  <c r="AE23" i="3"/>
  <c r="AE15" i="3"/>
  <c r="A225" i="5"/>
  <c r="A226" i="5"/>
  <c r="A227" i="5" s="1"/>
  <c r="A228" i="5" s="1"/>
  <c r="A229" i="5" s="1"/>
  <c r="A230" i="5" s="1"/>
  <c r="A231" i="5" s="1"/>
  <c r="A232" i="5" s="1"/>
  <c r="A233" i="5" s="1"/>
  <c r="A234" i="5" s="1"/>
  <c r="A235" i="5" s="1"/>
  <c r="A236" i="5" s="1"/>
  <c r="A237" i="5" s="1"/>
  <c r="A238" i="5" s="1"/>
  <c r="A239" i="5" s="1"/>
  <c r="A151" i="5"/>
  <c r="A152" i="5"/>
  <c r="A153" i="5"/>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L6" i="5"/>
  <c r="L5" i="5"/>
  <c r="G20" i="5"/>
  <c r="F20" i="5"/>
  <c r="E20" i="5"/>
  <c r="D20" i="5"/>
  <c r="C20" i="5"/>
  <c r="B20" i="5"/>
  <c r="G16" i="5"/>
  <c r="F17" i="5" s="1"/>
  <c r="E17" i="5" s="1"/>
  <c r="B16" i="5"/>
  <c r="B17" i="5"/>
  <c r="F16" i="5"/>
  <c r="E16" i="5"/>
  <c r="D16" i="5"/>
  <c r="C16" i="5"/>
  <c r="G157" i="3"/>
  <c r="G158" i="3"/>
  <c r="G159" i="3"/>
  <c r="G160" i="3"/>
  <c r="G161" i="3"/>
  <c r="G162" i="3"/>
  <c r="G156" i="3"/>
  <c r="C151" i="3"/>
  <c r="D151" i="3" s="1"/>
  <c r="C152" i="3"/>
  <c r="D152" i="3"/>
  <c r="C153" i="3"/>
  <c r="D153" i="3" s="1"/>
  <c r="C154" i="3"/>
  <c r="D154" i="3" s="1"/>
  <c r="C155" i="3"/>
  <c r="D155" i="3" s="1"/>
  <c r="C150" i="3"/>
  <c r="D150" i="3"/>
  <c r="A156" i="3"/>
  <c r="A157" i="3" s="1"/>
  <c r="A158" i="3" s="1"/>
  <c r="A159" i="3" s="1"/>
  <c r="A160" i="3" s="1"/>
  <c r="A161" i="3" s="1"/>
  <c r="A162" i="3" s="1"/>
  <c r="AC101" i="3"/>
  <c r="G11" i="3" s="1"/>
  <c r="AA101" i="3"/>
  <c r="J121" i="3" s="1"/>
  <c r="Y101" i="3"/>
  <c r="J120" i="3" s="1"/>
  <c r="W101" i="3"/>
  <c r="J119" i="3" s="1"/>
  <c r="U101" i="3"/>
  <c r="J118" i="3" s="1"/>
  <c r="S101" i="3"/>
  <c r="J117" i="3" s="1"/>
  <c r="Q101" i="3"/>
  <c r="J116" i="3" s="1"/>
  <c r="O101" i="3"/>
  <c r="J115" i="3" s="1"/>
  <c r="M101" i="3"/>
  <c r="J114" i="3" s="1"/>
  <c r="K101" i="3"/>
  <c r="J113" i="3" s="1"/>
  <c r="I101" i="3"/>
  <c r="J112" i="3" s="1"/>
  <c r="G101" i="3"/>
  <c r="J111" i="3" s="1"/>
  <c r="E101" i="3"/>
  <c r="J110" i="3" s="1"/>
  <c r="C101" i="3"/>
  <c r="J109" i="3" s="1"/>
  <c r="G122" i="3"/>
  <c r="I122" i="3" s="1"/>
  <c r="G117" i="3"/>
  <c r="I117" i="3"/>
  <c r="G121" i="3"/>
  <c r="I121" i="3" s="1"/>
  <c r="G120" i="3"/>
  <c r="I120" i="3" s="1"/>
  <c r="G119" i="3"/>
  <c r="I119" i="3" s="1"/>
  <c r="G118" i="3"/>
  <c r="I118" i="3" s="1"/>
  <c r="G116" i="3"/>
  <c r="I116" i="3" s="1"/>
  <c r="G115" i="3"/>
  <c r="I115" i="3" s="1"/>
  <c r="G114" i="3"/>
  <c r="I114" i="3" s="1"/>
  <c r="G113" i="3"/>
  <c r="I113" i="3" s="1"/>
  <c r="G112" i="3"/>
  <c r="I112" i="3" s="1"/>
  <c r="G111" i="3"/>
  <c r="I111" i="3" s="1"/>
  <c r="G110" i="3"/>
  <c r="I110" i="3" s="1"/>
  <c r="G109" i="3"/>
  <c r="I109" i="3" s="1"/>
  <c r="G108" i="3"/>
  <c r="I108" i="3" s="1"/>
  <c r="G107" i="3"/>
  <c r="I107" i="3" s="1"/>
  <c r="AC100" i="3"/>
  <c r="AA100" i="3"/>
  <c r="Y100" i="3"/>
  <c r="W100" i="3"/>
  <c r="U100" i="3"/>
  <c r="S100" i="3"/>
  <c r="Q100" i="3"/>
  <c r="O100" i="3"/>
  <c r="M100" i="3"/>
  <c r="K100" i="3"/>
  <c r="I100" i="3"/>
  <c r="G100" i="3"/>
  <c r="E100" i="3"/>
  <c r="C100" i="3"/>
  <c r="X39" i="2"/>
  <c r="B52" i="2" s="1"/>
  <c r="X24" i="2"/>
  <c r="O39" i="2"/>
  <c r="O24" i="2"/>
  <c r="B43" i="2"/>
  <c r="P39" i="2"/>
  <c r="P24" i="2"/>
  <c r="B44" i="2" s="1"/>
  <c r="C44" i="2" s="1"/>
  <c r="Q39" i="2"/>
  <c r="B45" i="2" s="1"/>
  <c r="C45" i="2" s="1"/>
  <c r="Q24" i="2"/>
  <c r="R39" i="2"/>
  <c r="R24" i="2"/>
  <c r="S39" i="2"/>
  <c r="B47" i="2" s="1"/>
  <c r="C47" i="2" s="1"/>
  <c r="S24" i="2"/>
  <c r="B55" i="2"/>
  <c r="C52" i="2"/>
  <c r="G14" i="2" s="1"/>
  <c r="G12" i="2"/>
  <c r="T39" i="2"/>
  <c r="B48" i="2" s="1"/>
  <c r="C48" i="2" s="1"/>
  <c r="T24" i="2"/>
  <c r="U39" i="2"/>
  <c r="B49" i="2" s="1"/>
  <c r="C49" i="2" s="1"/>
  <c r="U24" i="2"/>
  <c r="V39" i="2"/>
  <c r="B50" i="2" s="1"/>
  <c r="C50" i="2" s="1"/>
  <c r="V24" i="2"/>
  <c r="W39" i="2"/>
  <c r="B51" i="2" s="1"/>
  <c r="C51" i="2" s="1"/>
  <c r="W24" i="2"/>
  <c r="Z39" i="2"/>
  <c r="B53" i="2" s="1"/>
  <c r="C53" i="2" s="1"/>
  <c r="Z24" i="2"/>
  <c r="Y39" i="2"/>
  <c r="A39" i="2"/>
  <c r="Z38" i="2"/>
  <c r="Y38" i="2"/>
  <c r="X38" i="2"/>
  <c r="W38" i="2"/>
  <c r="V38" i="2"/>
  <c r="U38" i="2"/>
  <c r="T38" i="2"/>
  <c r="S38" i="2"/>
  <c r="R38" i="2"/>
  <c r="Q38" i="2"/>
  <c r="P38" i="2"/>
  <c r="O38" i="2"/>
  <c r="Z37" i="2"/>
  <c r="Y37" i="2"/>
  <c r="X37" i="2"/>
  <c r="W37" i="2"/>
  <c r="V37" i="2"/>
  <c r="U37" i="2"/>
  <c r="T37" i="2"/>
  <c r="S37" i="2"/>
  <c r="R37" i="2"/>
  <c r="Q37" i="2"/>
  <c r="P37" i="2"/>
  <c r="O37" i="2"/>
  <c r="Z36" i="2"/>
  <c r="Y36" i="2"/>
  <c r="X36" i="2"/>
  <c r="W36" i="2"/>
  <c r="V36" i="2"/>
  <c r="U36" i="2"/>
  <c r="T36" i="2"/>
  <c r="S36" i="2"/>
  <c r="R36" i="2"/>
  <c r="Q36" i="2"/>
  <c r="P36" i="2"/>
  <c r="O36" i="2"/>
  <c r="Z35" i="2"/>
  <c r="Y35" i="2"/>
  <c r="X35" i="2"/>
  <c r="W35" i="2"/>
  <c r="V35" i="2"/>
  <c r="U35" i="2"/>
  <c r="T35" i="2"/>
  <c r="S35" i="2"/>
  <c r="R35" i="2"/>
  <c r="Q35" i="2"/>
  <c r="P35" i="2"/>
  <c r="O35" i="2"/>
  <c r="Z34" i="2"/>
  <c r="Y34" i="2"/>
  <c r="X34" i="2"/>
  <c r="W34" i="2"/>
  <c r="V34" i="2"/>
  <c r="U34" i="2"/>
  <c r="T34" i="2"/>
  <c r="S34" i="2"/>
  <c r="R34" i="2"/>
  <c r="Q34" i="2"/>
  <c r="P34" i="2"/>
  <c r="O34" i="2"/>
  <c r="Z33" i="2"/>
  <c r="Y33" i="2"/>
  <c r="X33" i="2"/>
  <c r="W33" i="2"/>
  <c r="V33" i="2"/>
  <c r="U33" i="2"/>
  <c r="T33" i="2"/>
  <c r="S33" i="2"/>
  <c r="R33" i="2"/>
  <c r="Q33" i="2"/>
  <c r="P33" i="2"/>
  <c r="O33" i="2"/>
  <c r="Z32" i="2"/>
  <c r="Y32" i="2"/>
  <c r="X32" i="2"/>
  <c r="W32" i="2"/>
  <c r="V32" i="2"/>
  <c r="U32" i="2"/>
  <c r="T32" i="2"/>
  <c r="S32" i="2"/>
  <c r="R32" i="2"/>
  <c r="Q32" i="2"/>
  <c r="P32" i="2"/>
  <c r="O32" i="2"/>
  <c r="Z31" i="2"/>
  <c r="Y31" i="2"/>
  <c r="X31" i="2"/>
  <c r="W31" i="2"/>
  <c r="V31" i="2"/>
  <c r="U31" i="2"/>
  <c r="T31" i="2"/>
  <c r="S31" i="2"/>
  <c r="R31" i="2"/>
  <c r="Q31" i="2"/>
  <c r="P31" i="2"/>
  <c r="O31" i="2"/>
  <c r="Z30" i="2"/>
  <c r="Y30" i="2"/>
  <c r="X30" i="2"/>
  <c r="W30" i="2"/>
  <c r="V30" i="2"/>
  <c r="U30" i="2"/>
  <c r="T30" i="2"/>
  <c r="S30" i="2"/>
  <c r="R30" i="2"/>
  <c r="Q30" i="2"/>
  <c r="P30" i="2"/>
  <c r="O30" i="2"/>
  <c r="Z29" i="2"/>
  <c r="Y29" i="2"/>
  <c r="X29" i="2"/>
  <c r="W29" i="2"/>
  <c r="V29" i="2"/>
  <c r="U29" i="2"/>
  <c r="T29" i="2"/>
  <c r="S29" i="2"/>
  <c r="R29" i="2"/>
  <c r="Q29" i="2"/>
  <c r="P29" i="2"/>
  <c r="O29" i="2"/>
  <c r="Z28" i="2"/>
  <c r="Y28" i="2"/>
  <c r="X28" i="2"/>
  <c r="W28" i="2"/>
  <c r="V28" i="2"/>
  <c r="U28" i="2"/>
  <c r="T28" i="2"/>
  <c r="S28" i="2"/>
  <c r="R28" i="2"/>
  <c r="Q28" i="2"/>
  <c r="P28" i="2"/>
  <c r="O28" i="2"/>
  <c r="Z27" i="2"/>
  <c r="Y27" i="2"/>
  <c r="X27" i="2"/>
  <c r="W27" i="2"/>
  <c r="V27" i="2"/>
  <c r="U27" i="2"/>
  <c r="T27" i="2"/>
  <c r="S27" i="2"/>
  <c r="R27" i="2"/>
  <c r="Q27" i="2"/>
  <c r="P27" i="2"/>
  <c r="O27" i="2"/>
  <c r="Z26" i="2"/>
  <c r="Y26" i="2"/>
  <c r="X26" i="2"/>
  <c r="W26" i="2"/>
  <c r="V26" i="2"/>
  <c r="U26" i="2"/>
  <c r="T26" i="2"/>
  <c r="S26" i="2"/>
  <c r="R26" i="2"/>
  <c r="Q26" i="2"/>
  <c r="P26" i="2"/>
  <c r="O26" i="2"/>
  <c r="Z25" i="2"/>
  <c r="Y25" i="2"/>
  <c r="X25" i="2"/>
  <c r="W25" i="2"/>
  <c r="V25" i="2"/>
  <c r="U25" i="2"/>
  <c r="T25" i="2"/>
  <c r="S25" i="2"/>
  <c r="R25" i="2"/>
  <c r="Q25" i="2"/>
  <c r="P25" i="2"/>
  <c r="O25" i="2"/>
  <c r="Y24" i="2"/>
  <c r="M81" i="1"/>
  <c r="L81" i="1"/>
  <c r="L73" i="1"/>
  <c r="L74" i="1"/>
  <c r="L75" i="1"/>
  <c r="L76" i="1"/>
  <c r="L77" i="1"/>
  <c r="L78" i="1"/>
  <c r="L79" i="1"/>
  <c r="L80" i="1"/>
  <c r="L72" i="1"/>
  <c r="M58" i="1"/>
  <c r="L58" i="1"/>
  <c r="L50" i="1"/>
  <c r="L51" i="1"/>
  <c r="L52" i="1"/>
  <c r="L53" i="1"/>
  <c r="L54" i="1"/>
  <c r="L55" i="1"/>
  <c r="L56" i="1"/>
  <c r="L57" i="1"/>
  <c r="L49" i="1"/>
  <c r="I38" i="1"/>
  <c r="I27" i="1"/>
  <c r="I28" i="1"/>
  <c r="I29" i="1"/>
  <c r="I30" i="1"/>
  <c r="I31" i="1"/>
  <c r="I44" i="1"/>
  <c r="G44" i="1"/>
  <c r="F44" i="1"/>
  <c r="E44" i="1"/>
  <c r="D44" i="1"/>
  <c r="C44" i="1"/>
  <c r="B44" i="1"/>
  <c r="I36" i="1"/>
  <c r="I43" i="1"/>
  <c r="G23" i="1" s="1"/>
  <c r="G43" i="1"/>
  <c r="F43" i="1"/>
  <c r="E43" i="1"/>
  <c r="D43" i="1"/>
  <c r="C43" i="1"/>
  <c r="B43" i="1"/>
  <c r="G41" i="1"/>
  <c r="B41" i="1"/>
  <c r="I41" i="1" s="1"/>
  <c r="J38" i="1" s="1"/>
  <c r="F41" i="1"/>
  <c r="E41" i="1"/>
  <c r="D41" i="1"/>
  <c r="C41" i="1"/>
  <c r="G39" i="1"/>
  <c r="X39" i="1"/>
  <c r="B39" i="1"/>
  <c r="F39" i="1"/>
  <c r="W39" i="1" s="1"/>
  <c r="E39" i="1"/>
  <c r="V39" i="1"/>
  <c r="D39" i="1"/>
  <c r="U39" i="1" s="1"/>
  <c r="C39" i="1"/>
  <c r="T39" i="1"/>
  <c r="X38" i="1"/>
  <c r="S38" i="1"/>
  <c r="Z38" i="1" s="1"/>
  <c r="W38" i="1"/>
  <c r="V38" i="1"/>
  <c r="U38" i="1"/>
  <c r="T38" i="1"/>
  <c r="X36" i="1"/>
  <c r="Z36" i="1" s="1"/>
  <c r="AA36" i="1" s="1"/>
  <c r="S36" i="1"/>
  <c r="AB36" i="1"/>
  <c r="W36" i="1"/>
  <c r="V36" i="1"/>
  <c r="U36" i="1"/>
  <c r="T36" i="1"/>
  <c r="X35" i="1"/>
  <c r="S35" i="1"/>
  <c r="Z35" i="1" s="1"/>
  <c r="W35" i="1"/>
  <c r="V35" i="1"/>
  <c r="U35" i="1"/>
  <c r="T35" i="1"/>
  <c r="I35" i="1"/>
  <c r="X34" i="1"/>
  <c r="S34" i="1"/>
  <c r="Z34" i="1"/>
  <c r="W34" i="1"/>
  <c r="V34" i="1"/>
  <c r="U34" i="1"/>
  <c r="T34" i="1"/>
  <c r="I34" i="1"/>
  <c r="J34" i="1"/>
  <c r="X33" i="1"/>
  <c r="Z33" i="1" s="1"/>
  <c r="AA33" i="1" s="1"/>
  <c r="S33" i="1"/>
  <c r="AB33" i="1"/>
  <c r="W33" i="1"/>
  <c r="V33" i="1"/>
  <c r="U33" i="1"/>
  <c r="T33" i="1"/>
  <c r="I33" i="1"/>
  <c r="X32" i="1"/>
  <c r="Z32" i="1" s="1"/>
  <c r="AB32" i="1" s="1"/>
  <c r="S32" i="1"/>
  <c r="AA32" i="1"/>
  <c r="W32" i="1"/>
  <c r="V32" i="1"/>
  <c r="U32" i="1"/>
  <c r="T32" i="1"/>
  <c r="I32" i="1"/>
  <c r="J32" i="1" s="1"/>
  <c r="X31" i="1"/>
  <c r="S31" i="1"/>
  <c r="Z31" i="1" s="1"/>
  <c r="W31" i="1"/>
  <c r="V31" i="1"/>
  <c r="U31" i="1"/>
  <c r="T31" i="1"/>
  <c r="J31" i="1"/>
  <c r="X30" i="1"/>
  <c r="Z30" i="1" s="1"/>
  <c r="AA30" i="1" s="1"/>
  <c r="S30" i="1"/>
  <c r="W30" i="1"/>
  <c r="V30" i="1"/>
  <c r="U30" i="1"/>
  <c r="T30" i="1"/>
  <c r="X29" i="1"/>
  <c r="S29" i="1"/>
  <c r="Z29" i="1" s="1"/>
  <c r="W29" i="1"/>
  <c r="V29" i="1"/>
  <c r="U29" i="1"/>
  <c r="T29" i="1"/>
  <c r="X28" i="1"/>
  <c r="Z28" i="1" s="1"/>
  <c r="AA28" i="1" s="1"/>
  <c r="S28" i="1"/>
  <c r="AB28" i="1"/>
  <c r="W28" i="1"/>
  <c r="V28" i="1"/>
  <c r="U28" i="1"/>
  <c r="T28" i="1"/>
  <c r="X27" i="1"/>
  <c r="S27" i="1"/>
  <c r="Z27" i="1" s="1"/>
  <c r="W27" i="1"/>
  <c r="V27" i="1"/>
  <c r="U27" i="1"/>
  <c r="T27" i="1"/>
  <c r="J27" i="1"/>
  <c r="G22" i="1"/>
  <c r="G16" i="1"/>
  <c r="G10" i="3" l="1"/>
  <c r="S39" i="1"/>
  <c r="Z39" i="1" s="1"/>
  <c r="I39" i="1"/>
  <c r="J39" i="1" s="1"/>
  <c r="G14" i="3"/>
  <c r="G13" i="3"/>
  <c r="G15" i="3"/>
  <c r="AB27" i="1"/>
  <c r="G18" i="1"/>
  <c r="AA27" i="1"/>
  <c r="AB30" i="1"/>
  <c r="AA31" i="1"/>
  <c r="AB31" i="1"/>
  <c r="AB34" i="1"/>
  <c r="AA34" i="1"/>
  <c r="AA35" i="1"/>
  <c r="AB35" i="1"/>
  <c r="G20" i="1"/>
  <c r="J29" i="1"/>
  <c r="B46" i="2"/>
  <c r="C46" i="2" s="1"/>
  <c r="G19" i="1"/>
  <c r="Z40" i="1"/>
  <c r="J35" i="1"/>
  <c r="AA29" i="1"/>
  <c r="AB29" i="1"/>
  <c r="AA38" i="1"/>
  <c r="AB38" i="1"/>
  <c r="J33" i="1"/>
  <c r="G15" i="1"/>
  <c r="J36" i="1"/>
  <c r="G17" i="1" s="1"/>
  <c r="J30" i="1"/>
  <c r="J28" i="1"/>
  <c r="G21" i="1" s="1"/>
  <c r="G15" i="2"/>
  <c r="C43" i="2"/>
  <c r="G16" i="2" s="1"/>
  <c r="G13" i="2"/>
  <c r="G12" i="3"/>
  <c r="J122" i="3"/>
  <c r="G17" i="5"/>
  <c r="AB39" i="1" l="1"/>
  <c r="AA39" i="1"/>
  <c r="G17" i="2"/>
  <c r="G18" i="2" s="1"/>
  <c r="AB40" i="1"/>
  <c r="AA40" i="1"/>
  <c r="G19" i="2"/>
  <c r="B54" i="2"/>
  <c r="C54" i="2" s="1"/>
  <c r="A24" i="3" l="1"/>
  <c r="A25" i="3"/>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19" i="3"/>
  <c r="A20" i="3" s="1"/>
  <c r="A21" i="3" s="1"/>
  <c r="A22" i="3" s="1"/>
</calcChain>
</file>

<file path=xl/sharedStrings.xml><?xml version="1.0" encoding="utf-8"?>
<sst xmlns="http://schemas.openxmlformats.org/spreadsheetml/2006/main" count="1488" uniqueCount="383">
  <si>
    <t>Data from Lakner-Milanovic (2013) World Panel Income Distribution (LM-WPID) database. Retrieved 29 October, 2015 from: https://www.gc.cuny.edu/Page-Elements/Academics-Research-Centers-Initiatives/Centers-and-Institutes/Luxembourg-Income-Study-Center/Branko-Milanovic,-Senior-Scholar/Datasets</t>
  </si>
  <si>
    <t>Created for Lakner, C., &amp; Milanovic, B. (2013). Global income distribution: From the fall of the Berlin Wall to the Great Recession. World Bank Policy Research Working Paper, (6719). https://openknowledge.worldbank.org/handle/10986/16935</t>
  </si>
  <si>
    <t>Data for 2011 provided through personal correspondence with B. Milanovic. September, 2015. More information about general methodology available at: https://www.gc.cuny.edu/Page-Elements/Academics-Research-Centers-Initiatives/Centers-and-Institutes/Luxembourg-Income-Study-Center/Branko-Milanovic,-Senior-Scholar/Datasets</t>
  </si>
  <si>
    <t xml:space="preserve">Data is conservative, underestimating the top incomes </t>
  </si>
  <si>
    <t>GLOBAL</t>
  </si>
  <si>
    <t>TOTAL GROWTH OF INCOME 1988 - 2011</t>
  </si>
  <si>
    <t>$US bil (2005 ppp)</t>
  </si>
  <si>
    <t>INCOME GROWTH RICHEST 10%</t>
  </si>
  <si>
    <t>Per capita income growth $</t>
  </si>
  <si>
    <t>SHARE OF GROWTH RICHEST 10%</t>
  </si>
  <si>
    <t>% of total income growth</t>
  </si>
  <si>
    <t>INCOME GROWTH POOREST 10%</t>
  </si>
  <si>
    <t>SHARE OF GROWTH OF POOREST 10%</t>
  </si>
  <si>
    <t>INCOME GROWTH POOREST 50%</t>
  </si>
  <si>
    <t>SHARE OF GROWTH OF POOREST 50%</t>
  </si>
  <si>
    <t>PALMA RATIO 2011</t>
  </si>
  <si>
    <t>income richest 10%:poorest 40%</t>
  </si>
  <si>
    <t>GROWTH GOING TO 10% versus 40%</t>
  </si>
  <si>
    <t>income growth richest 10%:poorest 40%</t>
  </si>
  <si>
    <t>Global Income $bil 2005 PPP</t>
  </si>
  <si>
    <t>Increase in income $bil</t>
  </si>
  <si>
    <t>Share of global increase in income</t>
  </si>
  <si>
    <t>Population billions (global)</t>
  </si>
  <si>
    <t>Annual Income $ per capita</t>
  </si>
  <si>
    <t>Extreme poverty line</t>
  </si>
  <si>
    <t>Total increase in annual income per person $</t>
  </si>
  <si>
    <t>How much better off, per day $</t>
  </si>
  <si>
    <t>Yearly increase in annual income per person $</t>
  </si>
  <si>
    <t>deciles</t>
  </si>
  <si>
    <t>1988-2011</t>
  </si>
  <si>
    <t xml:space="preserve">top 1% </t>
  </si>
  <si>
    <t>bottom 50%</t>
  </si>
  <si>
    <t>TOTAL INCOME</t>
  </si>
  <si>
    <t>PALMA RATIO</t>
  </si>
  <si>
    <t>SLATER (1:50)</t>
  </si>
  <si>
    <t>Data availability limited to 1988-2011</t>
  </si>
  <si>
    <t>Data covers 90% global population and 95% GDP</t>
  </si>
  <si>
    <t>Country data is aggregated to map global distribution</t>
  </si>
  <si>
    <t>SOURCE:</t>
  </si>
  <si>
    <t>ANALYSIS OF HOUSEHOLD INCOME 1988-2011, BY DECILE</t>
  </si>
  <si>
    <t>Share of global increase in income %</t>
  </si>
  <si>
    <t>Data from Credit Suisse Global Wealth Databook 2014 and 2015</t>
  </si>
  <si>
    <t>Global data aggregates national data, much of which is estimated</t>
  </si>
  <si>
    <t>Data availability limited to 2000-2011</t>
  </si>
  <si>
    <t>Data in Money of the Day values at current exchange rates</t>
  </si>
  <si>
    <t xml:space="preserve">National data is 'good' for only 16 countries (Australia, Canada, Czech, Denmark, Finland, France, Germany, Israel, Italy, Japan, NZ, Singapore, Spain, Switzerland, UK, USA) </t>
  </si>
  <si>
    <t>Global wealth share</t>
  </si>
  <si>
    <t>year</t>
  </si>
  <si>
    <t>Bottom 10%</t>
  </si>
  <si>
    <t>10-20%</t>
  </si>
  <si>
    <t>20-30%</t>
  </si>
  <si>
    <t>30-40%</t>
  </si>
  <si>
    <t>40-50%</t>
  </si>
  <si>
    <t>Bottom 50%</t>
  </si>
  <si>
    <t>Total Global Wealth ($bil)</t>
  </si>
  <si>
    <t>Wealth of bottom 50% ($bn)</t>
  </si>
  <si>
    <t>Name</t>
  </si>
  <si>
    <t>Net worth</t>
  </si>
  <si>
    <t>Bill Gates</t>
  </si>
  <si>
    <t>Warren Buffett</t>
  </si>
  <si>
    <t>Carlos Slim Helu &amp; family</t>
  </si>
  <si>
    <t>Carlos Slim Helu</t>
  </si>
  <si>
    <t>Albrecht</t>
  </si>
  <si>
    <t>Karl Albrecht</t>
  </si>
  <si>
    <t>Lakshmi Mittal</t>
  </si>
  <si>
    <t>Amancio Ortega</t>
  </si>
  <si>
    <t>Paul Allen</t>
  </si>
  <si>
    <t>Prince Alwaleed Bin Talal Alsaud</t>
  </si>
  <si>
    <t>Ingvar Kamprad &amp; family</t>
  </si>
  <si>
    <t>Larry Ellison</t>
  </si>
  <si>
    <t>Mukesh Ambani</t>
  </si>
  <si>
    <t>Bernard Arnault &amp; family</t>
  </si>
  <si>
    <t>Jim Walton</t>
  </si>
  <si>
    <t>Alice Walton</t>
  </si>
  <si>
    <t>Sheldon Adelson</t>
  </si>
  <si>
    <t>Anil Ambani</t>
  </si>
  <si>
    <t>Charles Koch</t>
  </si>
  <si>
    <t>John Walton</t>
  </si>
  <si>
    <t>Helen Walton</t>
  </si>
  <si>
    <t>Eike Batista</t>
  </si>
  <si>
    <t>David Koch</t>
  </si>
  <si>
    <t>Kushal Pal Singh</t>
  </si>
  <si>
    <t>Stefan Persson</t>
  </si>
  <si>
    <t>Li Ka-shing</t>
  </si>
  <si>
    <t>Christy Walton</t>
  </si>
  <si>
    <t>S. Robson Walton</t>
  </si>
  <si>
    <t>Kenneth Thomson &amp; family</t>
  </si>
  <si>
    <t>Oleg Deripaska</t>
  </si>
  <si>
    <t>Theo Albrecht</t>
  </si>
  <si>
    <t>Liliane Bettencourt &amp; family</t>
  </si>
  <si>
    <t>Christy Walton &amp; family</t>
  </si>
  <si>
    <t>David Thomson &amp; family</t>
  </si>
  <si>
    <t>Liliane Bettencourt</t>
  </si>
  <si>
    <t>Roman Abramovich</t>
  </si>
  <si>
    <t>Johanna Quandt</t>
  </si>
  <si>
    <t>Michael Dell</t>
  </si>
  <si>
    <t>Michael Bloomberg</t>
  </si>
  <si>
    <t>Bernard Arnault</t>
  </si>
  <si>
    <t>Vladimir Lisin</t>
  </si>
  <si>
    <t>Steve Ballmer</t>
  </si>
  <si>
    <t>Birgit Rausing &amp; family</t>
  </si>
  <si>
    <t>Jeff Bezos</t>
  </si>
  <si>
    <t>Mikhail Khodorkovsky</t>
  </si>
  <si>
    <t>Mark Zuckerberg</t>
  </si>
  <si>
    <t>John Kluge</t>
  </si>
  <si>
    <t>Larry Page</t>
  </si>
  <si>
    <t>Barbara Cox Anthony</t>
  </si>
  <si>
    <t>Alexey Mordashov</t>
  </si>
  <si>
    <t>Anne Cox Chambers</t>
  </si>
  <si>
    <t>Sergey Brin</t>
  </si>
  <si>
    <t>Mikhail Fridman</t>
  </si>
  <si>
    <t>Forrest Mars Jr</t>
  </si>
  <si>
    <t>Azim Premji</t>
  </si>
  <si>
    <t>Michael Otto &amp; family</t>
  </si>
  <si>
    <t>Georg Schaeffler</t>
  </si>
  <si>
    <t>Jacqueline Mars</t>
  </si>
  <si>
    <t>Thomas &amp; Raymond Kwok &amp; family</t>
  </si>
  <si>
    <t>Lee Shau Kee</t>
  </si>
  <si>
    <t>George Soros</t>
  </si>
  <si>
    <t>Michele Ferrero &amp; family</t>
  </si>
  <si>
    <t>Forrest Mars, Jr.</t>
  </si>
  <si>
    <t>John Mars</t>
  </si>
  <si>
    <t>Mikhail Prokhorov</t>
  </si>
  <si>
    <t>Aliko Dangote</t>
  </si>
  <si>
    <t>Abigail Johnson</t>
  </si>
  <si>
    <t>Silvio Berlusconi &amp; family</t>
  </si>
  <si>
    <t>Vladimir Potanin</t>
  </si>
  <si>
    <t>Carl Icahn</t>
  </si>
  <si>
    <t>David Thomson</t>
  </si>
  <si>
    <t>Donald Bren</t>
  </si>
  <si>
    <t>Jorge Paulo Lemann</t>
  </si>
  <si>
    <t>Sumner Redstone</t>
  </si>
  <si>
    <t>Iris Fontbona &amp; family</t>
  </si>
  <si>
    <t>Alisher Usmanov</t>
  </si>
  <si>
    <t>Lui Che Woo</t>
  </si>
  <si>
    <t>Donald Newhouse</t>
  </si>
  <si>
    <t>Nasser Al-Kharafi &amp; family</t>
  </si>
  <si>
    <t>Gerald Cavendish Grosvenor &amp; family</t>
  </si>
  <si>
    <t>Gina Rinehart</t>
  </si>
  <si>
    <t>Dieter Schwarz</t>
  </si>
  <si>
    <t>Nobutada Saji</t>
  </si>
  <si>
    <t>Samuel Newhouse Jr</t>
  </si>
  <si>
    <t>Wang Jianlin</t>
  </si>
  <si>
    <t>Ernesto Bertarelli &amp; family</t>
  </si>
  <si>
    <t>Hans Rausing</t>
  </si>
  <si>
    <t>Theo Albrecht Jr &amp; family</t>
  </si>
  <si>
    <t>Robert Pritzker</t>
  </si>
  <si>
    <t>Kirk Kerkorian</t>
  </si>
  <si>
    <t>Alberto Bailleres Gonzalez &amp; family</t>
  </si>
  <si>
    <t>Maria Franca Fissolo</t>
  </si>
  <si>
    <t>Thomas Pritzker</t>
  </si>
  <si>
    <t>Jack Ma</t>
  </si>
  <si>
    <t>Suliman Olayan &amp; family</t>
  </si>
  <si>
    <t>Charles Ergen</t>
  </si>
  <si>
    <t>Francois Pinault &amp; family</t>
  </si>
  <si>
    <t>Robert Kuok</t>
  </si>
  <si>
    <t>Luciano Benetton</t>
  </si>
  <si>
    <t>Suleiman Kerimov</t>
  </si>
  <si>
    <t>Phil Knight</t>
  </si>
  <si>
    <t>Samuel Johnson</t>
  </si>
  <si>
    <t>Pierre Omidyar</t>
  </si>
  <si>
    <t>Adolf Merckle</t>
  </si>
  <si>
    <t>Susanne Klatten</t>
  </si>
  <si>
    <t>Galen Weston &amp; family</t>
  </si>
  <si>
    <t>Vagit Alekperov</t>
  </si>
  <si>
    <t>Jack Taylor &amp; family</t>
  </si>
  <si>
    <t>Ricardo Salinas Pliego &amp; family</t>
  </si>
  <si>
    <t>Beate Heister &amp; Karl Albrecht Jr.</t>
  </si>
  <si>
    <t>Sulaiman Al Rajhi &amp; family</t>
  </si>
  <si>
    <t>Ronald Perelman</t>
  </si>
  <si>
    <t>Leonardo Del Vecchio</t>
  </si>
  <si>
    <t>Li Hejun</t>
  </si>
  <si>
    <t>Khaled, Hayat, Hutham, Lubna &amp;#38; Olayan</t>
  </si>
  <si>
    <t>German Larrea Mota Velasco &amp; family</t>
  </si>
  <si>
    <t>Rinat Akhmetov</t>
  </si>
  <si>
    <t>Len Blavatnik</t>
  </si>
  <si>
    <t>Shashi &amp; Ravi Ruia</t>
  </si>
  <si>
    <t>Cheng Yu-tung</t>
  </si>
  <si>
    <t>John Paulson</t>
  </si>
  <si>
    <t>Tadashi Yanai</t>
  </si>
  <si>
    <t>Gordon Moore</t>
  </si>
  <si>
    <t>Rupert Murdoch &amp; family</t>
  </si>
  <si>
    <t>Ty Warner</t>
  </si>
  <si>
    <t>Savitri Jindal &amp; family</t>
  </si>
  <si>
    <t>Masayoshi Son</t>
  </si>
  <si>
    <t>Dilip Shanghvi</t>
  </si>
  <si>
    <t>Tadashi Yanai &amp; family</t>
  </si>
  <si>
    <t>Laurene Powell Jobs</t>
  </si>
  <si>
    <t>Joseph Safra</t>
  </si>
  <si>
    <t>Mohammed Al Amoudi</t>
  </si>
  <si>
    <t>Curt Engelhorn</t>
  </si>
  <si>
    <t>Leonid Mikhelson</t>
  </si>
  <si>
    <t>Serge Dassault &amp; family</t>
  </si>
  <si>
    <t>Viktor Vekselberg</t>
  </si>
  <si>
    <t>George Kaiser</t>
  </si>
  <si>
    <t>Theo Albrecht, Jr.</t>
  </si>
  <si>
    <t>Friedrich Flick Jr</t>
  </si>
  <si>
    <t>Rudolf August Oetker &amp; family</t>
  </si>
  <si>
    <t>Michael Otto</t>
  </si>
  <si>
    <t>Eli Broad</t>
  </si>
  <si>
    <t>Spiro Latsis &amp; family</t>
  </si>
  <si>
    <t>Yasuo Takei &amp; family</t>
  </si>
  <si>
    <t>August von Finck</t>
  </si>
  <si>
    <t>Philip Anschutz</t>
  </si>
  <si>
    <t>German Khan</t>
  </si>
  <si>
    <t>Gustavo Cisneros &amp; family</t>
  </si>
  <si>
    <t>Gerard Wertheimer</t>
  </si>
  <si>
    <t>Pallonji Mistry</t>
  </si>
  <si>
    <t>Walter Haefner</t>
  </si>
  <si>
    <t>James Simons</t>
  </si>
  <si>
    <t>Ma Huateng</t>
  </si>
  <si>
    <t>Abdul Aziz Al Ghurair &amp; family</t>
  </si>
  <si>
    <t>Andrey Melnichenko</t>
  </si>
  <si>
    <t>Patrick Drahi</t>
  </si>
  <si>
    <t>Thomas &amp; Raymond Kwok</t>
  </si>
  <si>
    <t>Pierre Landolt family</t>
  </si>
  <si>
    <t>Stefan Quandt</t>
  </si>
  <si>
    <t>Reinhold Wuerth</t>
  </si>
  <si>
    <t>Dmitry Rybolovlev</t>
  </si>
  <si>
    <t>Sunil Mittal &amp; family</t>
  </si>
  <si>
    <t>Dhanin Chearavanont &amp; family</t>
  </si>
  <si>
    <t>Ray Dalio</t>
  </si>
  <si>
    <t>Naguib Sawiris</t>
  </si>
  <si>
    <t>Mohamed Bin Issa Al Jaber</t>
  </si>
  <si>
    <t>Robin Li</t>
  </si>
  <si>
    <t>Iskander Makhmudov</t>
  </si>
  <si>
    <t>Maan Al-Sanea</t>
  </si>
  <si>
    <t>Gennady Timchenko</t>
  </si>
  <si>
    <t>Serge Dassault</t>
  </si>
  <si>
    <t>James Goodnight</t>
  </si>
  <si>
    <t>Edward Johnson III</t>
  </si>
  <si>
    <t>Luis Carlos Sarmiento</t>
  </si>
  <si>
    <t>Alexander Abramov</t>
  </si>
  <si>
    <t>Ananda Krishnan</t>
  </si>
  <si>
    <t>Francois Pinault</t>
  </si>
  <si>
    <t>Marvin Davis</t>
  </si>
  <si>
    <t>Shiv Nadar</t>
  </si>
  <si>
    <t>Alfred Lerner</t>
  </si>
  <si>
    <t>Micky Arison</t>
  </si>
  <si>
    <t>Antonio Ermirio de Moraes</t>
  </si>
  <si>
    <t>Philip &amp; Cristina Green</t>
  </si>
  <si>
    <t>Henry Sy &amp; family</t>
  </si>
  <si>
    <t>Harold Hamm</t>
  </si>
  <si>
    <t>Tsai Wan Lin &amp; family</t>
  </si>
  <si>
    <t>Lorenzo Mendoza &amp; family</t>
  </si>
  <si>
    <t>Joseph &amp;#38; Moise Safra</t>
  </si>
  <si>
    <t>Hinduja Brothers</t>
  </si>
  <si>
    <t>Viktor Rashnikov</t>
  </si>
  <si>
    <t>Lee Kun-Hee</t>
  </si>
  <si>
    <t>Madeleine Schickedanz</t>
  </si>
  <si>
    <t>Nassef Sawiris</t>
  </si>
  <si>
    <t>Eitaro Itoyama</t>
  </si>
  <si>
    <t>Fukuzo Iwasaki</t>
  </si>
  <si>
    <t>Vladimir Yevtushenkov</t>
  </si>
  <si>
    <t>Alexei Kuzmichev</t>
  </si>
  <si>
    <t>John Fredriksen</t>
  </si>
  <si>
    <t>Laurene Powell Jobs &amp; family</t>
  </si>
  <si>
    <t>Henry Sy</t>
  </si>
  <si>
    <t>Hasso Plattner</t>
  </si>
  <si>
    <t>Karl-Heinz Kipp</t>
  </si>
  <si>
    <t>Nicky Oppenheimer &amp; family</t>
  </si>
  <si>
    <t>Horst Paulmann &amp; family</t>
  </si>
  <si>
    <t>Charlene de Carvalho-Heineken</t>
  </si>
  <si>
    <t>Reinhard Mohn &amp; family</t>
  </si>
  <si>
    <t>John Abele</t>
  </si>
  <si>
    <t>Kumar Birla</t>
  </si>
  <si>
    <t>Dan Duncan</t>
  </si>
  <si>
    <t>Rolf Gerling</t>
  </si>
  <si>
    <t>Akira Mori &amp; family</t>
  </si>
  <si>
    <t>Petr Kellner</t>
  </si>
  <si>
    <t>Eliodoro Matte</t>
  </si>
  <si>
    <t>German Larrea Mota Velasco</t>
  </si>
  <si>
    <t>Miuccia Prada</t>
  </si>
  <si>
    <t>Rafael del Pino family</t>
  </si>
  <si>
    <t>Sammy Ofer &amp; family</t>
  </si>
  <si>
    <t>Rupert Murdoch</t>
  </si>
  <si>
    <t>David Sainsbury</t>
  </si>
  <si>
    <t>David &amp; Simon Reuben</t>
  </si>
  <si>
    <t>Total Wealth</t>
  </si>
  <si>
    <t>Wealth of the 62</t>
  </si>
  <si>
    <t>Top 1%</t>
  </si>
  <si>
    <t>m</t>
  </si>
  <si>
    <t>c</t>
  </si>
  <si>
    <t>Top 5%</t>
  </si>
  <si>
    <t>Top1%</t>
  </si>
  <si>
    <t>TOTAL (bil)</t>
  </si>
  <si>
    <t>2000-2015</t>
  </si>
  <si>
    <t>Wealth of bottom 50% ($bil)</t>
  </si>
  <si>
    <t>Wealth of richest billionaires ($bil)</t>
  </si>
  <si>
    <t>Number of billionaires</t>
  </si>
  <si>
    <t>Increase in WEALTH $bil</t>
  </si>
  <si>
    <t>Share of global increase in WEALTH</t>
  </si>
  <si>
    <t>TOTAL GROWTH OF WEALTH 2000 - 2015</t>
  </si>
  <si>
    <t>$US bil (nominal)</t>
  </si>
  <si>
    <t>WEALTH GROWTH RICHEST 10%</t>
  </si>
  <si>
    <t>% of total WEALTH growth</t>
  </si>
  <si>
    <t>ANALYSIS OF NET WEALTH 2000-2015, BY DECILE</t>
  </si>
  <si>
    <t>ANALYSIS OF BILLIONAIRE WEALTH 2002-2015</t>
  </si>
  <si>
    <t>Values fluctuate daily, and daily updates to billioanires wealth can be found online, but these vaules as of March each year</t>
  </si>
  <si>
    <t>WEALTH OF 62 BILLIONAIRES IN 2015</t>
  </si>
  <si>
    <t>GROWTH OF WEALTH OF 62 2010-2015</t>
  </si>
  <si>
    <t>2015 PRICES</t>
  </si>
  <si>
    <t>ESTIMATE REAL GROWTH OF 62 2010-2015</t>
  </si>
  <si>
    <t>Wealth of richest 62 people (From Forbes, $bn)</t>
  </si>
  <si>
    <t>WEALTH OF BOTTOM 50% IN 2015</t>
  </si>
  <si>
    <t>GROWTH OF BOTTOM 50% 2010-2015</t>
  </si>
  <si>
    <t>ESTIMATE REAL GROWTH OF 50% 2010-2015</t>
  </si>
  <si>
    <t>Y=mln(x)+c</t>
  </si>
  <si>
    <t>Projection</t>
  </si>
  <si>
    <t>SHARE OF WEALTH BY DECILE %</t>
  </si>
  <si>
    <t>NET WEALTH BY DECILE ($billions)</t>
  </si>
  <si>
    <t>Net wealth</t>
  </si>
  <si>
    <t>Data includes negative wealth (Debt)</t>
  </si>
  <si>
    <t xml:space="preserve">Chart 2: In Brazil, the incomes of the poorest 50% have increased faster than those of the richest 10%, but the gap between the two groups has still grown. </t>
  </si>
  <si>
    <t>Brazil Income $bil 2005 PPP</t>
  </si>
  <si>
    <t>Income bottom 50%</t>
  </si>
  <si>
    <t>Income top 10%</t>
  </si>
  <si>
    <t>Difference</t>
  </si>
  <si>
    <t>Summary for chart</t>
  </si>
  <si>
    <t xml:space="preserve">Chart 4: Labour compensation as a share of GDP in countries of different income levels, 1988-2011 </t>
  </si>
  <si>
    <t>Average Share of Labour Compensation in GDP</t>
  </si>
  <si>
    <t>Year</t>
  </si>
  <si>
    <t>High-income</t>
  </si>
  <si>
    <t>Upper-Middle Income</t>
  </si>
  <si>
    <t>Lower-Middle Income</t>
  </si>
  <si>
    <t>Low-Income</t>
  </si>
  <si>
    <t>World</t>
  </si>
  <si>
    <t>Feenstra, Robert C., Robert Inklaar and Marcel P. Timmer (2015), "The Next Generation of the Penn World Table" forthcoming American Economic Review, available for download at www.ggdc.net/pwt</t>
  </si>
  <si>
    <t>Share of labour compensation in GDP at current national prices</t>
  </si>
  <si>
    <t>Data retrieved September 28, 2015 from: http://www.rug.nl/research/ggdc/data/pwt/pwt-8.0</t>
  </si>
  <si>
    <t xml:space="preserve">Data from 127 countries represented, including 54 high income countries, 35 upper-middle income countries, 26 lower-middle income countries and 12 low income countries. </t>
  </si>
  <si>
    <t xml:space="preserve">Country categories are based on World Bank income groups for 2015 (High-income OECD and High-income non-OECD are combined into one High-income category). </t>
  </si>
  <si>
    <t>For more information on Penn World Tables methodology see: http://www.rug.nl/research/ggdc/data/pwt/v80/capital_labor_and_tfp_in_pwt80.pdf</t>
  </si>
  <si>
    <t>Source: Global incomes database, see methodology note and first sheet for global data analysis</t>
  </si>
  <si>
    <t>Chart 5: In the US, pay rises for CEOs are far outstripping increases for average workers</t>
  </si>
  <si>
    <t>Percent change in CEO compensation, stock prices, and typical worker compensation, 1978 to 2014</t>
  </si>
  <si>
    <t>CEO pay</t>
  </si>
  <si>
    <t>S&amp;P 500</t>
  </si>
  <si>
    <t>Typical worker pay</t>
  </si>
  <si>
    <t>Source: Reproduced from Mishel, L., Davis, A. (2015). CEO Pay Has Grown 90 Times Faster than Typical Worker Pay Since 1978: http://www.epi.org/publication/ceo-pay-has-grown-90-times-faster-than-typical-worker-pay-since-1978/</t>
  </si>
  <si>
    <t xml:space="preserve">Economic Policy Institute analysis of data from Compustat's ExecuComp database, Federal Reserve Economic Data (FRED) from the Federal Reserve Bank of St. Louis, the Current Employment Statistics program, and the Bureau of Economic Analysis NIPA tables, as seen in Top CEOs Make 300 Times More than Typical Workers. </t>
  </si>
  <si>
    <t>Includes the value of stock options exercised in a given year plus salary, bonuses, restricted stock grants, and long-term incentive payouts for chief executives of the top 350 U.S. firms.</t>
  </si>
  <si>
    <t>Chart 6: Worker productivity in developed countries has increased, but wages have failed to keep up</t>
  </si>
  <si>
    <t>Trends in growth in average wages and labour productivity in developed economies (index), 1999–2013</t>
  </si>
  <si>
    <t>Real wage index</t>
  </si>
  <si>
    <t>Labour productivity index</t>
  </si>
  <si>
    <t>Source: Reproduced from Figure 7, ILO Global Wage Report 2014/15. ILO Global Wage Database; ILO Trends Econometric Models, Apr. 2014.</t>
  </si>
  <si>
    <t>Data retreived 29 September, 2015 from: www.ilo.org/gwr-figures</t>
  </si>
  <si>
    <t xml:space="preserve">Wage growth is calculated as a weighted average of year-on-year growth in average monthly real wages in 36 economies </t>
  </si>
  <si>
    <t>Index is based to 1999 because of data availability.</t>
  </si>
  <si>
    <t>Chart 7: The growth of the financial sector as a % of GDP in the USA has been driven by growth in shadow banking activities rather than increasing private credit</t>
  </si>
  <si>
    <t>Private sector credit</t>
  </si>
  <si>
    <t>Shadow banking</t>
  </si>
  <si>
    <t>Source: https://www.imf.org/external/pubs/ft/sdn/2015/sdn1508.pdf</t>
  </si>
  <si>
    <t>Raw data privided by author Martin Cihak December 2015</t>
  </si>
  <si>
    <t>Chart 8: The finance curse - a bigger financial sector hurts those at the bottom most and benefits those at the top</t>
  </si>
  <si>
    <t>Total</t>
  </si>
  <si>
    <t>Average</t>
  </si>
  <si>
    <t xml:space="preserve">Simulated effects of credit and stock market expansion vary across the income distribution </t>
  </si>
  <si>
    <t>Source: http://www.oecd.org/eco/How-to-restore-a-healthy-financial-sector-that-supports-long-lasting-inclusive-growth.pdf</t>
  </si>
  <si>
    <t>Finance and Inclusive Growth - © OECD 01/01/2015</t>
  </si>
  <si>
    <t>Chart 9 – As jobs and productivity in the Chinese garment sector grows, real wages fail to keep up</t>
  </si>
  <si>
    <t>Labour productivity Index</t>
  </si>
  <si>
    <t>Real average wage index</t>
  </si>
  <si>
    <t>Source: http://www.southcentre.int/wp-content/uploads/2014/11/RP57_Globalisation-Export-led-Growth-and-Inequality-rev_EN.pdf</t>
  </si>
  <si>
    <t>When comparing total income changes 1988 - 2011, note population increases too</t>
  </si>
  <si>
    <t>Country data by decile also available</t>
  </si>
  <si>
    <t>Data from Forbes annual Billioanire list</t>
  </si>
  <si>
    <t>NOTES</t>
  </si>
  <si>
    <t>US Equities</t>
  </si>
  <si>
    <t>US Corp Bonds</t>
  </si>
  <si>
    <t>US Muni</t>
  </si>
  <si>
    <t>US Gov't</t>
  </si>
  <si>
    <t>US Securitized</t>
  </si>
  <si>
    <t>% Increase in Net Worth</t>
  </si>
  <si>
    <t>Allocation % Weight</t>
  </si>
  <si>
    <t>NULL</t>
  </si>
  <si>
    <t>US Blended Annualized Total Return</t>
  </si>
  <si>
    <t>Global Blended Annualized Total Return</t>
  </si>
  <si>
    <t xml:space="preserve"> US Delta</t>
  </si>
  <si>
    <t xml:space="preserve"> Global Delta</t>
  </si>
  <si>
    <t>Global Equity</t>
  </si>
  <si>
    <t>Global Bond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</si>
</sst>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quot;-&quot;??_-;_-@_-"/>
    <numFmt numFmtId="165" formatCode="_-* #,##0_-;\-* #,##0_-;_-* &quot;-&quot;??_-;_-@_-"/>
    <numFmt numFmtId="166" formatCode="0.0%"/>
    <numFmt numFmtId="167" formatCode="\$#,##0.000"/>
    <numFmt numFmtId="168" formatCode="#,##0.000"/>
    <numFmt numFmtId="169" formatCode="0.0"/>
    <numFmt numFmtId="175" formatCode="_-* #,##0.000_-;\-* #,##0.000_-;_-* &quot;-&quot;??_-;_-@_-"/>
  </numFmts>
  <fonts count="17"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0"/>
      <name val="Calibri"/>
      <family val="2"/>
      <scheme val="minor"/>
    </font>
    <font>
      <b/>
      <sz val="11"/>
      <color theme="1"/>
      <name val="Calibri"/>
      <family val="2"/>
      <scheme val="minor"/>
    </font>
    <font>
      <sz val="10"/>
      <name val="Arial"/>
      <family val="2"/>
    </font>
    <font>
      <sz val="10"/>
      <color indexed="8"/>
      <name val="Calibri"/>
      <family val="2"/>
      <scheme val="minor"/>
    </font>
    <font>
      <b/>
      <sz val="10"/>
      <color theme="1"/>
      <name val="Calibri"/>
      <family val="2"/>
    </font>
    <font>
      <i/>
      <sz val="10"/>
      <color theme="1"/>
      <name val="Calibri"/>
      <family val="2"/>
      <scheme val="minor"/>
    </font>
    <font>
      <i/>
      <sz val="10"/>
      <color rgb="FF333333"/>
      <name val="Calibri"/>
      <family val="2"/>
      <scheme val="minor"/>
    </font>
    <font>
      <u/>
      <sz val="11"/>
      <color theme="10"/>
      <name val="Calibri"/>
      <family val="2"/>
    </font>
    <font>
      <u/>
      <sz val="10"/>
      <color theme="1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79998168889431442"/>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7" fillId="0" borderId="0"/>
    <xf numFmtId="0" fontId="12" fillId="0" borderId="0" applyNumberFormat="0" applyFill="0" applyBorder="0" applyAlignment="0" applyProtection="0">
      <alignment vertical="top"/>
      <protection locked="0"/>
    </xf>
  </cellStyleXfs>
  <cellXfs count="140">
    <xf numFmtId="0" fontId="0" fillId="0" borderId="0" xfId="0"/>
    <xf numFmtId="0" fontId="3" fillId="0" borderId="0" xfId="0" applyFont="1"/>
    <xf numFmtId="0" fontId="2" fillId="0" borderId="0" xfId="0" applyFont="1"/>
    <xf numFmtId="0" fontId="4" fillId="0" borderId="0" xfId="0" applyFont="1"/>
    <xf numFmtId="0" fontId="3" fillId="2" borderId="0" xfId="0" applyFont="1" applyFill="1"/>
    <xf numFmtId="0" fontId="2" fillId="2" borderId="0" xfId="0" applyFont="1" applyFill="1"/>
    <xf numFmtId="165" fontId="3" fillId="2" borderId="0" xfId="0" applyNumberFormat="1" applyFont="1" applyFill="1"/>
    <xf numFmtId="0" fontId="5" fillId="2" borderId="0" xfId="0" applyFont="1" applyFill="1"/>
    <xf numFmtId="166" fontId="3" fillId="2" borderId="0" xfId="0" applyNumberFormat="1" applyFont="1" applyFill="1"/>
    <xf numFmtId="1" fontId="3" fillId="2" borderId="0" xfId="0" applyNumberFormat="1" applyFont="1" applyFill="1"/>
    <xf numFmtId="2" fontId="3" fillId="2" borderId="0" xfId="0" applyNumberFormat="1" applyFont="1" applyFill="1"/>
    <xf numFmtId="0" fontId="2" fillId="0" borderId="0" xfId="0" applyFont="1" applyFill="1"/>
    <xf numFmtId="0" fontId="4" fillId="0" borderId="0" xfId="0" applyFont="1" applyFill="1"/>
    <xf numFmtId="0" fontId="3" fillId="0" borderId="0" xfId="0" applyFont="1" applyFill="1"/>
    <xf numFmtId="0" fontId="2" fillId="0" borderId="4" xfId="0" applyFont="1" applyBorder="1"/>
    <xf numFmtId="0" fontId="3" fillId="0" borderId="5" xfId="0" applyFont="1" applyBorder="1"/>
    <xf numFmtId="0" fontId="3" fillId="0" borderId="6" xfId="0" applyFont="1" applyBorder="1"/>
    <xf numFmtId="0" fontId="2" fillId="0" borderId="7" xfId="0" applyFont="1" applyBorder="1" applyAlignment="1">
      <alignment wrapText="1"/>
    </xf>
    <xf numFmtId="0" fontId="3" fillId="2" borderId="7" xfId="0" applyFont="1" applyFill="1" applyBorder="1" applyAlignment="1">
      <alignment wrapText="1"/>
    </xf>
    <xf numFmtId="0" fontId="3" fillId="2" borderId="7" xfId="0" applyFont="1" applyFill="1" applyBorder="1"/>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0" xfId="0" applyFont="1" applyAlignment="1">
      <alignment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7" xfId="0" applyFont="1" applyBorder="1"/>
    <xf numFmtId="165" fontId="3" fillId="0" borderId="7" xfId="1" applyNumberFormat="1" applyFont="1" applyBorder="1"/>
    <xf numFmtId="165" fontId="3" fillId="3" borderId="9" xfId="0" applyNumberFormat="1" applyFont="1" applyFill="1" applyBorder="1"/>
    <xf numFmtId="166" fontId="3" fillId="3" borderId="9" xfId="2" applyNumberFormat="1" applyFont="1" applyFill="1" applyBorder="1"/>
    <xf numFmtId="164" fontId="3" fillId="0" borderId="0" xfId="0" applyNumberFormat="1" applyFont="1"/>
    <xf numFmtId="2" fontId="3" fillId="0" borderId="7" xfId="0" applyNumberFormat="1" applyFont="1" applyBorder="1"/>
    <xf numFmtId="165" fontId="3" fillId="2" borderId="7" xfId="0" applyNumberFormat="1" applyFont="1" applyFill="1" applyBorder="1"/>
    <xf numFmtId="164" fontId="3" fillId="3" borderId="10" xfId="0" applyNumberFormat="1" applyFont="1" applyFill="1" applyBorder="1"/>
    <xf numFmtId="164" fontId="3" fillId="3" borderId="9" xfId="0" applyNumberFormat="1" applyFont="1" applyFill="1" applyBorder="1"/>
    <xf numFmtId="165" fontId="3" fillId="3" borderId="11" xfId="0" applyNumberFormat="1" applyFont="1" applyFill="1" applyBorder="1"/>
    <xf numFmtId="166" fontId="3" fillId="3" borderId="11" xfId="2" applyNumberFormat="1" applyFont="1" applyFill="1" applyBorder="1"/>
    <xf numFmtId="164" fontId="3" fillId="3" borderId="12" xfId="0" applyNumberFormat="1" applyFont="1" applyFill="1" applyBorder="1"/>
    <xf numFmtId="164" fontId="3" fillId="3" borderId="11" xfId="0" applyNumberFormat="1" applyFont="1" applyFill="1" applyBorder="1"/>
    <xf numFmtId="165" fontId="3" fillId="0" borderId="7" xfId="0" applyNumberFormat="1" applyFont="1" applyBorder="1"/>
    <xf numFmtId="0" fontId="3" fillId="0" borderId="7" xfId="0" applyFont="1" applyBorder="1"/>
    <xf numFmtId="0" fontId="2" fillId="0" borderId="7" xfId="0" applyFont="1" applyBorder="1" applyAlignment="1">
      <alignment horizontal="right"/>
    </xf>
    <xf numFmtId="165" fontId="3" fillId="3" borderId="13" xfId="0" applyNumberFormat="1" applyFont="1" applyFill="1" applyBorder="1"/>
    <xf numFmtId="166" fontId="3" fillId="3" borderId="13" xfId="2" applyNumberFormat="1" applyFont="1" applyFill="1" applyBorder="1"/>
    <xf numFmtId="164" fontId="3" fillId="3" borderId="14" xfId="0" applyNumberFormat="1" applyFont="1" applyFill="1" applyBorder="1"/>
    <xf numFmtId="164" fontId="3" fillId="3" borderId="13" xfId="0" applyNumberFormat="1" applyFont="1" applyFill="1" applyBorder="1"/>
    <xf numFmtId="165" fontId="3" fillId="3" borderId="15" xfId="0" applyNumberFormat="1" applyFont="1" applyFill="1" applyBorder="1"/>
    <xf numFmtId="11" fontId="3" fillId="0" borderId="0" xfId="0" applyNumberFormat="1" applyFont="1"/>
    <xf numFmtId="2" fontId="3" fillId="3" borderId="9" xfId="0" applyNumberFormat="1" applyFont="1" applyFill="1" applyBorder="1"/>
    <xf numFmtId="2" fontId="3" fillId="3" borderId="7" xfId="0" applyNumberFormat="1" applyFont="1" applyFill="1" applyBorder="1"/>
    <xf numFmtId="2" fontId="3" fillId="3" borderId="13" xfId="0" applyNumberFormat="1" applyFont="1" applyFill="1" applyBorder="1"/>
    <xf numFmtId="0" fontId="3" fillId="0" borderId="0" xfId="0" applyFont="1" applyAlignment="1"/>
    <xf numFmtId="10" fontId="3" fillId="0" borderId="0" xfId="0" applyNumberFormat="1" applyFont="1"/>
    <xf numFmtId="166" fontId="3" fillId="0" borderId="0" xfId="0" applyNumberFormat="1" applyFont="1"/>
    <xf numFmtId="165" fontId="3" fillId="0" borderId="0" xfId="0" applyNumberFormat="1" applyFont="1"/>
    <xf numFmtId="165" fontId="3" fillId="0" borderId="0" xfId="0" applyNumberFormat="1" applyFont="1" applyBorder="1"/>
    <xf numFmtId="0" fontId="3" fillId="3" borderId="7" xfId="0" applyFont="1" applyFill="1" applyBorder="1"/>
    <xf numFmtId="0" fontId="3" fillId="2" borderId="7" xfId="0" applyFont="1" applyFill="1" applyBorder="1" applyAlignment="1">
      <alignment horizontal="center"/>
    </xf>
    <xf numFmtId="0" fontId="8" fillId="4" borderId="7" xfId="3" applyFont="1" applyFill="1" applyBorder="1" applyAlignment="1">
      <alignment horizontal="left" vertical="top"/>
    </xf>
    <xf numFmtId="167" fontId="8" fillId="4" borderId="7" xfId="3" applyNumberFormat="1" applyFont="1" applyFill="1" applyBorder="1" applyAlignment="1">
      <alignment horizontal="right" vertical="top"/>
    </xf>
    <xf numFmtId="0" fontId="8" fillId="3" borderId="7" xfId="3" applyFont="1" applyFill="1" applyBorder="1" applyAlignment="1">
      <alignment horizontal="left" vertical="top"/>
    </xf>
    <xf numFmtId="167" fontId="8" fillId="3" borderId="7" xfId="3" applyNumberFormat="1" applyFont="1" applyFill="1" applyBorder="1" applyAlignment="1">
      <alignment horizontal="right" vertical="top"/>
    </xf>
    <xf numFmtId="0" fontId="8" fillId="5" borderId="7" xfId="3" applyFont="1" applyFill="1" applyBorder="1" applyAlignment="1">
      <alignment horizontal="left" vertical="top"/>
    </xf>
    <xf numFmtId="0" fontId="8" fillId="0" borderId="7" xfId="3" applyFont="1" applyFill="1" applyBorder="1" applyAlignment="1">
      <alignment horizontal="left" vertical="top"/>
    </xf>
    <xf numFmtId="0" fontId="8" fillId="6" borderId="7" xfId="3" applyFont="1" applyFill="1" applyBorder="1" applyAlignment="1">
      <alignment horizontal="left" vertical="top"/>
    </xf>
    <xf numFmtId="1" fontId="3" fillId="0" borderId="7" xfId="0" applyNumberFormat="1" applyFont="1" applyFill="1" applyBorder="1"/>
    <xf numFmtId="0" fontId="3" fillId="0" borderId="7" xfId="0" applyFont="1" applyFill="1" applyBorder="1"/>
    <xf numFmtId="0" fontId="3" fillId="0" borderId="7" xfId="0" applyFont="1" applyFill="1" applyBorder="1" applyAlignment="1">
      <alignment wrapText="1"/>
    </xf>
    <xf numFmtId="0" fontId="6" fillId="0" borderId="0" xfId="0" applyFont="1"/>
    <xf numFmtId="0" fontId="3" fillId="0" borderId="16" xfId="0" applyFont="1" applyFill="1" applyBorder="1"/>
    <xf numFmtId="0" fontId="2" fillId="0" borderId="7" xfId="0" applyFont="1" applyFill="1" applyBorder="1"/>
    <xf numFmtId="0" fontId="2" fillId="0" borderId="7" xfId="0" applyFont="1" applyFill="1" applyBorder="1" applyAlignment="1">
      <alignment wrapText="1"/>
    </xf>
    <xf numFmtId="0" fontId="2" fillId="0" borderId="7" xfId="0" applyFont="1" applyBorder="1" applyAlignment="1">
      <alignment horizontal="center"/>
    </xf>
    <xf numFmtId="0" fontId="2" fillId="0" borderId="4" xfId="0" applyFont="1" applyFill="1" applyBorder="1" applyAlignment="1">
      <alignment wrapText="1"/>
    </xf>
    <xf numFmtId="0" fontId="2" fillId="0" borderId="17" xfId="0" applyFont="1" applyFill="1" applyBorder="1" applyAlignment="1">
      <alignment wrapText="1"/>
    </xf>
    <xf numFmtId="0" fontId="2" fillId="0" borderId="4" xfId="0" applyFont="1" applyFill="1" applyBorder="1"/>
    <xf numFmtId="9" fontId="3" fillId="0" borderId="7" xfId="2" applyFont="1" applyFill="1" applyBorder="1"/>
    <xf numFmtId="9" fontId="3" fillId="3" borderId="7" xfId="2" applyFont="1" applyFill="1" applyBorder="1"/>
    <xf numFmtId="0" fontId="3" fillId="0" borderId="7" xfId="0" applyFont="1" applyFill="1" applyBorder="1" applyAlignment="1">
      <alignment horizontal="center"/>
    </xf>
    <xf numFmtId="167" fontId="8" fillId="0" borderId="7" xfId="3" applyNumberFormat="1" applyFont="1" applyFill="1" applyBorder="1" applyAlignment="1">
      <alignment horizontal="right" vertical="top"/>
    </xf>
    <xf numFmtId="1" fontId="3" fillId="2" borderId="0" xfId="2" applyNumberFormat="1" applyFont="1" applyFill="1"/>
    <xf numFmtId="0" fontId="3" fillId="0" borderId="0" xfId="0" applyFont="1" applyBorder="1"/>
    <xf numFmtId="0" fontId="3" fillId="0" borderId="0" xfId="0" applyFont="1" applyFill="1" applyBorder="1"/>
    <xf numFmtId="167" fontId="3" fillId="0" borderId="0" xfId="0" applyNumberFormat="1" applyFont="1" applyFill="1" applyBorder="1"/>
    <xf numFmtId="0" fontId="2" fillId="0" borderId="0" xfId="0" applyFont="1" applyFill="1" applyBorder="1"/>
    <xf numFmtId="9" fontId="3" fillId="0" borderId="7" xfId="0" applyNumberFormat="1" applyFont="1" applyFill="1" applyBorder="1" applyAlignment="1">
      <alignment wrapText="1"/>
    </xf>
    <xf numFmtId="2" fontId="3" fillId="0" borderId="7" xfId="0" applyNumberFormat="1" applyFont="1" applyFill="1" applyBorder="1"/>
    <xf numFmtId="0" fontId="3" fillId="0" borderId="8" xfId="0" applyFont="1" applyFill="1" applyBorder="1"/>
    <xf numFmtId="0" fontId="3" fillId="0" borderId="0" xfId="0" applyFont="1" applyFill="1" applyBorder="1" applyAlignment="1">
      <alignment wrapText="1"/>
    </xf>
    <xf numFmtId="0" fontId="2" fillId="0" borderId="7" xfId="0" applyFont="1" applyBorder="1" applyAlignment="1">
      <alignment horizontal="center" wrapText="1"/>
    </xf>
    <xf numFmtId="165" fontId="3" fillId="0" borderId="7" xfId="1" applyNumberFormat="1" applyFont="1" applyFill="1" applyBorder="1"/>
    <xf numFmtId="2" fontId="3" fillId="0" borderId="7" xfId="2" applyNumberFormat="1" applyFont="1" applyFill="1" applyBorder="1"/>
    <xf numFmtId="164" fontId="3" fillId="0" borderId="7" xfId="1" applyNumberFormat="1" applyFont="1" applyFill="1" applyBorder="1"/>
    <xf numFmtId="1" fontId="3" fillId="0" borderId="0" xfId="0" applyNumberFormat="1" applyFont="1" applyFill="1" applyBorder="1"/>
    <xf numFmtId="166" fontId="3" fillId="0" borderId="7" xfId="0" applyNumberFormat="1" applyFont="1" applyBorder="1" applyAlignment="1">
      <alignment horizontal="center"/>
    </xf>
    <xf numFmtId="166" fontId="3" fillId="0" borderId="7" xfId="0" applyNumberFormat="1" applyFont="1" applyBorder="1"/>
    <xf numFmtId="166" fontId="3" fillId="0" borderId="7" xfId="0" applyNumberFormat="1" applyFont="1" applyFill="1" applyBorder="1" applyAlignment="1">
      <alignment horizontal="center"/>
    </xf>
    <xf numFmtId="0" fontId="9" fillId="2" borderId="0" xfId="0" applyFont="1" applyFill="1"/>
    <xf numFmtId="0" fontId="2" fillId="0" borderId="7" xfId="0" applyFont="1" applyFill="1" applyBorder="1" applyAlignment="1">
      <alignment horizontal="center"/>
    </xf>
    <xf numFmtId="0" fontId="10" fillId="0" borderId="0" xfId="0" applyFont="1"/>
    <xf numFmtId="0" fontId="10" fillId="0" borderId="0" xfId="0" applyFont="1" applyAlignment="1">
      <alignment vertical="center"/>
    </xf>
    <xf numFmtId="0" fontId="2" fillId="0" borderId="0" xfId="0" applyFont="1" applyAlignment="1">
      <alignment horizontal="left"/>
    </xf>
    <xf numFmtId="0" fontId="2" fillId="0" borderId="0" xfId="0" applyFont="1" applyFill="1" applyAlignment="1">
      <alignment horizontal="left"/>
    </xf>
    <xf numFmtId="0" fontId="3" fillId="0" borderId="0" xfId="0" applyFont="1" applyFill="1" applyAlignment="1">
      <alignment horizontal="left"/>
    </xf>
    <xf numFmtId="10" fontId="3" fillId="0" borderId="7" xfId="0" applyNumberFormat="1" applyFont="1" applyFill="1" applyBorder="1" applyAlignment="1">
      <alignment horizontal="center"/>
    </xf>
    <xf numFmtId="0" fontId="2" fillId="0" borderId="7" xfId="0" applyFont="1" applyFill="1" applyBorder="1" applyAlignment="1">
      <alignment horizontal="center" wrapText="1"/>
    </xf>
    <xf numFmtId="10" fontId="2" fillId="0" borderId="0" xfId="0" applyNumberFormat="1" applyFont="1" applyAlignment="1">
      <alignment horizontal="left"/>
    </xf>
    <xf numFmtId="0" fontId="11" fillId="0" borderId="0" xfId="0" applyFont="1"/>
    <xf numFmtId="0" fontId="5" fillId="0" borderId="0" xfId="0" applyFont="1" applyFill="1" applyAlignment="1">
      <alignment vertical="center"/>
    </xf>
    <xf numFmtId="169" fontId="3" fillId="0" borderId="7" xfId="0" applyNumberFormat="1" applyFont="1" applyFill="1" applyBorder="1" applyAlignment="1">
      <alignment horizontal="center"/>
    </xf>
    <xf numFmtId="0" fontId="10" fillId="0" borderId="0" xfId="0" applyFont="1" applyFill="1"/>
    <xf numFmtId="0" fontId="13" fillId="0" borderId="0" xfId="4" applyFont="1" applyAlignment="1" applyProtection="1"/>
    <xf numFmtId="0" fontId="3" fillId="0" borderId="0" xfId="0" applyFont="1" applyBorder="1" applyAlignment="1"/>
    <xf numFmtId="0" fontId="3" fillId="0" borderId="7" xfId="0" applyFont="1" applyBorder="1" applyAlignment="1">
      <alignment wrapText="1"/>
    </xf>
    <xf numFmtId="43" fontId="3" fillId="0" borderId="7" xfId="1" applyNumberFormat="1" applyFont="1" applyBorder="1"/>
    <xf numFmtId="168" fontId="3" fillId="0" borderId="7" xfId="0" applyNumberFormat="1" applyFont="1" applyBorder="1"/>
    <xf numFmtId="0" fontId="6" fillId="0" borderId="7" xfId="0" applyFont="1" applyBorder="1"/>
    <xf numFmtId="0" fontId="0" fillId="0" borderId="7" xfId="0" applyBorder="1"/>
    <xf numFmtId="0" fontId="14" fillId="0" borderId="0" xfId="0" applyFont="1" applyFill="1" applyBorder="1"/>
    <xf numFmtId="0" fontId="15" fillId="0" borderId="0" xfId="0" applyFont="1" applyFill="1"/>
    <xf numFmtId="0" fontId="14" fillId="0" borderId="0" xfId="0" applyFont="1" applyFill="1"/>
    <xf numFmtId="0" fontId="14" fillId="0" borderId="0" xfId="0" applyFont="1"/>
    <xf numFmtId="2" fontId="14" fillId="0" borderId="0" xfId="0" applyNumberFormat="1" applyFont="1" applyFill="1" applyBorder="1"/>
    <xf numFmtId="0" fontId="2" fillId="0" borderId="7" xfId="0" applyFont="1" applyBorder="1" applyAlignment="1">
      <alignment horizontal="center"/>
    </xf>
    <xf numFmtId="0" fontId="2" fillId="2" borderId="1"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2" fillId="0" borderId="7" xfId="0" applyFont="1" applyBorder="1" applyAlignment="1">
      <alignment horizontal="center"/>
    </xf>
    <xf numFmtId="0" fontId="3" fillId="0" borderId="7" xfId="0" applyFont="1" applyFill="1" applyBorder="1" applyAlignment="1">
      <alignment horizontal="center"/>
    </xf>
    <xf numFmtId="0" fontId="3" fillId="2" borderId="7" xfId="0" applyFont="1" applyFill="1" applyBorder="1" applyAlignment="1">
      <alignment horizontal="center"/>
    </xf>
    <xf numFmtId="0" fontId="3" fillId="0" borderId="7" xfId="0" applyFont="1" applyFill="1" applyBorder="1" applyAlignment="1">
      <alignment horizontal="center" wrapText="1"/>
    </xf>
    <xf numFmtId="0" fontId="3" fillId="0" borderId="0" xfId="0" applyFont="1" applyFill="1" applyBorder="1" applyAlignment="1">
      <alignment horizontal="center"/>
    </xf>
    <xf numFmtId="0" fontId="10" fillId="0" borderId="0" xfId="0" applyFont="1" applyFill="1" applyAlignment="1">
      <alignment wrapText="1"/>
    </xf>
    <xf numFmtId="10" fontId="3" fillId="0" borderId="0" xfId="2" applyNumberFormat="1" applyFont="1" applyAlignment="1">
      <alignment horizontal="center"/>
    </xf>
    <xf numFmtId="10" fontId="3" fillId="0" borderId="7" xfId="2" applyNumberFormat="1" applyFont="1" applyBorder="1" applyAlignment="1">
      <alignment horizontal="center"/>
    </xf>
    <xf numFmtId="166" fontId="3" fillId="0" borderId="7" xfId="2" applyNumberFormat="1" applyFont="1" applyBorder="1" applyAlignment="1">
      <alignment horizontal="center"/>
    </xf>
    <xf numFmtId="10" fontId="16" fillId="0" borderId="7" xfId="2" applyNumberFormat="1" applyFont="1" applyBorder="1" applyAlignment="1">
      <alignment horizontal="center"/>
    </xf>
    <xf numFmtId="165" fontId="3" fillId="0" borderId="0" xfId="1" applyNumberFormat="1" applyFont="1"/>
    <xf numFmtId="175" fontId="3" fillId="0" borderId="0" xfId="1" applyNumberFormat="1" applyFont="1"/>
    <xf numFmtId="10" fontId="3" fillId="0" borderId="0" xfId="0" applyNumberFormat="1" applyFont="1" applyAlignment="1">
      <alignment horizontal="center"/>
    </xf>
  </cellXfs>
  <cellStyles count="5">
    <cellStyle name="Comma" xfId="1" builtinId="3"/>
    <cellStyle name="Hyperlink" xfId="4" builtinId="8"/>
    <cellStyle name="Normal" xfId="0" builtinId="0"/>
    <cellStyle name="Normal 2" xfId="3"/>
    <cellStyle name="Percent" xfId="2" builtinId="5"/>
  </cellStyles>
  <dxfs count="0"/>
  <tableStyles count="0" defaultTableStyle="TableStyleMedium9" defaultPivotStyle="PivotStyleLight16"/>
  <colors>
    <mruColors>
      <color rgb="FF630235"/>
      <color rgb="FF0B9CDA"/>
      <color rgb="FF545454"/>
      <color rgb="FF61A5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b="0">
                <a:latin typeface="Arial" pitchFamily="34" charset="0"/>
                <a:cs typeface="Arial" pitchFamily="34" charset="0"/>
              </a:rPr>
              <a:t>Share</a:t>
            </a:r>
            <a:r>
              <a:rPr lang="en-US" sz="1400" b="0" baseline="0">
                <a:latin typeface="Arial" pitchFamily="34" charset="0"/>
                <a:cs typeface="Arial" pitchFamily="34" charset="0"/>
              </a:rPr>
              <a:t> of global growth that accrued to each decile 1988-2011 </a:t>
            </a:r>
            <a:endParaRPr lang="en-US" sz="1400" b="0">
              <a:latin typeface="Arial" pitchFamily="34" charset="0"/>
              <a:cs typeface="Arial" pitchFamily="34" charset="0"/>
            </a:endParaRPr>
          </a:p>
        </c:rich>
      </c:tx>
      <c:layout/>
      <c:overlay val="0"/>
    </c:title>
    <c:autoTitleDeleted val="0"/>
    <c:plotArea>
      <c:layout/>
      <c:barChart>
        <c:barDir val="col"/>
        <c:grouping val="stacked"/>
        <c:varyColors val="0"/>
        <c:ser>
          <c:idx val="0"/>
          <c:order val="0"/>
          <c:tx>
            <c:v>DECILE SHARE</c:v>
          </c:tx>
          <c:spPr>
            <a:solidFill>
              <a:srgbClr val="61A534"/>
            </a:solidFill>
          </c:spPr>
          <c:invertIfNegative val="0"/>
          <c:dLbls>
            <c:dLbl>
              <c:idx val="0"/>
              <c:layout>
                <c:manualLayout>
                  <c:x val="3.6101083032491015E-3"/>
                  <c:y val="-4.0114377904596911E-2"/>
                </c:manualLayout>
              </c:layout>
              <c:numFmt formatCode="0.0%" sourceLinked="0"/>
              <c:spPr/>
              <c:txPr>
                <a:bodyPr/>
                <a:lstStyle/>
                <a:p>
                  <a:pPr>
                    <a:defRPr sz="1100" b="1">
                      <a:latin typeface="Arial" pitchFamily="34" charset="0"/>
                      <a:cs typeface="Arial"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9572756474032821E-3"/>
                  <c:y val="-4.4261118736304707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4.5300213761939497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3485317945365163E-3"/>
                  <c:y val="-5.5684943051843433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6528925619835406E-3"/>
                  <c:y val="-6.9785155721514225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8051962818727103E-3"/>
                  <c:y val="-8.0096077439861343E-2"/>
                </c:manualLayout>
              </c:layout>
              <c:tx>
                <c:rich>
                  <a:bodyPr/>
                  <a:lstStyle/>
                  <a:p>
                    <a:r>
                      <a:rPr lang="en-US">
                        <a:latin typeface="Arial" pitchFamily="34" charset="0"/>
                        <a:cs typeface="Arial" pitchFamily="34" charset="0"/>
                      </a:rPr>
                      <a:t>7</a:t>
                    </a:r>
                    <a:r>
                      <a:rPr lang="en-US"/>
                      <a:t>%</a:t>
                    </a:r>
                  </a:p>
                </c:rich>
              </c:tx>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2121072097553083E-16"/>
                  <c:y val="-0.1131831588061802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
                  <c:y val="-0.12434748491490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5008954205634033E-3"/>
                  <c:y val="-0.150964386332443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
                  <c:y val="-0.43185773796624166"/>
                </c:manualLayout>
              </c:layout>
              <c:tx>
                <c:rich>
                  <a:bodyPr/>
                  <a:lstStyle/>
                  <a:p>
                    <a:r>
                      <a:rPr lang="en-US">
                        <a:latin typeface="Arial" pitchFamily="34" charset="0"/>
                        <a:cs typeface="Arial" pitchFamily="34" charset="0"/>
                      </a:rPr>
                      <a:t>4</a:t>
                    </a:r>
                    <a:r>
                      <a:rPr lang="en-US"/>
                      <a:t>6%</a:t>
                    </a:r>
                  </a:p>
                </c:rich>
              </c:tx>
              <c:dLblPos val="ctr"/>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a:lstStyle/>
              <a:p>
                <a:pPr>
                  <a:defRPr sz="1100" b="1">
                    <a:latin typeface="Arial" pitchFamily="34" charset="0"/>
                    <a:cs typeface="Arial"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'1.Income'!$L$49:$L$58</c:f>
              <c:numCache>
                <c:formatCode>0.0%</c:formatCode>
                <c:ptCount val="10"/>
                <c:pt idx="0">
                  <c:v>6.2757983764401785E-3</c:v>
                </c:pt>
                <c:pt idx="1">
                  <c:v>1.1242901470402569E-2</c:v>
                </c:pt>
                <c:pt idx="2">
                  <c:v>1.6619268270098842E-2</c:v>
                </c:pt>
                <c:pt idx="3">
                  <c:v>2.5222817247083897E-2</c:v>
                </c:pt>
                <c:pt idx="4">
                  <c:v>3.9690163272412156E-2</c:v>
                </c:pt>
                <c:pt idx="5">
                  <c:v>6.4753291332224738E-2</c:v>
                </c:pt>
                <c:pt idx="6">
                  <c:v>9.2080253238028709E-2</c:v>
                </c:pt>
                <c:pt idx="7">
                  <c:v>0.12028203317760701</c:v>
                </c:pt>
                <c:pt idx="8">
                  <c:v>0.16684108593008903</c:v>
                </c:pt>
                <c:pt idx="9">
                  <c:v>0.33901680051068395</c:v>
                </c:pt>
              </c:numCache>
            </c:numRef>
          </c:val>
        </c:ser>
        <c:ser>
          <c:idx val="1"/>
          <c:order val="1"/>
          <c:tx>
            <c:v>TOP 1% SHARE</c:v>
          </c:tx>
          <c:spPr>
            <a:solidFill>
              <a:srgbClr val="630235"/>
            </a:solidFill>
          </c:spPr>
          <c:invertIfNegative val="0"/>
          <c:val>
            <c:numRef>
              <c:f>'1.Income'!$M$49:$M$58</c:f>
              <c:numCache>
                <c:formatCode>General</c:formatCode>
                <c:ptCount val="10"/>
                <c:pt idx="0">
                  <c:v>0</c:v>
                </c:pt>
                <c:pt idx="1">
                  <c:v>0</c:v>
                </c:pt>
                <c:pt idx="2">
                  <c:v>0</c:v>
                </c:pt>
                <c:pt idx="3">
                  <c:v>0</c:v>
                </c:pt>
                <c:pt idx="4">
                  <c:v>0</c:v>
                </c:pt>
                <c:pt idx="5">
                  <c:v>0</c:v>
                </c:pt>
                <c:pt idx="6">
                  <c:v>0</c:v>
                </c:pt>
                <c:pt idx="7">
                  <c:v>0</c:v>
                </c:pt>
                <c:pt idx="8">
                  <c:v>0</c:v>
                </c:pt>
                <c:pt idx="9" formatCode="0.0%">
                  <c:v>0.11797558717492884</c:v>
                </c:pt>
              </c:numCache>
            </c:numRef>
          </c:val>
        </c:ser>
        <c:dLbls>
          <c:showLegendKey val="0"/>
          <c:showVal val="0"/>
          <c:showCatName val="0"/>
          <c:showSerName val="0"/>
          <c:showPercent val="0"/>
          <c:showBubbleSize val="0"/>
        </c:dLbls>
        <c:gapWidth val="150"/>
        <c:overlap val="100"/>
        <c:axId val="773132624"/>
        <c:axId val="773133016"/>
      </c:barChart>
      <c:catAx>
        <c:axId val="773132624"/>
        <c:scaling>
          <c:orientation val="minMax"/>
        </c:scaling>
        <c:delete val="0"/>
        <c:axPos val="b"/>
        <c:majorTickMark val="out"/>
        <c:minorTickMark val="none"/>
        <c:tickLblPos val="nextTo"/>
        <c:txPr>
          <a:bodyPr/>
          <a:lstStyle/>
          <a:p>
            <a:pPr>
              <a:defRPr sz="1100" b="0">
                <a:latin typeface="Arial" pitchFamily="34" charset="0"/>
                <a:cs typeface="Arial" pitchFamily="34" charset="0"/>
              </a:defRPr>
            </a:pPr>
            <a:endParaRPr lang="en-US"/>
          </a:p>
        </c:txPr>
        <c:crossAx val="773133016"/>
        <c:crosses val="autoZero"/>
        <c:auto val="1"/>
        <c:lblAlgn val="ctr"/>
        <c:lblOffset val="100"/>
        <c:noMultiLvlLbl val="0"/>
      </c:catAx>
      <c:valAx>
        <c:axId val="773133016"/>
        <c:scaling>
          <c:orientation val="minMax"/>
        </c:scaling>
        <c:delete val="0"/>
        <c:axPos val="l"/>
        <c:majorGridlines/>
        <c:numFmt formatCode="0.0%" sourceLinked="1"/>
        <c:majorTickMark val="out"/>
        <c:minorTickMark val="none"/>
        <c:tickLblPos val="nextTo"/>
        <c:txPr>
          <a:bodyPr/>
          <a:lstStyle/>
          <a:p>
            <a:pPr>
              <a:defRPr sz="1100" b="0">
                <a:latin typeface="Arial" pitchFamily="34" charset="0"/>
                <a:cs typeface="Arial" pitchFamily="34" charset="0"/>
              </a:defRPr>
            </a:pPr>
            <a:endParaRPr lang="en-US"/>
          </a:p>
        </c:txPr>
        <c:crossAx val="773132624"/>
        <c:crosses val="autoZero"/>
        <c:crossBetween val="between"/>
      </c:valAx>
    </c:plotArea>
    <c:legend>
      <c:legendPos val="b"/>
      <c:layout/>
      <c:overlay val="0"/>
      <c:txPr>
        <a:bodyPr/>
        <a:lstStyle/>
        <a:p>
          <a:pPr>
            <a:defRPr sz="1100" b="1"/>
          </a:pPr>
          <a:endParaRPr lang="en-US"/>
        </a:p>
      </c:txPr>
    </c:legend>
    <c:plotVisOnly val="1"/>
    <c:dispBlanksAs val="gap"/>
    <c:showDLblsOverMax val="0"/>
  </c:chart>
  <c:spPr>
    <a:ln>
      <a:noFill/>
    </a:ln>
  </c:spPr>
  <c:printSettings>
    <c:headerFooter/>
    <c:pageMargins b="1" l="0.75000000000000189" r="0.75000000000000189"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4856686492170129"/>
          <c:y val="6.8976010865774595E-2"/>
          <c:w val="0.70881536596916206"/>
          <c:h val="0.64062081565230788"/>
        </c:manualLayout>
      </c:layout>
      <c:lineChart>
        <c:grouping val="standard"/>
        <c:varyColors val="0"/>
        <c:ser>
          <c:idx val="0"/>
          <c:order val="0"/>
          <c:tx>
            <c:strRef>
              <c:f>'4.Charts'!$B$65</c:f>
              <c:strCache>
                <c:ptCount val="1"/>
                <c:pt idx="0">
                  <c:v>CEO pay</c:v>
                </c:pt>
              </c:strCache>
            </c:strRef>
          </c:tx>
          <c:spPr>
            <a:ln w="28575" cmpd="sng">
              <a:solidFill>
                <a:srgbClr val="630235"/>
              </a:solidFill>
            </a:ln>
          </c:spPr>
          <c:marker>
            <c:symbol val="none"/>
          </c:marker>
          <c:dLbls>
            <c:dLbl>
              <c:idx val="36"/>
              <c:layout>
                <c:manualLayout>
                  <c:x val="3.3828569593938374E-3"/>
                  <c:y val="-1.8112454253077552E-2"/>
                </c:manualLayout>
              </c:layout>
              <c:numFmt formatCode="0.0%" sourceLinked="0"/>
              <c:spPr/>
              <c:txPr>
                <a:bodyPr/>
                <a:lstStyle/>
                <a:p>
                  <a:pPr>
                    <a:defRPr sz="1200" b="1">
                      <a:latin typeface="Arial" pitchFamily="34" charset="0"/>
                      <a:cs typeface="Arial"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numFmt formatCode="0.0%" sourceLinked="0"/>
            <c:spPr>
              <a:noFill/>
              <a:ln>
                <a:noFill/>
              </a:ln>
              <a:effectLst/>
            </c:spPr>
            <c:txPr>
              <a:bodyPr/>
              <a:lstStyle/>
              <a:p>
                <a:pPr>
                  <a:defRPr sz="1200">
                    <a:latin typeface="Arial" pitchFamily="34" charset="0"/>
                    <a:cs typeface="Arial"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'[2]% Change in CEO pay'!$A$9:$A$45</c:f>
              <c:numCache>
                <c:formatCode>General</c:formatCode>
                <c:ptCount val="37"/>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numCache>
            </c:numRef>
          </c:cat>
          <c:val>
            <c:numRef>
              <c:f>'4.Charts'!$B$66:$B$102</c:f>
              <c:numCache>
                <c:formatCode>0.00%</c:formatCode>
                <c:ptCount val="37"/>
                <c:pt idx="0">
                  <c:v>0</c:v>
                </c:pt>
                <c:pt idx="1">
                  <c:v>0</c:v>
                </c:pt>
                <c:pt idx="2">
                  <c:v>0</c:v>
                </c:pt>
                <c:pt idx="3">
                  <c:v>0</c:v>
                </c:pt>
                <c:pt idx="4">
                  <c:v>1E-3</c:v>
                </c:pt>
                <c:pt idx="5">
                  <c:v>1E-3</c:v>
                </c:pt>
                <c:pt idx="6">
                  <c:v>1E-3</c:v>
                </c:pt>
                <c:pt idx="7">
                  <c:v>1E-3</c:v>
                </c:pt>
                <c:pt idx="8">
                  <c:v>1E-3</c:v>
                </c:pt>
                <c:pt idx="9">
                  <c:v>1E-3</c:v>
                </c:pt>
                <c:pt idx="10">
                  <c:v>2E-3</c:v>
                </c:pt>
                <c:pt idx="11">
                  <c:v>0.86199999999999999</c:v>
                </c:pt>
                <c:pt idx="12">
                  <c:v>0.86299999999999999</c:v>
                </c:pt>
                <c:pt idx="13">
                  <c:v>0.86399999999999999</c:v>
                </c:pt>
                <c:pt idx="14">
                  <c:v>2.2989999999999999</c:v>
                </c:pt>
                <c:pt idx="15">
                  <c:v>2.7</c:v>
                </c:pt>
                <c:pt idx="16">
                  <c:v>1.9279999999999999</c:v>
                </c:pt>
                <c:pt idx="17">
                  <c:v>2.9420000000000002</c:v>
                </c:pt>
                <c:pt idx="18">
                  <c:v>4.0140000000000002</c:v>
                </c:pt>
                <c:pt idx="19">
                  <c:v>6.63</c:v>
                </c:pt>
                <c:pt idx="20">
                  <c:v>10.367000000000001</c:v>
                </c:pt>
                <c:pt idx="21">
                  <c:v>9.0429999999999993</c:v>
                </c:pt>
                <c:pt idx="22">
                  <c:v>12.708</c:v>
                </c:pt>
                <c:pt idx="23">
                  <c:v>6.6859999999999999</c:v>
                </c:pt>
                <c:pt idx="24">
                  <c:v>5.79</c:v>
                </c:pt>
                <c:pt idx="25">
                  <c:v>7.6829999999999998</c:v>
                </c:pt>
                <c:pt idx="26">
                  <c:v>8.5419999999999998</c:v>
                </c:pt>
                <c:pt idx="27">
                  <c:v>10.172000000000001</c:v>
                </c:pt>
                <c:pt idx="28">
                  <c:v>11.443</c:v>
                </c:pt>
                <c:pt idx="29">
                  <c:v>11.632999999999999</c:v>
                </c:pt>
                <c:pt idx="30">
                  <c:v>7.9240000000000004</c:v>
                </c:pt>
                <c:pt idx="31">
                  <c:v>6.1120000000000001</c:v>
                </c:pt>
                <c:pt idx="32">
                  <c:v>7.5149999999999997</c:v>
                </c:pt>
                <c:pt idx="33">
                  <c:v>7.6509999999999998</c:v>
                </c:pt>
                <c:pt idx="34">
                  <c:v>9.0860000000000003</c:v>
                </c:pt>
                <c:pt idx="35">
                  <c:v>9.5660000000000007</c:v>
                </c:pt>
                <c:pt idx="36">
                  <c:v>9.9719999999999995</c:v>
                </c:pt>
              </c:numCache>
            </c:numRef>
          </c:val>
          <c:smooth val="0"/>
        </c:ser>
        <c:ser>
          <c:idx val="1"/>
          <c:order val="1"/>
          <c:tx>
            <c:strRef>
              <c:f>'4.Charts'!$C$65</c:f>
              <c:strCache>
                <c:ptCount val="1"/>
                <c:pt idx="0">
                  <c:v>S&amp;P 500</c:v>
                </c:pt>
              </c:strCache>
            </c:strRef>
          </c:tx>
          <c:spPr>
            <a:ln w="28575" cmpd="sng">
              <a:solidFill>
                <a:srgbClr val="0B9CDA"/>
              </a:solidFill>
            </a:ln>
          </c:spPr>
          <c:marker>
            <c:symbol val="none"/>
          </c:marker>
          <c:dLbls>
            <c:dLbl>
              <c:idx val="36"/>
              <c:layout>
                <c:manualLayout>
                  <c:x val="-2.7333509916765055E-3"/>
                  <c:y val="-2.1267197048849298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0%" sourceLinked="0"/>
            <c:spPr>
              <a:noFill/>
              <a:ln>
                <a:noFill/>
              </a:ln>
              <a:effectLst/>
            </c:spPr>
            <c:txPr>
              <a:bodyPr/>
              <a:lstStyle/>
              <a:p>
                <a:pPr>
                  <a:defRPr sz="1200" b="1">
                    <a:latin typeface="Arial" pitchFamily="34" charset="0"/>
                    <a:cs typeface="Arial"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'[2]% Change in CEO pay'!$A$9:$A$45</c:f>
              <c:numCache>
                <c:formatCode>General</c:formatCode>
                <c:ptCount val="37"/>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numCache>
            </c:numRef>
          </c:cat>
          <c:val>
            <c:numRef>
              <c:f>'4.Charts'!$C$66:$C$102</c:f>
              <c:numCache>
                <c:formatCode>0.00%</c:formatCode>
                <c:ptCount val="37"/>
                <c:pt idx="0">
                  <c:v>0</c:v>
                </c:pt>
                <c:pt idx="1">
                  <c:v>-2.1999999999999999E-2</c:v>
                </c:pt>
                <c:pt idx="2">
                  <c:v>1.4999999999999999E-2</c:v>
                </c:pt>
                <c:pt idx="3">
                  <c:v>-1E-3</c:v>
                </c:pt>
                <c:pt idx="4">
                  <c:v>-0.11899999999999999</c:v>
                </c:pt>
                <c:pt idx="5">
                  <c:v>0.13300000000000001</c:v>
                </c:pt>
                <c:pt idx="6">
                  <c:v>8.7999999999999995E-2</c:v>
                </c:pt>
                <c:pt idx="7">
                  <c:v>0.22500000000000001</c:v>
                </c:pt>
                <c:pt idx="8">
                  <c:v>0.52200000000000002</c:v>
                </c:pt>
                <c:pt idx="9">
                  <c:v>0.78800000000000003</c:v>
                </c:pt>
                <c:pt idx="10">
                  <c:v>0.59699999999999998</c:v>
                </c:pt>
                <c:pt idx="11">
                  <c:v>0.86099999999999999</c:v>
                </c:pt>
                <c:pt idx="12">
                  <c:v>0.83599999999999997</c:v>
                </c:pt>
                <c:pt idx="13">
                  <c:v>0.99199999999999999</c:v>
                </c:pt>
                <c:pt idx="14">
                  <c:v>1.147</c:v>
                </c:pt>
                <c:pt idx="15">
                  <c:v>1.276</c:v>
                </c:pt>
                <c:pt idx="16">
                  <c:v>1.272</c:v>
                </c:pt>
                <c:pt idx="17">
                  <c:v>1.611</c:v>
                </c:pt>
                <c:pt idx="18">
                  <c:v>2.1480000000000001</c:v>
                </c:pt>
                <c:pt idx="19">
                  <c:v>3.0129999999999999</c:v>
                </c:pt>
                <c:pt idx="20">
                  <c:v>3.919</c:v>
                </c:pt>
                <c:pt idx="21">
                  <c:v>4.8920000000000003</c:v>
                </c:pt>
                <c:pt idx="22">
                  <c:v>5.13</c:v>
                </c:pt>
                <c:pt idx="23">
                  <c:v>3.9889999999999999</c:v>
                </c:pt>
                <c:pt idx="24">
                  <c:v>3.0870000000000002</c:v>
                </c:pt>
                <c:pt idx="25">
                  <c:v>2.8820000000000001</c:v>
                </c:pt>
                <c:pt idx="26">
                  <c:v>3.427</c:v>
                </c:pt>
                <c:pt idx="27">
                  <c:v>3.5739999999999998</c:v>
                </c:pt>
                <c:pt idx="28">
                  <c:v>3.8069999999999999</c:v>
                </c:pt>
                <c:pt idx="29">
                  <c:v>4.2699999999999996</c:v>
                </c:pt>
                <c:pt idx="30">
                  <c:v>3.1909999999999998</c:v>
                </c:pt>
                <c:pt idx="31">
                  <c:v>2.2690000000000001</c:v>
                </c:pt>
                <c:pt idx="32">
                  <c:v>2.867</c:v>
                </c:pt>
                <c:pt idx="33">
                  <c:v>3.1680000000000001</c:v>
                </c:pt>
                <c:pt idx="34">
                  <c:v>3.444</c:v>
                </c:pt>
                <c:pt idx="35">
                  <c:v>4.2190000000000003</c:v>
                </c:pt>
                <c:pt idx="36">
                  <c:v>5.0339999999999998</c:v>
                </c:pt>
              </c:numCache>
            </c:numRef>
          </c:val>
          <c:smooth val="0"/>
        </c:ser>
        <c:ser>
          <c:idx val="2"/>
          <c:order val="2"/>
          <c:tx>
            <c:strRef>
              <c:f>'4.Charts'!$D$65</c:f>
              <c:strCache>
                <c:ptCount val="1"/>
                <c:pt idx="0">
                  <c:v>Typical worker pay</c:v>
                </c:pt>
              </c:strCache>
            </c:strRef>
          </c:tx>
          <c:spPr>
            <a:ln w="28575" cmpd="sng">
              <a:solidFill>
                <a:srgbClr val="61A534"/>
              </a:solidFill>
            </a:ln>
          </c:spPr>
          <c:marker>
            <c:symbol val="none"/>
          </c:marker>
          <c:dLbls>
            <c:dLbl>
              <c:idx val="36"/>
              <c:layout>
                <c:manualLayout>
                  <c:x val="6.112194691259923E-3"/>
                  <c:y val="-2.2112384209942597E-2"/>
                </c:manualLayout>
              </c:layout>
              <c:numFmt formatCode="0.0%" sourceLinked="0"/>
              <c:spPr/>
              <c:txPr>
                <a:bodyPr/>
                <a:lstStyle/>
                <a:p>
                  <a:pPr>
                    <a:defRPr sz="1200" b="1">
                      <a:latin typeface="Arial" pitchFamily="34" charset="0"/>
                      <a:cs typeface="Arial"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a:lstStyle/>
              <a:p>
                <a:pPr>
                  <a:defRPr sz="1200">
                    <a:latin typeface="Arial" pitchFamily="34" charset="0"/>
                    <a:cs typeface="Arial"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'[2]% Change in CEO pay'!$A$9:$A$45</c:f>
              <c:numCache>
                <c:formatCode>General</c:formatCode>
                <c:ptCount val="37"/>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numCache>
            </c:numRef>
          </c:cat>
          <c:val>
            <c:numRef>
              <c:f>'4.Charts'!$D$66:$D$102</c:f>
              <c:numCache>
                <c:formatCode>0.00%</c:formatCode>
                <c:ptCount val="37"/>
                <c:pt idx="0">
                  <c:v>0</c:v>
                </c:pt>
                <c:pt idx="1">
                  <c:v>-1.2999999999999999E-2</c:v>
                </c:pt>
                <c:pt idx="2">
                  <c:v>-3.7999999999999999E-2</c:v>
                </c:pt>
                <c:pt idx="3">
                  <c:v>-4.2999999999999997E-2</c:v>
                </c:pt>
                <c:pt idx="4">
                  <c:v>-4.1000000000000002E-2</c:v>
                </c:pt>
                <c:pt idx="5">
                  <c:v>-3.5999999999999997E-2</c:v>
                </c:pt>
                <c:pt idx="6">
                  <c:v>-0.04</c:v>
                </c:pt>
                <c:pt idx="7">
                  <c:v>-4.2000000000000003E-2</c:v>
                </c:pt>
                <c:pt idx="8">
                  <c:v>-3.5000000000000003E-2</c:v>
                </c:pt>
                <c:pt idx="9">
                  <c:v>-4.5999999999999999E-2</c:v>
                </c:pt>
                <c:pt idx="10">
                  <c:v>-0.05</c:v>
                </c:pt>
                <c:pt idx="11">
                  <c:v>-5.2999999999999999E-2</c:v>
                </c:pt>
                <c:pt idx="12">
                  <c:v>-5.6000000000000001E-2</c:v>
                </c:pt>
                <c:pt idx="13">
                  <c:v>-5.7000000000000002E-2</c:v>
                </c:pt>
                <c:pt idx="14">
                  <c:v>-4.4999999999999998E-2</c:v>
                </c:pt>
                <c:pt idx="15">
                  <c:v>-4.1000000000000002E-2</c:v>
                </c:pt>
                <c:pt idx="16">
                  <c:v>-3.7999999999999999E-2</c:v>
                </c:pt>
                <c:pt idx="17">
                  <c:v>-4.2000000000000003E-2</c:v>
                </c:pt>
                <c:pt idx="18">
                  <c:v>-4.1000000000000002E-2</c:v>
                </c:pt>
                <c:pt idx="19">
                  <c:v>-0.03</c:v>
                </c:pt>
                <c:pt idx="20">
                  <c:v>-7.0000000000000001E-3</c:v>
                </c:pt>
                <c:pt idx="21">
                  <c:v>8.0000000000000002E-3</c:v>
                </c:pt>
                <c:pt idx="22">
                  <c:v>1.4E-2</c:v>
                </c:pt>
                <c:pt idx="23">
                  <c:v>2.9000000000000001E-2</c:v>
                </c:pt>
                <c:pt idx="24">
                  <c:v>0.05</c:v>
                </c:pt>
                <c:pt idx="25">
                  <c:v>6.2E-2</c:v>
                </c:pt>
                <c:pt idx="26">
                  <c:v>0.06</c:v>
                </c:pt>
                <c:pt idx="27">
                  <c:v>5.5E-2</c:v>
                </c:pt>
                <c:pt idx="28">
                  <c:v>5.6000000000000001E-2</c:v>
                </c:pt>
                <c:pt idx="29">
                  <c:v>6.5000000000000002E-2</c:v>
                </c:pt>
                <c:pt idx="30">
                  <c:v>6.5000000000000002E-2</c:v>
                </c:pt>
                <c:pt idx="31">
                  <c:v>0.109</c:v>
                </c:pt>
                <c:pt idx="32">
                  <c:v>0.11899999999999999</c:v>
                </c:pt>
                <c:pt idx="33">
                  <c:v>0.105</c:v>
                </c:pt>
                <c:pt idx="34">
                  <c:v>9.5000000000000001E-2</c:v>
                </c:pt>
                <c:pt idx="35">
                  <c:v>0.10100000000000001</c:v>
                </c:pt>
                <c:pt idx="36">
                  <c:v>0.109</c:v>
                </c:pt>
              </c:numCache>
            </c:numRef>
          </c:val>
          <c:smooth val="0"/>
        </c:ser>
        <c:dLbls>
          <c:showLegendKey val="0"/>
          <c:showVal val="0"/>
          <c:showCatName val="0"/>
          <c:showSerName val="0"/>
          <c:showPercent val="0"/>
          <c:showBubbleSize val="0"/>
        </c:dLbls>
        <c:smooth val="0"/>
        <c:axId val="773659832"/>
        <c:axId val="773660224"/>
      </c:lineChart>
      <c:catAx>
        <c:axId val="773659832"/>
        <c:scaling>
          <c:orientation val="minMax"/>
        </c:scaling>
        <c:delete val="0"/>
        <c:axPos val="b"/>
        <c:numFmt formatCode="General" sourceLinked="0"/>
        <c:majorTickMark val="out"/>
        <c:minorTickMark val="none"/>
        <c:tickLblPos val="nextTo"/>
        <c:txPr>
          <a:bodyPr/>
          <a:lstStyle/>
          <a:p>
            <a:pPr>
              <a:defRPr sz="1200" b="0">
                <a:latin typeface="Arial" pitchFamily="34" charset="0"/>
                <a:cs typeface="Arial" pitchFamily="34" charset="0"/>
              </a:defRPr>
            </a:pPr>
            <a:endParaRPr lang="en-US"/>
          </a:p>
        </c:txPr>
        <c:crossAx val="773660224"/>
        <c:crosses val="autoZero"/>
        <c:auto val="1"/>
        <c:lblAlgn val="ctr"/>
        <c:lblOffset val="100"/>
        <c:tickLblSkip val="4"/>
        <c:noMultiLvlLbl val="0"/>
      </c:catAx>
      <c:valAx>
        <c:axId val="773660224"/>
        <c:scaling>
          <c:orientation val="minMax"/>
          <c:min val="0"/>
        </c:scaling>
        <c:delete val="0"/>
        <c:axPos val="l"/>
        <c:majorGridlines/>
        <c:title>
          <c:tx>
            <c:rich>
              <a:bodyPr rot="-5400000" vert="horz"/>
              <a:lstStyle/>
              <a:p>
                <a:pPr>
                  <a:defRPr sz="1200" b="0">
                    <a:latin typeface="Arial" pitchFamily="34" charset="0"/>
                    <a:cs typeface="Arial" pitchFamily="34" charset="0"/>
                  </a:defRPr>
                </a:pPr>
                <a:r>
                  <a:rPr lang="en-US" sz="1200" b="0">
                    <a:latin typeface="Arial" pitchFamily="34" charset="0"/>
                    <a:cs typeface="Arial" pitchFamily="34" charset="0"/>
                  </a:rPr>
                  <a:t>Percentage change</a:t>
                </a:r>
                <a:r>
                  <a:rPr lang="en-US" sz="1200" b="0" baseline="0">
                    <a:latin typeface="Arial" pitchFamily="34" charset="0"/>
                    <a:cs typeface="Arial" pitchFamily="34" charset="0"/>
                  </a:rPr>
                  <a:t> </a:t>
                </a:r>
                <a:endParaRPr lang="en-US" sz="1200" b="0">
                  <a:latin typeface="Arial" pitchFamily="34" charset="0"/>
                  <a:cs typeface="Arial" pitchFamily="34" charset="0"/>
                </a:endParaRPr>
              </a:p>
            </c:rich>
          </c:tx>
          <c:layout>
            <c:manualLayout>
              <c:xMode val="edge"/>
              <c:yMode val="edge"/>
              <c:x val="7.4916323532952991E-3"/>
              <c:y val="0.24562072809838717"/>
            </c:manualLayout>
          </c:layout>
          <c:overlay val="0"/>
        </c:title>
        <c:numFmt formatCode="0%" sourceLinked="0"/>
        <c:majorTickMark val="out"/>
        <c:minorTickMark val="none"/>
        <c:tickLblPos val="nextTo"/>
        <c:txPr>
          <a:bodyPr/>
          <a:lstStyle/>
          <a:p>
            <a:pPr>
              <a:defRPr sz="1100" b="0">
                <a:latin typeface="Arial" pitchFamily="34" charset="0"/>
                <a:cs typeface="Arial" pitchFamily="34" charset="0"/>
              </a:defRPr>
            </a:pPr>
            <a:endParaRPr lang="en-US"/>
          </a:p>
        </c:txPr>
        <c:crossAx val="773659832"/>
        <c:crosses val="autoZero"/>
        <c:crossBetween val="between"/>
      </c:valAx>
    </c:plotArea>
    <c:legend>
      <c:legendPos val="b"/>
      <c:layout>
        <c:manualLayout>
          <c:xMode val="edge"/>
          <c:yMode val="edge"/>
          <c:x val="0.17311918578984994"/>
          <c:y val="0.8360981304319921"/>
          <c:w val="0.65376146788990863"/>
          <c:h val="5.7156131984613986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printSettings>
    <c:headerFooter/>
    <c:pageMargins b="1" l="0.75000000000000244" r="0.75000000000000244"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2444729935073905"/>
          <c:y val="3.3113919970530002E-2"/>
          <c:w val="0.56681585854399774"/>
          <c:h val="0.78621356540958698"/>
        </c:manualLayout>
      </c:layout>
      <c:lineChart>
        <c:grouping val="standard"/>
        <c:varyColors val="0"/>
        <c:ser>
          <c:idx val="1"/>
          <c:order val="0"/>
          <c:tx>
            <c:strRef>
              <c:f>'4.Charts'!$C$112</c:f>
              <c:strCache>
                <c:ptCount val="1"/>
                <c:pt idx="0">
                  <c:v>Labour productivity index</c:v>
                </c:pt>
              </c:strCache>
            </c:strRef>
          </c:tx>
          <c:spPr>
            <a:ln>
              <a:solidFill>
                <a:srgbClr val="F16422"/>
              </a:solidFill>
            </a:ln>
          </c:spPr>
          <c:marker>
            <c:symbol val="none"/>
          </c:marker>
          <c:cat>
            <c:numRef>
              <c:f>[3]Sheet1!$A$10:$A$24</c:f>
              <c:numCache>
                <c:formatCode>General</c:formatCode>
                <c:ptCount val="1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numCache>
            </c:numRef>
          </c:cat>
          <c:val>
            <c:numRef>
              <c:f>'4.Charts'!$C$113:$C$127</c:f>
              <c:numCache>
                <c:formatCode>0.0</c:formatCode>
                <c:ptCount val="15"/>
                <c:pt idx="0">
                  <c:v>100</c:v>
                </c:pt>
                <c:pt idx="1">
                  <c:v>102.43600000000001</c:v>
                </c:pt>
                <c:pt idx="2">
                  <c:v>103.3563</c:v>
                </c:pt>
                <c:pt idx="3">
                  <c:v>104.9511</c:v>
                </c:pt>
                <c:pt idx="4">
                  <c:v>106.51300000000001</c:v>
                </c:pt>
                <c:pt idx="5">
                  <c:v>108.7968</c:v>
                </c:pt>
                <c:pt idx="6">
                  <c:v>110.23050000000001</c:v>
                </c:pt>
                <c:pt idx="7">
                  <c:v>111.58</c:v>
                </c:pt>
                <c:pt idx="8">
                  <c:v>112.88679999999999</c:v>
                </c:pt>
                <c:pt idx="9">
                  <c:v>112.4828</c:v>
                </c:pt>
                <c:pt idx="10">
                  <c:v>111.0681</c:v>
                </c:pt>
                <c:pt idx="11">
                  <c:v>114.1718</c:v>
                </c:pt>
                <c:pt idx="12">
                  <c:v>115.3241</c:v>
                </c:pt>
                <c:pt idx="13">
                  <c:v>116.1705</c:v>
                </c:pt>
                <c:pt idx="14">
                  <c:v>116.9948</c:v>
                </c:pt>
              </c:numCache>
            </c:numRef>
          </c:val>
          <c:smooth val="0"/>
        </c:ser>
        <c:ser>
          <c:idx val="0"/>
          <c:order val="1"/>
          <c:tx>
            <c:strRef>
              <c:f>'4.Charts'!$B$112</c:f>
              <c:strCache>
                <c:ptCount val="1"/>
                <c:pt idx="0">
                  <c:v>Real wage index</c:v>
                </c:pt>
              </c:strCache>
            </c:strRef>
          </c:tx>
          <c:spPr>
            <a:ln>
              <a:solidFill>
                <a:srgbClr val="0B9CDA"/>
              </a:solidFill>
            </a:ln>
          </c:spPr>
          <c:marker>
            <c:symbol val="none"/>
          </c:marker>
          <c:cat>
            <c:numRef>
              <c:f>[3]Sheet1!$A$10:$A$24</c:f>
              <c:numCache>
                <c:formatCode>General</c:formatCode>
                <c:ptCount val="1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numCache>
            </c:numRef>
          </c:cat>
          <c:val>
            <c:numRef>
              <c:f>'4.Charts'!$B$113:$B$127</c:f>
              <c:numCache>
                <c:formatCode>0.0</c:formatCode>
                <c:ptCount val="15"/>
                <c:pt idx="0">
                  <c:v>100</c:v>
                </c:pt>
                <c:pt idx="1">
                  <c:v>100.6495</c:v>
                </c:pt>
                <c:pt idx="2">
                  <c:v>101.3575</c:v>
                </c:pt>
                <c:pt idx="3">
                  <c:v>102.68940000000001</c:v>
                </c:pt>
                <c:pt idx="4">
                  <c:v>103.31180000000001</c:v>
                </c:pt>
                <c:pt idx="5">
                  <c:v>103.12869999999999</c:v>
                </c:pt>
                <c:pt idx="6">
                  <c:v>103.2876</c:v>
                </c:pt>
                <c:pt idx="7">
                  <c:v>104.21639999999999</c:v>
                </c:pt>
                <c:pt idx="8">
                  <c:v>105.288</c:v>
                </c:pt>
                <c:pt idx="9">
                  <c:v>104.97329999999999</c:v>
                </c:pt>
                <c:pt idx="10">
                  <c:v>105.85809999999999</c:v>
                </c:pt>
                <c:pt idx="11">
                  <c:v>106.47929999999999</c:v>
                </c:pt>
                <c:pt idx="12">
                  <c:v>105.953</c:v>
                </c:pt>
                <c:pt idx="13">
                  <c:v>106.04689999999999</c:v>
                </c:pt>
                <c:pt idx="14">
                  <c:v>106.2694</c:v>
                </c:pt>
              </c:numCache>
            </c:numRef>
          </c:val>
          <c:smooth val="0"/>
        </c:ser>
        <c:dLbls>
          <c:showLegendKey val="0"/>
          <c:showVal val="0"/>
          <c:showCatName val="0"/>
          <c:showSerName val="0"/>
          <c:showPercent val="0"/>
          <c:showBubbleSize val="0"/>
        </c:dLbls>
        <c:smooth val="0"/>
        <c:axId val="773661008"/>
        <c:axId val="773661400"/>
      </c:lineChart>
      <c:catAx>
        <c:axId val="773661008"/>
        <c:scaling>
          <c:orientation val="minMax"/>
        </c:scaling>
        <c:delete val="0"/>
        <c:axPos val="b"/>
        <c:numFmt formatCode="General" sourceLinked="1"/>
        <c:majorTickMark val="out"/>
        <c:minorTickMark val="none"/>
        <c:tickLblPos val="nextTo"/>
        <c:txPr>
          <a:bodyPr/>
          <a:lstStyle/>
          <a:p>
            <a:pPr>
              <a:defRPr sz="1100" b="0">
                <a:latin typeface="Arial" pitchFamily="34" charset="0"/>
                <a:cs typeface="Arial" pitchFamily="34" charset="0"/>
              </a:defRPr>
            </a:pPr>
            <a:endParaRPr lang="en-US"/>
          </a:p>
        </c:txPr>
        <c:crossAx val="773661400"/>
        <c:crosses val="autoZero"/>
        <c:auto val="1"/>
        <c:lblAlgn val="ctr"/>
        <c:lblOffset val="100"/>
        <c:tickLblSkip val="2"/>
        <c:noMultiLvlLbl val="0"/>
      </c:catAx>
      <c:valAx>
        <c:axId val="773661400"/>
        <c:scaling>
          <c:orientation val="minMax"/>
          <c:min val="100"/>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Arial" pitchFamily="34" charset="0"/>
                    <a:ea typeface="+mn-ea"/>
                    <a:cs typeface="Arial" pitchFamily="34" charset="0"/>
                  </a:defRPr>
                </a:pPr>
                <a:r>
                  <a:rPr lang="en-US" sz="1200" b="0" i="0" baseline="0">
                    <a:effectLst/>
                    <a:latin typeface="Arial" pitchFamily="34" charset="0"/>
                    <a:cs typeface="Arial" pitchFamily="34" charset="0"/>
                  </a:rPr>
                  <a:t>Index (base year =1999)</a:t>
                </a:r>
                <a:endParaRPr lang="en-US" sz="1200" b="0">
                  <a:effectLst/>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Arial" pitchFamily="34" charset="0"/>
                    <a:ea typeface="+mn-ea"/>
                    <a:cs typeface="Arial" pitchFamily="34" charset="0"/>
                  </a:defRPr>
                </a:pPr>
                <a:endParaRPr lang="en-US" sz="1200" b="0">
                  <a:latin typeface="Arial" pitchFamily="34" charset="0"/>
                  <a:cs typeface="Arial" pitchFamily="34" charset="0"/>
                </a:endParaRPr>
              </a:p>
            </c:rich>
          </c:tx>
          <c:layout/>
          <c:overlay val="0"/>
        </c:title>
        <c:numFmt formatCode="0" sourceLinked="0"/>
        <c:majorTickMark val="out"/>
        <c:minorTickMark val="none"/>
        <c:tickLblPos val="nextTo"/>
        <c:txPr>
          <a:bodyPr/>
          <a:lstStyle/>
          <a:p>
            <a:pPr>
              <a:defRPr sz="1100" b="0">
                <a:latin typeface="Arial" pitchFamily="34" charset="0"/>
                <a:cs typeface="Arial" pitchFamily="34" charset="0"/>
              </a:defRPr>
            </a:pPr>
            <a:endParaRPr lang="en-US"/>
          </a:p>
        </c:txPr>
        <c:crossAx val="773661008"/>
        <c:crosses val="autoZero"/>
        <c:crossBetween val="between"/>
      </c:valAx>
    </c:plotArea>
    <c:legend>
      <c:legendPos val="r"/>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1" l="0.75000000000000244" r="0.75000000000000244"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88536845041871"/>
          <c:y val="6.090475469412477E-2"/>
          <c:w val="0.51299835886527267"/>
          <c:h val="0.56266782097263957"/>
        </c:manualLayout>
      </c:layout>
      <c:areaChart>
        <c:grouping val="stacked"/>
        <c:varyColors val="0"/>
        <c:ser>
          <c:idx val="0"/>
          <c:order val="0"/>
          <c:tx>
            <c:strRef>
              <c:f>'4.Charts'!$C$149</c:f>
              <c:strCache>
                <c:ptCount val="1"/>
                <c:pt idx="0">
                  <c:v>Private sector credit</c:v>
                </c:pt>
              </c:strCache>
            </c:strRef>
          </c:tx>
          <c:spPr>
            <a:solidFill>
              <a:srgbClr val="0B9CDA"/>
            </a:solidFill>
          </c:spPr>
          <c:cat>
            <c:numRef>
              <c:f>'4.Charts'!$A$150:$A$183</c:f>
              <c:numCache>
                <c:formatCode>General</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'4.Charts'!$C$150:$C$183</c:f>
              <c:numCache>
                <c:formatCode>#,##0.000</c:formatCode>
                <c:ptCount val="34"/>
                <c:pt idx="0">
                  <c:v>56.439140000000002</c:v>
                </c:pt>
                <c:pt idx="1">
                  <c:v>53.600810000000003</c:v>
                </c:pt>
                <c:pt idx="2">
                  <c:v>52.763779999999997</c:v>
                </c:pt>
                <c:pt idx="3">
                  <c:v>53.084290000000003</c:v>
                </c:pt>
                <c:pt idx="4">
                  <c:v>54.971739999999997</c:v>
                </c:pt>
                <c:pt idx="5">
                  <c:v>56.636830000000003</c:v>
                </c:pt>
                <c:pt idx="6">
                  <c:v>58.242820000000002</c:v>
                </c:pt>
                <c:pt idx="7">
                  <c:v>58.285290000000003</c:v>
                </c:pt>
                <c:pt idx="8">
                  <c:v>58.864669999999997</c:v>
                </c:pt>
                <c:pt idx="9">
                  <c:v>57.753810000000001</c:v>
                </c:pt>
                <c:pt idx="10">
                  <c:v>54.19782</c:v>
                </c:pt>
                <c:pt idx="11">
                  <c:v>49.308709999999998</c:v>
                </c:pt>
                <c:pt idx="12">
                  <c:v>45.509920000000001</c:v>
                </c:pt>
                <c:pt idx="13">
                  <c:v>44.235869999999998</c:v>
                </c:pt>
                <c:pt idx="14">
                  <c:v>44.342779999999998</c:v>
                </c:pt>
                <c:pt idx="15">
                  <c:v>45.69012</c:v>
                </c:pt>
                <c:pt idx="16">
                  <c:v>46.115130000000001</c:v>
                </c:pt>
                <c:pt idx="17">
                  <c:v>46.413020000000003</c:v>
                </c:pt>
                <c:pt idx="18">
                  <c:v>47.114960000000004</c:v>
                </c:pt>
                <c:pt idx="19">
                  <c:v>47.161349999999999</c:v>
                </c:pt>
                <c:pt idx="20">
                  <c:v>48.813940000000002</c:v>
                </c:pt>
                <c:pt idx="21">
                  <c:v>49.983989999999999</c:v>
                </c:pt>
                <c:pt idx="22">
                  <c:v>50.125</c:v>
                </c:pt>
                <c:pt idx="23">
                  <c:v>51.245040000000003</c:v>
                </c:pt>
                <c:pt idx="24">
                  <c:v>53.142980000000001</c:v>
                </c:pt>
                <c:pt idx="25">
                  <c:v>55.115380000000002</c:v>
                </c:pt>
                <c:pt idx="26">
                  <c:v>57.009050000000002</c:v>
                </c:pt>
                <c:pt idx="27">
                  <c:v>59.584060000000001</c:v>
                </c:pt>
                <c:pt idx="28">
                  <c:v>59.963250000000002</c:v>
                </c:pt>
                <c:pt idx="29">
                  <c:v>54.037170000000003</c:v>
                </c:pt>
                <c:pt idx="30">
                  <c:v>51.650269999999999</c:v>
                </c:pt>
                <c:pt idx="31">
                  <c:v>49.747599999999998</c:v>
                </c:pt>
                <c:pt idx="32">
                  <c:v>49.494280000000003</c:v>
                </c:pt>
                <c:pt idx="33">
                  <c:v>48.982520000000001</c:v>
                </c:pt>
              </c:numCache>
            </c:numRef>
          </c:val>
        </c:ser>
        <c:ser>
          <c:idx val="1"/>
          <c:order val="1"/>
          <c:tx>
            <c:strRef>
              <c:f>'4.Charts'!$B$149</c:f>
              <c:strCache>
                <c:ptCount val="1"/>
                <c:pt idx="0">
                  <c:v>Shadow banking</c:v>
                </c:pt>
              </c:strCache>
            </c:strRef>
          </c:tx>
          <c:spPr>
            <a:solidFill>
              <a:srgbClr val="545454"/>
            </a:solidFill>
          </c:spPr>
          <c:cat>
            <c:numRef>
              <c:f>'4.Charts'!$A$150:$A$183</c:f>
              <c:numCache>
                <c:formatCode>General</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'4.Charts'!$B$150:$B$183</c:f>
              <c:numCache>
                <c:formatCode>_(* #,##0.00_);_(* \(#,##0.00\);_(* "-"??_);_(@_)</c:formatCode>
                <c:ptCount val="34"/>
                <c:pt idx="0">
                  <c:v>134.89773336244542</c:v>
                </c:pt>
                <c:pt idx="1">
                  <c:v>136.17629993459983</c:v>
                </c:pt>
                <c:pt idx="2">
                  <c:v>146.91852194319878</c:v>
                </c:pt>
                <c:pt idx="3">
                  <c:v>152.47385848409883</c:v>
                </c:pt>
                <c:pt idx="4">
                  <c:v>155.21095111787565</c:v>
                </c:pt>
                <c:pt idx="5">
                  <c:v>171.38318518393262</c:v>
                </c:pt>
                <c:pt idx="6">
                  <c:v>188.00860695307398</c:v>
                </c:pt>
                <c:pt idx="7">
                  <c:v>196.81281685392798</c:v>
                </c:pt>
                <c:pt idx="8">
                  <c:v>198.79005337509039</c:v>
                </c:pt>
                <c:pt idx="9">
                  <c:v>202.83614704968448</c:v>
                </c:pt>
                <c:pt idx="10">
                  <c:v>203.91988018061406</c:v>
                </c:pt>
                <c:pt idx="11">
                  <c:v>217.93034085843865</c:v>
                </c:pt>
                <c:pt idx="12">
                  <c:v>227.17706484547276</c:v>
                </c:pt>
                <c:pt idx="13">
                  <c:v>239.10295855772162</c:v>
                </c:pt>
                <c:pt idx="14">
                  <c:v>239.74913659369525</c:v>
                </c:pt>
                <c:pt idx="15">
                  <c:v>255.14736907242857</c:v>
                </c:pt>
                <c:pt idx="16">
                  <c:v>266.8796108705958</c:v>
                </c:pt>
                <c:pt idx="17">
                  <c:v>286.10799992216994</c:v>
                </c:pt>
                <c:pt idx="18">
                  <c:v>306.13403881177658</c:v>
                </c:pt>
                <c:pt idx="19">
                  <c:v>327.26098401652075</c:v>
                </c:pt>
                <c:pt idx="20">
                  <c:v>325.08797350342252</c:v>
                </c:pt>
                <c:pt idx="21">
                  <c:v>334.60634308855373</c:v>
                </c:pt>
                <c:pt idx="22">
                  <c:v>335.64702459576409</c:v>
                </c:pt>
                <c:pt idx="23">
                  <c:v>355.81753655920141</c:v>
                </c:pt>
                <c:pt idx="24">
                  <c:v>368.35451488794206</c:v>
                </c:pt>
                <c:pt idx="25">
                  <c:v>373.31050420385378</c:v>
                </c:pt>
                <c:pt idx="26">
                  <c:v>389.47318500458289</c:v>
                </c:pt>
                <c:pt idx="27">
                  <c:v>410.04178958832955</c:v>
                </c:pt>
                <c:pt idx="28">
                  <c:v>397.49928040370685</c:v>
                </c:pt>
                <c:pt idx="29">
                  <c:v>420.18993785299642</c:v>
                </c:pt>
                <c:pt idx="30">
                  <c:v>412.80831170056939</c:v>
                </c:pt>
                <c:pt idx="31">
                  <c:v>408.28236539480213</c:v>
                </c:pt>
                <c:pt idx="32">
                  <c:v>415.85594767768754</c:v>
                </c:pt>
                <c:pt idx="33">
                  <c:v>434.55448180700256</c:v>
                </c:pt>
              </c:numCache>
            </c:numRef>
          </c:val>
        </c:ser>
        <c:dLbls>
          <c:showLegendKey val="0"/>
          <c:showVal val="0"/>
          <c:showCatName val="0"/>
          <c:showSerName val="0"/>
          <c:showPercent val="0"/>
          <c:showBubbleSize val="0"/>
        </c:dLbls>
        <c:axId val="773662184"/>
        <c:axId val="773662576"/>
      </c:areaChart>
      <c:catAx>
        <c:axId val="773662184"/>
        <c:scaling>
          <c:orientation val="minMax"/>
        </c:scaling>
        <c:delete val="0"/>
        <c:axPos val="b"/>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773662576"/>
        <c:crosses val="autoZero"/>
        <c:auto val="1"/>
        <c:lblAlgn val="ctr"/>
        <c:lblOffset val="100"/>
        <c:noMultiLvlLbl val="0"/>
      </c:catAx>
      <c:valAx>
        <c:axId val="773662576"/>
        <c:scaling>
          <c:orientation val="minMax"/>
        </c:scaling>
        <c:delete val="0"/>
        <c:axPos val="l"/>
        <c:majorGridlines/>
        <c:title>
          <c:tx>
            <c:rich>
              <a:bodyPr rot="-5400000" vert="horz"/>
              <a:lstStyle/>
              <a:p>
                <a:pPr>
                  <a:defRPr sz="1100" b="0">
                    <a:latin typeface="Arial" pitchFamily="34" charset="0"/>
                    <a:cs typeface="Arial" pitchFamily="34" charset="0"/>
                  </a:defRPr>
                </a:pPr>
                <a:r>
                  <a:rPr lang="en-GB" sz="1100" b="0">
                    <a:latin typeface="Arial" pitchFamily="34" charset="0"/>
                    <a:cs typeface="Arial" pitchFamily="34" charset="0"/>
                  </a:rPr>
                  <a:t>% GDP</a:t>
                </a:r>
              </a:p>
            </c:rich>
          </c:tx>
          <c:layout>
            <c:manualLayout>
              <c:xMode val="edge"/>
              <c:yMode val="edge"/>
              <c:x val="3.9002283066026752E-2"/>
              <c:y val="0.27385725822733675"/>
            </c:manualLayout>
          </c:layout>
          <c:overlay val="0"/>
        </c:title>
        <c:numFmt formatCode="#,##0.000" sourceLinked="1"/>
        <c:majorTickMark val="out"/>
        <c:minorTickMark val="none"/>
        <c:tickLblPos val="nextTo"/>
        <c:txPr>
          <a:bodyPr/>
          <a:lstStyle/>
          <a:p>
            <a:pPr>
              <a:defRPr>
                <a:latin typeface="Arial" pitchFamily="34" charset="0"/>
                <a:cs typeface="Arial" pitchFamily="34" charset="0"/>
              </a:defRPr>
            </a:pPr>
            <a:endParaRPr lang="en-US"/>
          </a:p>
        </c:txPr>
        <c:crossAx val="773662184"/>
        <c:crosses val="autoZero"/>
        <c:crossBetween val="midCat"/>
      </c:valAx>
      <c:spPr>
        <a:noFill/>
      </c:spPr>
    </c:plotArea>
    <c:legend>
      <c:legendPos val="r"/>
      <c:layout>
        <c:manualLayout>
          <c:xMode val="edge"/>
          <c:yMode val="edge"/>
          <c:x val="0.70019484596125769"/>
          <c:y val="0.38430265959244364"/>
          <c:w val="0.24793195519147998"/>
          <c:h val="0.1093796688875429"/>
        </c:manualLayout>
      </c:layout>
      <c:overlay val="0"/>
      <c:txPr>
        <a:bodyPr/>
        <a:lstStyle/>
        <a:p>
          <a:pPr>
            <a:defRPr sz="1100">
              <a:latin typeface="Arial" pitchFamily="34" charset="0"/>
              <a:cs typeface="Arial" pitchFamily="34" charset="0"/>
            </a:defRPr>
          </a:pPr>
          <a:endParaRPr lang="en-US"/>
        </a:p>
      </c:txPr>
    </c:legend>
    <c:plotVisOnly val="1"/>
    <c:dispBlanksAs val="zero"/>
    <c:showDLblsOverMax val="0"/>
  </c:chart>
  <c:spPr>
    <a:ln>
      <a:noFill/>
    </a:ln>
  </c:spPr>
  <c:printSettings>
    <c:headerFooter/>
    <c:pageMargins b="0.75000000000000178" l="0.70000000000000062" r="0.70000000000000062" t="0.750000000000001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65245316308799"/>
          <c:y val="2.6357177253874275E-2"/>
          <c:w val="0.80161576340906793"/>
          <c:h val="0.79425176660609764"/>
        </c:manualLayout>
      </c:layout>
      <c:barChart>
        <c:barDir val="col"/>
        <c:grouping val="clustered"/>
        <c:varyColors val="0"/>
        <c:ser>
          <c:idx val="0"/>
          <c:order val="0"/>
          <c:tx>
            <c:strRef>
              <c:f>'4.Charts'!$B$191</c:f>
              <c:strCache>
                <c:ptCount val="1"/>
                <c:pt idx="0">
                  <c:v>Total</c:v>
                </c:pt>
              </c:strCache>
            </c:strRef>
          </c:tx>
          <c:spPr>
            <a:solidFill>
              <a:srgbClr val="0B9CDA"/>
            </a:solidFill>
            <a:ln w="25400">
              <a:noFill/>
            </a:ln>
          </c:spPr>
          <c:invertIfNegative val="0"/>
          <c:cat>
            <c:numRef>
              <c:f>'4.Charts'!$A$192:$A$201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'4.Charts'!$B$192:$B$201</c:f>
              <c:numCache>
                <c:formatCode>General</c:formatCode>
                <c:ptCount val="10"/>
                <c:pt idx="0">
                  <c:v>-0.83641484892267826</c:v>
                </c:pt>
                <c:pt idx="1">
                  <c:v>-0.67019559939959161</c:v>
                </c:pt>
                <c:pt idx="2">
                  <c:v>-0.5996534051030733</c:v>
                </c:pt>
                <c:pt idx="3">
                  <c:v>-0.54175810473639319</c:v>
                </c:pt>
                <c:pt idx="4">
                  <c:v>-0.48837831894419559</c:v>
                </c:pt>
                <c:pt idx="5">
                  <c:v>-0.43514521514661442</c:v>
                </c:pt>
                <c:pt idx="6">
                  <c:v>-0.37608990280729132</c:v>
                </c:pt>
                <c:pt idx="7">
                  <c:v>-0.30814453961299088</c:v>
                </c:pt>
                <c:pt idx="8">
                  <c:v>-0.21372840573966018</c:v>
                </c:pt>
                <c:pt idx="9">
                  <c:v>6.062514891413634E-2</c:v>
                </c:pt>
              </c:numCache>
            </c:numRef>
          </c:val>
        </c:ser>
        <c:dLbls>
          <c:showLegendKey val="0"/>
          <c:showVal val="0"/>
          <c:showCatName val="0"/>
          <c:showSerName val="0"/>
          <c:showPercent val="0"/>
          <c:showBubbleSize val="0"/>
        </c:dLbls>
        <c:gapWidth val="150"/>
        <c:axId val="773663360"/>
        <c:axId val="1146120328"/>
      </c:barChart>
      <c:scatterChart>
        <c:scatterStyle val="lineMarker"/>
        <c:varyColors val="0"/>
        <c:ser>
          <c:idx val="1"/>
          <c:order val="1"/>
          <c:tx>
            <c:strRef>
              <c:f>'4.Charts'!$C$191</c:f>
              <c:strCache>
                <c:ptCount val="1"/>
                <c:pt idx="0">
                  <c:v>Average</c:v>
                </c:pt>
              </c:strCache>
            </c:strRef>
          </c:tx>
          <c:spPr>
            <a:ln w="25400">
              <a:solidFill>
                <a:schemeClr val="tx1"/>
              </a:solidFill>
            </a:ln>
            <a:effectLst/>
          </c:spPr>
          <c:marker>
            <c:symbol val="none"/>
          </c:marker>
          <c:dPt>
            <c:idx val="2"/>
            <c:bubble3D val="0"/>
            <c:spPr>
              <a:ln w="19050">
                <a:solidFill>
                  <a:schemeClr val="tx1"/>
                </a:solidFill>
              </a:ln>
              <a:effectLst/>
            </c:spPr>
          </c:dPt>
          <c:xVal>
            <c:numRef>
              <c:f>'4.Charts'!$A$192:$A$201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'4.Charts'!$C$192:$C$201</c:f>
              <c:numCache>
                <c:formatCode>General</c:formatCode>
                <c:ptCount val="10"/>
                <c:pt idx="0">
                  <c:v>-0.308508</c:v>
                </c:pt>
                <c:pt idx="1">
                  <c:v>-0.308508</c:v>
                </c:pt>
                <c:pt idx="2">
                  <c:v>-0.308508</c:v>
                </c:pt>
                <c:pt idx="3">
                  <c:v>-0.308508</c:v>
                </c:pt>
                <c:pt idx="4">
                  <c:v>-0.308508</c:v>
                </c:pt>
                <c:pt idx="5">
                  <c:v>-0.308508</c:v>
                </c:pt>
                <c:pt idx="6">
                  <c:v>-0.308508</c:v>
                </c:pt>
                <c:pt idx="7">
                  <c:v>-0.308508</c:v>
                </c:pt>
                <c:pt idx="8">
                  <c:v>-0.308508</c:v>
                </c:pt>
                <c:pt idx="9">
                  <c:v>-0.308508</c:v>
                </c:pt>
              </c:numCache>
            </c:numRef>
          </c:yVal>
          <c:smooth val="0"/>
        </c:ser>
        <c:dLbls>
          <c:showLegendKey val="0"/>
          <c:showVal val="0"/>
          <c:showCatName val="0"/>
          <c:showSerName val="0"/>
          <c:showPercent val="0"/>
          <c:showBubbleSize val="0"/>
        </c:dLbls>
        <c:axId val="1146120720"/>
        <c:axId val="1146121112"/>
      </c:scatterChart>
      <c:catAx>
        <c:axId val="7736633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200" b="0" i="0">
                <a:solidFill>
                  <a:srgbClr val="000000"/>
                </a:solidFill>
                <a:latin typeface="Arial" pitchFamily="34" charset="0"/>
                <a:ea typeface="Arial Narrow"/>
                <a:cs typeface="Arial" pitchFamily="34" charset="0"/>
              </a:defRPr>
            </a:pPr>
            <a:endParaRPr lang="en-US"/>
          </a:p>
        </c:txPr>
        <c:crossAx val="1146120328"/>
        <c:crosses val="autoZero"/>
        <c:auto val="1"/>
        <c:lblAlgn val="ctr"/>
        <c:lblOffset val="0"/>
        <c:tickLblSkip val="1"/>
        <c:noMultiLvlLbl val="0"/>
      </c:catAx>
      <c:valAx>
        <c:axId val="1146120328"/>
        <c:scaling>
          <c:orientation val="minMax"/>
          <c:min val="-1"/>
        </c:scaling>
        <c:delete val="0"/>
        <c:axPos val="l"/>
        <c:majorGridlines>
          <c:spPr>
            <a:ln w="9525" cmpd="sng">
              <a:solidFill>
                <a:srgbClr val="FFFFFF"/>
              </a:solidFill>
              <a:prstDash val="solid"/>
            </a:ln>
          </c:spPr>
        </c:majorGridlines>
        <c:title>
          <c:tx>
            <c:rich>
              <a:bodyPr rot="-5400000" vert="horz"/>
              <a:lstStyle/>
              <a:p>
                <a:pPr>
                  <a:defRPr sz="1200" b="0" i="0">
                    <a:solidFill>
                      <a:srgbClr val="000000"/>
                    </a:solidFill>
                    <a:latin typeface="Arial" pitchFamily="34" charset="0"/>
                    <a:cs typeface="Arial" pitchFamily="34" charset="0"/>
                  </a:defRPr>
                </a:pPr>
                <a:r>
                  <a:rPr lang="en-GB" sz="1200" b="0" i="0">
                    <a:solidFill>
                      <a:srgbClr val="000000"/>
                    </a:solidFill>
                    <a:latin typeface="Arial" pitchFamily="34" charset="0"/>
                    <a:cs typeface="Arial" pitchFamily="34" charset="0"/>
                  </a:rPr>
                  <a:t>Percentage points</a:t>
                </a:r>
              </a:p>
            </c:rich>
          </c:tx>
          <c:layout>
            <c:manualLayout>
              <c:xMode val="edge"/>
              <c:yMode val="edge"/>
              <c:x val="1.5030038688572715E-2"/>
              <c:y val="0.26911636045494314"/>
            </c:manualLayout>
          </c:layout>
          <c:overlay val="0"/>
        </c:title>
        <c:numFmt formatCode="General"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100" b="0" i="0">
                <a:solidFill>
                  <a:srgbClr val="000000"/>
                </a:solidFill>
                <a:latin typeface="Arial" pitchFamily="34" charset="0"/>
                <a:ea typeface="Arial Narrow"/>
                <a:cs typeface="Arial" pitchFamily="34" charset="0"/>
              </a:defRPr>
            </a:pPr>
            <a:endParaRPr lang="en-US"/>
          </a:p>
        </c:txPr>
        <c:crossAx val="773663360"/>
        <c:crosses val="autoZero"/>
        <c:crossBetween val="between"/>
      </c:valAx>
      <c:valAx>
        <c:axId val="1146120720"/>
        <c:scaling>
          <c:orientation val="minMax"/>
          <c:max val="6"/>
          <c:min val="2"/>
        </c:scaling>
        <c:delete val="0"/>
        <c:axPos val="t"/>
        <c:numFmt formatCode="General" sourceLinked="1"/>
        <c:majorTickMark val="out"/>
        <c:minorTickMark val="none"/>
        <c:tickLblPos val="none"/>
        <c:spPr>
          <a:noFill/>
          <a:ln w="3175">
            <a:noFill/>
            <a:prstDash val="solid"/>
          </a:ln>
          <a:extLst>
            <a:ext uri="{909E8E84-426E-40DD-AFC4-6F175D3DCCD1}">
              <a14:hiddenFill xmlns:a14="http://schemas.microsoft.com/office/drawing/2010/main">
                <a:noFill/>
              </a14:hiddenFill>
            </a:ext>
          </a:extLst>
        </c:spPr>
        <c:crossAx val="1146121112"/>
        <c:crosses val="max"/>
        <c:crossBetween val="midCat"/>
      </c:valAx>
      <c:valAx>
        <c:axId val="1146121112"/>
        <c:scaling>
          <c:orientation val="minMax"/>
          <c:max val="0.2"/>
          <c:min val="-1"/>
        </c:scaling>
        <c:delete val="1"/>
        <c:axPos val="r"/>
        <c:numFmt formatCode="General" sourceLinked="1"/>
        <c:majorTickMark val="out"/>
        <c:minorTickMark val="none"/>
        <c:tickLblPos val="none"/>
        <c:crossAx val="1146120720"/>
        <c:crosses val="max"/>
        <c:crossBetween val="midCat"/>
      </c:valAx>
      <c:spPr>
        <a:solidFill>
          <a:sysClr val="window" lastClr="FFFFFF"/>
        </a:solidFill>
        <a:ln w="9525">
          <a:solidFill>
            <a:srgbClr val="000000"/>
          </a:solidFill>
        </a:ln>
      </c:spPr>
    </c:plotArea>
    <c:plotVisOnly val="1"/>
    <c:dispBlanksAs val="gap"/>
    <c:showDLblsOverMax val="1"/>
  </c:chart>
  <c:spPr>
    <a:noFill/>
    <a:ln w="9525">
      <a:noFill/>
    </a:ln>
  </c:spPr>
  <c:printSettings>
    <c:headerFooter/>
    <c:pageMargins b="0.75000000000000244" l="0.70000000000000062" r="0.70000000000000062" t="0.7500000000000024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93586307030771"/>
          <c:y val="4.4309296864207925E-2"/>
          <c:w val="0.56609498516827461"/>
          <c:h val="0.76232253146574502"/>
        </c:manualLayout>
      </c:layout>
      <c:lineChart>
        <c:grouping val="standard"/>
        <c:varyColors val="0"/>
        <c:ser>
          <c:idx val="0"/>
          <c:order val="0"/>
          <c:tx>
            <c:strRef>
              <c:f>'4.Charts'!$B$223</c:f>
              <c:strCache>
                <c:ptCount val="1"/>
                <c:pt idx="0">
                  <c:v>Labour productivity Index</c:v>
                </c:pt>
              </c:strCache>
            </c:strRef>
          </c:tx>
          <c:spPr>
            <a:ln>
              <a:solidFill>
                <a:srgbClr val="0B9CDA"/>
              </a:solidFill>
            </a:ln>
          </c:spPr>
          <c:marker>
            <c:symbol val="none"/>
          </c:marker>
          <c:cat>
            <c:numRef>
              <c:f>'4.Charts'!$A$224:$A$239</c:f>
              <c:numCache>
                <c:formatCode>General</c:formatCod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numCache>
            </c:numRef>
          </c:cat>
          <c:val>
            <c:numRef>
              <c:f>'4.Charts'!$B$224:$B$239</c:f>
              <c:numCache>
                <c:formatCode>General</c:formatCode>
                <c:ptCount val="16"/>
                <c:pt idx="0">
                  <c:v>100</c:v>
                </c:pt>
                <c:pt idx="1">
                  <c:v>120</c:v>
                </c:pt>
                <c:pt idx="2">
                  <c:v>130</c:v>
                </c:pt>
                <c:pt idx="3">
                  <c:v>160</c:v>
                </c:pt>
                <c:pt idx="4">
                  <c:v>200</c:v>
                </c:pt>
                <c:pt idx="5">
                  <c:v>255</c:v>
                </c:pt>
                <c:pt idx="6">
                  <c:v>290</c:v>
                </c:pt>
                <c:pt idx="7">
                  <c:v>315</c:v>
                </c:pt>
                <c:pt idx="8">
                  <c:v>400</c:v>
                </c:pt>
                <c:pt idx="9">
                  <c:v>450</c:v>
                </c:pt>
                <c:pt idx="10">
                  <c:v>575</c:v>
                </c:pt>
                <c:pt idx="11">
                  <c:v>680</c:v>
                </c:pt>
                <c:pt idx="12">
                  <c:v>805</c:v>
                </c:pt>
                <c:pt idx="13">
                  <c:v>795</c:v>
                </c:pt>
                <c:pt idx="14">
                  <c:v>815</c:v>
                </c:pt>
                <c:pt idx="15">
                  <c:v>910</c:v>
                </c:pt>
              </c:numCache>
            </c:numRef>
          </c:val>
          <c:smooth val="0"/>
        </c:ser>
        <c:ser>
          <c:idx val="1"/>
          <c:order val="1"/>
          <c:tx>
            <c:strRef>
              <c:f>'4.Charts'!$C$223</c:f>
              <c:strCache>
                <c:ptCount val="1"/>
                <c:pt idx="0">
                  <c:v>Real average wage index</c:v>
                </c:pt>
              </c:strCache>
            </c:strRef>
          </c:tx>
          <c:spPr>
            <a:ln>
              <a:solidFill>
                <a:srgbClr val="F16422"/>
              </a:solidFill>
            </a:ln>
          </c:spPr>
          <c:marker>
            <c:symbol val="none"/>
          </c:marker>
          <c:cat>
            <c:numRef>
              <c:f>'4.Charts'!$A$224:$A$239</c:f>
              <c:numCache>
                <c:formatCode>General</c:formatCod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numCache>
            </c:numRef>
          </c:cat>
          <c:val>
            <c:numRef>
              <c:f>'4.Charts'!$C$224:$C$239</c:f>
              <c:numCache>
                <c:formatCode>General</c:formatCode>
                <c:ptCount val="16"/>
                <c:pt idx="0">
                  <c:v>100</c:v>
                </c:pt>
                <c:pt idx="1">
                  <c:v>105</c:v>
                </c:pt>
                <c:pt idx="2">
                  <c:v>110</c:v>
                </c:pt>
                <c:pt idx="3">
                  <c:v>115</c:v>
                </c:pt>
                <c:pt idx="4">
                  <c:v>145</c:v>
                </c:pt>
                <c:pt idx="5">
                  <c:v>160</c:v>
                </c:pt>
                <c:pt idx="6">
                  <c:v>190</c:v>
                </c:pt>
                <c:pt idx="7">
                  <c:v>210</c:v>
                </c:pt>
                <c:pt idx="8">
                  <c:v>230</c:v>
                </c:pt>
                <c:pt idx="9">
                  <c:v>260</c:v>
                </c:pt>
                <c:pt idx="10">
                  <c:v>295</c:v>
                </c:pt>
                <c:pt idx="11">
                  <c:v>324</c:v>
                </c:pt>
                <c:pt idx="12">
                  <c:v>375</c:v>
                </c:pt>
                <c:pt idx="13">
                  <c:v>410</c:v>
                </c:pt>
                <c:pt idx="14">
                  <c:v>455</c:v>
                </c:pt>
                <c:pt idx="15">
                  <c:v>500</c:v>
                </c:pt>
              </c:numCache>
            </c:numRef>
          </c:val>
          <c:smooth val="0"/>
        </c:ser>
        <c:dLbls>
          <c:showLegendKey val="0"/>
          <c:showVal val="0"/>
          <c:showCatName val="0"/>
          <c:showSerName val="0"/>
          <c:showPercent val="0"/>
          <c:showBubbleSize val="0"/>
        </c:dLbls>
        <c:smooth val="0"/>
        <c:axId val="1146121896"/>
        <c:axId val="1146122288"/>
      </c:lineChart>
      <c:catAx>
        <c:axId val="1146121896"/>
        <c:scaling>
          <c:orientation val="minMax"/>
        </c:scaling>
        <c:delete val="0"/>
        <c:axPos val="b"/>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146122288"/>
        <c:crosses val="autoZero"/>
        <c:auto val="1"/>
        <c:lblAlgn val="ctr"/>
        <c:lblOffset val="100"/>
        <c:noMultiLvlLbl val="0"/>
      </c:catAx>
      <c:valAx>
        <c:axId val="1146122288"/>
        <c:scaling>
          <c:orientation val="minMax"/>
        </c:scaling>
        <c:delete val="0"/>
        <c:axPos val="l"/>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146121896"/>
        <c:crosses val="autoZero"/>
        <c:crossBetween val="between"/>
      </c:valAx>
      <c:spPr>
        <a:noFill/>
      </c:spPr>
    </c:plotArea>
    <c:legend>
      <c:legendPos val="r"/>
      <c:layout>
        <c:manualLayout>
          <c:xMode val="edge"/>
          <c:yMode val="edge"/>
          <c:x val="0.6887559986954308"/>
          <c:y val="0.38398378420519286"/>
          <c:w val="0.23615598885793898"/>
          <c:h val="0.3420989095605953"/>
        </c:manualLayout>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a:latin typeface="Arial" pitchFamily="34" charset="0"/>
                <a:cs typeface="Arial" pitchFamily="34" charset="0"/>
              </a:defRPr>
            </a:pPr>
            <a:r>
              <a:rPr lang="en-US" sz="1400" b="0">
                <a:latin typeface="Arial" pitchFamily="34" charset="0"/>
                <a:cs typeface="Arial" pitchFamily="34" charset="0"/>
              </a:rPr>
              <a:t>Absolute increase in income 1988-2011</a:t>
            </a:r>
          </a:p>
        </c:rich>
      </c:tx>
      <c:layout/>
      <c:overlay val="0"/>
    </c:title>
    <c:autoTitleDeleted val="0"/>
    <c:plotArea>
      <c:layout/>
      <c:barChart>
        <c:barDir val="col"/>
        <c:grouping val="stacked"/>
        <c:varyColors val="0"/>
        <c:ser>
          <c:idx val="0"/>
          <c:order val="0"/>
          <c:tx>
            <c:v>DECILE SHARE</c:v>
          </c:tx>
          <c:spPr>
            <a:solidFill>
              <a:srgbClr val="61A534"/>
            </a:solidFill>
          </c:spPr>
          <c:invertIfNegative val="0"/>
          <c:dLbls>
            <c:dLbl>
              <c:idx val="0"/>
              <c:layout>
                <c:manualLayout>
                  <c:x val="1.9801980198020071E-3"/>
                  <c:y val="-2.976190476190480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9801980198019867E-3"/>
                  <c:y val="-3.273809523809530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3.575438720384167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3.571428571428570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7706952446654668E-3"/>
                  <c:y val="-5.06486352883019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7.448489342419641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9802507527546163E-3"/>
                  <c:y val="-9.83343337688170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
                  <c:y val="-0.10423337217376975"/>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9802121378266818E-3"/>
                  <c:y val="-0.13697162294175103"/>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numFmt formatCode="0" sourceLinked="0"/>
            <c:spPr>
              <a:noFill/>
              <a:ln>
                <a:noFill/>
              </a:ln>
              <a:effectLst/>
            </c:spPr>
            <c:txPr>
              <a:bodyPr/>
              <a:lstStyle/>
              <a:p>
                <a:pPr>
                  <a:defRPr b="1">
                    <a:latin typeface="Arial" pitchFamily="34" charset="0"/>
                    <a:cs typeface="Arial"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'1.Income'!$L$72:$L$81</c:f>
              <c:numCache>
                <c:formatCode>_-* #,##0_-;\-* #,##0_-;_-* "-"??_-;_-@_-</c:formatCode>
                <c:ptCount val="10"/>
                <c:pt idx="0">
                  <c:v>79.45386001432</c:v>
                </c:pt>
                <c:pt idx="1">
                  <c:v>142.33916802325001</c:v>
                </c:pt>
                <c:pt idx="2">
                  <c:v>210.40590144355002</c:v>
                </c:pt>
                <c:pt idx="3">
                  <c:v>319.32991955890998</c:v>
                </c:pt>
                <c:pt idx="4">
                  <c:v>502.49171299549005</c:v>
                </c:pt>
                <c:pt idx="5">
                  <c:v>819.79991012639994</c:v>
                </c:pt>
                <c:pt idx="6">
                  <c:v>1165.7690563040999</c:v>
                </c:pt>
                <c:pt idx="7">
                  <c:v>1522.8137127873006</c:v>
                </c:pt>
                <c:pt idx="8">
                  <c:v>2112.2680320469003</c:v>
                </c:pt>
                <c:pt idx="9">
                  <c:v>4292.0743775643014</c:v>
                </c:pt>
              </c:numCache>
            </c:numRef>
          </c:val>
        </c:ser>
        <c:ser>
          <c:idx val="1"/>
          <c:order val="1"/>
          <c:tx>
            <c:v>TOP 1% SHARE</c:v>
          </c:tx>
          <c:spPr>
            <a:solidFill>
              <a:srgbClr val="630235"/>
            </a:solidFill>
          </c:spPr>
          <c:invertIfNegative val="0"/>
          <c:val>
            <c:numRef>
              <c:f>'1.Income'!$M$72:$M$81</c:f>
              <c:numCache>
                <c:formatCode>General</c:formatCode>
                <c:ptCount val="10"/>
                <c:pt idx="0">
                  <c:v>0</c:v>
                </c:pt>
                <c:pt idx="1">
                  <c:v>0</c:v>
                </c:pt>
                <c:pt idx="2">
                  <c:v>0</c:v>
                </c:pt>
                <c:pt idx="3">
                  <c:v>0</c:v>
                </c:pt>
                <c:pt idx="4">
                  <c:v>0</c:v>
                </c:pt>
                <c:pt idx="5">
                  <c:v>0</c:v>
                </c:pt>
                <c:pt idx="6">
                  <c:v>0</c:v>
                </c:pt>
                <c:pt idx="7">
                  <c:v>0</c:v>
                </c:pt>
                <c:pt idx="8">
                  <c:v>0</c:v>
                </c:pt>
                <c:pt idx="9" formatCode="_-* #,##0_-;\-* #,##0_-;_-* &quot;-&quot;??_-;_-@_-">
                  <c:v>1493.6132785420998</c:v>
                </c:pt>
              </c:numCache>
            </c:numRef>
          </c:val>
        </c:ser>
        <c:dLbls>
          <c:showLegendKey val="0"/>
          <c:showVal val="0"/>
          <c:showCatName val="0"/>
          <c:showSerName val="0"/>
          <c:showPercent val="0"/>
          <c:showBubbleSize val="0"/>
        </c:dLbls>
        <c:gapWidth val="150"/>
        <c:overlap val="100"/>
        <c:axId val="773133800"/>
        <c:axId val="773134192"/>
      </c:barChart>
      <c:catAx>
        <c:axId val="773133800"/>
        <c:scaling>
          <c:orientation val="minMax"/>
        </c:scaling>
        <c:delete val="0"/>
        <c:axPos val="b"/>
        <c:majorTickMark val="out"/>
        <c:minorTickMark val="none"/>
        <c:tickLblPos val="nextTo"/>
        <c:txPr>
          <a:bodyPr/>
          <a:lstStyle/>
          <a:p>
            <a:pPr>
              <a:defRPr b="1">
                <a:latin typeface="Arial" pitchFamily="34" charset="0"/>
                <a:cs typeface="Arial" pitchFamily="34" charset="0"/>
              </a:defRPr>
            </a:pPr>
            <a:endParaRPr lang="en-US"/>
          </a:p>
        </c:txPr>
        <c:crossAx val="773134192"/>
        <c:crosses val="autoZero"/>
        <c:auto val="1"/>
        <c:lblAlgn val="ctr"/>
        <c:lblOffset val="100"/>
        <c:noMultiLvlLbl val="0"/>
      </c:catAx>
      <c:valAx>
        <c:axId val="773134192"/>
        <c:scaling>
          <c:orientation val="minMax"/>
        </c:scaling>
        <c:delete val="0"/>
        <c:axPos val="l"/>
        <c:majorGridlines/>
        <c:title>
          <c:tx>
            <c:rich>
              <a:bodyPr rot="-5400000" vert="horz"/>
              <a:lstStyle/>
              <a:p>
                <a:pPr>
                  <a:defRPr sz="1100" b="0">
                    <a:latin typeface="Arial" pitchFamily="34" charset="0"/>
                    <a:cs typeface="Arial" pitchFamily="34" charset="0"/>
                  </a:defRPr>
                </a:pPr>
                <a:r>
                  <a:rPr lang="en-US" sz="1100" b="0">
                    <a:latin typeface="Arial" pitchFamily="34" charset="0"/>
                    <a:cs typeface="Arial" pitchFamily="34" charset="0"/>
                  </a:rPr>
                  <a:t>trillions of 2005 PPP international</a:t>
                </a:r>
                <a:r>
                  <a:rPr lang="en-US" sz="1100" b="0" baseline="0">
                    <a:latin typeface="Arial" pitchFamily="34" charset="0"/>
                    <a:cs typeface="Arial" pitchFamily="34" charset="0"/>
                  </a:rPr>
                  <a:t> $</a:t>
                </a:r>
                <a:endParaRPr lang="en-US" sz="1100" b="0">
                  <a:latin typeface="Arial" pitchFamily="34" charset="0"/>
                  <a:cs typeface="Arial" pitchFamily="34" charset="0"/>
                </a:endParaRPr>
              </a:p>
            </c:rich>
          </c:tx>
          <c:layout>
            <c:manualLayout>
              <c:xMode val="edge"/>
              <c:yMode val="edge"/>
              <c:x val="8.9683622769969676E-3"/>
              <c:y val="0.14314819391970623"/>
            </c:manualLayout>
          </c:layout>
          <c:overlay val="0"/>
        </c:title>
        <c:numFmt formatCode="0" sourceLinked="0"/>
        <c:majorTickMark val="out"/>
        <c:minorTickMark val="none"/>
        <c:tickLblPos val="nextTo"/>
        <c:txPr>
          <a:bodyPr/>
          <a:lstStyle/>
          <a:p>
            <a:pPr>
              <a:defRPr b="1">
                <a:latin typeface="Arial" pitchFamily="34" charset="0"/>
                <a:cs typeface="Arial" pitchFamily="34" charset="0"/>
              </a:defRPr>
            </a:pPr>
            <a:endParaRPr lang="en-US"/>
          </a:p>
        </c:txPr>
        <c:crossAx val="773133800"/>
        <c:crosses val="autoZero"/>
        <c:crossBetween val="between"/>
      </c:valAx>
    </c:plotArea>
    <c:legend>
      <c:legendPos val="b"/>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printSettings>
    <c:headerFooter/>
    <c:pageMargins b="1" l="0.75000000000000189" r="0.75000000000000189"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latin typeface="Arial" pitchFamily="34" charset="0"/>
                <a:cs typeface="Arial" pitchFamily="34" charset="0"/>
              </a:defRPr>
            </a:pPr>
            <a:r>
              <a:rPr lang="en-GB" sz="1400" b="0">
                <a:latin typeface="Arial" pitchFamily="34" charset="0"/>
                <a:cs typeface="Arial" pitchFamily="34" charset="0"/>
              </a:rPr>
              <a:t>Total income to each decile, 1988 and 2011</a:t>
            </a:r>
          </a:p>
        </c:rich>
      </c:tx>
      <c:overlay val="0"/>
    </c:title>
    <c:autoTitleDeleted val="0"/>
    <c:plotArea>
      <c:layout/>
      <c:areaChart>
        <c:grouping val="standard"/>
        <c:varyColors val="0"/>
        <c:ser>
          <c:idx val="2"/>
          <c:order val="0"/>
          <c:tx>
            <c:strRef>
              <c:f>'1.Income'!$G$26</c:f>
              <c:strCache>
                <c:ptCount val="1"/>
                <c:pt idx="0">
                  <c:v>2011</c:v>
                </c:pt>
              </c:strCache>
            </c:strRef>
          </c:tx>
          <c:spPr>
            <a:solidFill>
              <a:srgbClr val="0B9CDA"/>
            </a:solidFill>
          </c:spPr>
          <c:cat>
            <c:numRef>
              <c:f>'1.Income'!$A$27:$A$36</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'1.Income'!$G$27:$G$36</c:f>
              <c:numCache>
                <c:formatCode>_-* #,##0_-;\-* #,##0_-;_-* "-"??_-;_-@_-</c:formatCode>
                <c:ptCount val="10"/>
                <c:pt idx="0">
                  <c:v>160.68115017092001</c:v>
                </c:pt>
                <c:pt idx="1">
                  <c:v>259.72994567235003</c:v>
                </c:pt>
                <c:pt idx="2">
                  <c:v>357.76963232845003</c:v>
                </c:pt>
                <c:pt idx="3">
                  <c:v>500.41703091631001</c:v>
                </c:pt>
                <c:pt idx="4">
                  <c:v>730.06136510039005</c:v>
                </c:pt>
                <c:pt idx="5">
                  <c:v>1141.7987293867</c:v>
                </c:pt>
                <c:pt idx="6">
                  <c:v>1707.4135776973999</c:v>
                </c:pt>
                <c:pt idx="7">
                  <c:v>2784.2292780577004</c:v>
                </c:pt>
                <c:pt idx="8">
                  <c:v>5160.9970542415003</c:v>
                </c:pt>
                <c:pt idx="9">
                  <c:v>13513.326615972001</c:v>
                </c:pt>
              </c:numCache>
            </c:numRef>
          </c:val>
        </c:ser>
        <c:ser>
          <c:idx val="1"/>
          <c:order val="1"/>
          <c:tx>
            <c:strRef>
              <c:f>'1.Income'!$B$26</c:f>
              <c:strCache>
                <c:ptCount val="1"/>
                <c:pt idx="0">
                  <c:v>1988</c:v>
                </c:pt>
              </c:strCache>
            </c:strRef>
          </c:tx>
          <c:spPr>
            <a:solidFill>
              <a:srgbClr val="545454"/>
            </a:solidFill>
          </c:spPr>
          <c:cat>
            <c:numRef>
              <c:f>'1.Income'!$A$27:$A$36</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'1.Income'!$B$27:$B$36</c:f>
              <c:numCache>
                <c:formatCode>_-* #,##0_-;\-* #,##0_-;_-* "-"??_-;_-@_-</c:formatCode>
                <c:ptCount val="10"/>
                <c:pt idx="0">
                  <c:v>81.227290156600006</c:v>
                </c:pt>
                <c:pt idx="1">
                  <c:v>117.3907776491</c:v>
                </c:pt>
                <c:pt idx="2">
                  <c:v>147.36373088490001</c:v>
                </c:pt>
                <c:pt idx="3">
                  <c:v>181.0871113574</c:v>
                </c:pt>
                <c:pt idx="4">
                  <c:v>227.5696521049</c:v>
                </c:pt>
                <c:pt idx="5">
                  <c:v>321.99881926029997</c:v>
                </c:pt>
                <c:pt idx="6">
                  <c:v>541.64452139330001</c:v>
                </c:pt>
                <c:pt idx="7">
                  <c:v>1261.4155652703998</c:v>
                </c:pt>
                <c:pt idx="8">
                  <c:v>3048.7290221946</c:v>
                </c:pt>
                <c:pt idx="9">
                  <c:v>7727.6389598655996</c:v>
                </c:pt>
              </c:numCache>
            </c:numRef>
          </c:val>
        </c:ser>
        <c:dLbls>
          <c:showLegendKey val="0"/>
          <c:showVal val="0"/>
          <c:showCatName val="0"/>
          <c:showSerName val="0"/>
          <c:showPercent val="0"/>
          <c:showBubbleSize val="0"/>
        </c:dLbls>
        <c:axId val="773134976"/>
        <c:axId val="764393560"/>
      </c:areaChart>
      <c:catAx>
        <c:axId val="773134976"/>
        <c:scaling>
          <c:orientation val="minMax"/>
        </c:scaling>
        <c:delete val="0"/>
        <c:axPos val="b"/>
        <c:title>
          <c:tx>
            <c:rich>
              <a:bodyPr/>
              <a:lstStyle/>
              <a:p>
                <a:pPr>
                  <a:defRPr sz="1100" b="0">
                    <a:latin typeface="Arial" pitchFamily="34" charset="0"/>
                    <a:cs typeface="Arial" pitchFamily="34" charset="0"/>
                  </a:defRPr>
                </a:pPr>
                <a:r>
                  <a:rPr lang="en-GB" sz="1100" b="0">
                    <a:latin typeface="Arial" pitchFamily="34" charset="0"/>
                    <a:cs typeface="Arial" pitchFamily="34" charset="0"/>
                  </a:rPr>
                  <a:t>Global income decile</a:t>
                </a:r>
              </a:p>
            </c:rich>
          </c:tx>
          <c:overlay val="0"/>
        </c:title>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764393560"/>
        <c:crosses val="autoZero"/>
        <c:auto val="1"/>
        <c:lblAlgn val="ctr"/>
        <c:lblOffset val="100"/>
        <c:noMultiLvlLbl val="0"/>
      </c:catAx>
      <c:valAx>
        <c:axId val="764393560"/>
        <c:scaling>
          <c:orientation val="minMax"/>
        </c:scaling>
        <c:delete val="0"/>
        <c:axPos val="l"/>
        <c:majorGridlines/>
        <c:title>
          <c:tx>
            <c:rich>
              <a:bodyPr rot="-5400000" vert="horz"/>
              <a:lstStyle/>
              <a:p>
                <a:pPr>
                  <a:defRPr sz="1100" b="0">
                    <a:latin typeface="Arial" pitchFamily="34" charset="0"/>
                    <a:cs typeface="Arial" pitchFamily="34" charset="0"/>
                  </a:defRPr>
                </a:pPr>
                <a:r>
                  <a:rPr lang="en-GB" sz="1100" b="0">
                    <a:latin typeface="Arial" pitchFamily="34" charset="0"/>
                    <a:cs typeface="Arial" pitchFamily="34" charset="0"/>
                  </a:rPr>
                  <a:t>Trillions USD (2005 PPP)</a:t>
                </a:r>
              </a:p>
            </c:rich>
          </c:tx>
          <c:overlay val="0"/>
        </c:title>
        <c:numFmt formatCode="_-* #,##0_-;\-* #,##0_-;_-* &quot;-&quot;??_-;_-@_-" sourceLinked="1"/>
        <c:majorTickMark val="out"/>
        <c:minorTickMark val="none"/>
        <c:tickLblPos val="nextTo"/>
        <c:txPr>
          <a:bodyPr/>
          <a:lstStyle/>
          <a:p>
            <a:pPr>
              <a:defRPr>
                <a:latin typeface="Arial" pitchFamily="34" charset="0"/>
                <a:cs typeface="Arial" pitchFamily="34" charset="0"/>
              </a:defRPr>
            </a:pPr>
            <a:endParaRPr lang="en-US"/>
          </a:p>
        </c:txPr>
        <c:crossAx val="773134976"/>
        <c:crosses val="autoZero"/>
        <c:crossBetween val="midCat"/>
      </c:valAx>
    </c:plotArea>
    <c:legend>
      <c:legendPos val="r"/>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latin typeface="Arial" pitchFamily="34" charset="0"/>
                <a:cs typeface="Arial" pitchFamily="34" charset="0"/>
              </a:defRPr>
            </a:pPr>
            <a:r>
              <a:rPr lang="en-GB" sz="1400" b="0">
                <a:latin typeface="Arial" pitchFamily="34" charset="0"/>
                <a:cs typeface="Arial" pitchFamily="34" charset="0"/>
              </a:rPr>
              <a:t>Increase in annual income to each decile </a:t>
            </a:r>
          </a:p>
          <a:p>
            <a:pPr>
              <a:defRPr sz="1400" b="0">
                <a:latin typeface="Arial" pitchFamily="34" charset="0"/>
                <a:cs typeface="Arial" pitchFamily="34" charset="0"/>
              </a:defRPr>
            </a:pPr>
            <a:r>
              <a:rPr lang="en-GB" sz="1400" b="0">
                <a:latin typeface="Arial" pitchFamily="34" charset="0"/>
                <a:cs typeface="Arial" pitchFamily="34" charset="0"/>
              </a:rPr>
              <a:t>1988 and 2011</a:t>
            </a:r>
          </a:p>
        </c:rich>
      </c:tx>
      <c:layout>
        <c:manualLayout>
          <c:xMode val="edge"/>
          <c:yMode val="edge"/>
          <c:x val="0.257019425496604"/>
          <c:y val="1.6194331983805668E-2"/>
        </c:manualLayout>
      </c:layout>
      <c:overlay val="0"/>
    </c:title>
    <c:autoTitleDeleted val="0"/>
    <c:plotArea>
      <c:layout/>
      <c:areaChart>
        <c:grouping val="standard"/>
        <c:varyColors val="0"/>
        <c:ser>
          <c:idx val="2"/>
          <c:order val="0"/>
          <c:tx>
            <c:strRef>
              <c:f>'1.Income'!$X$26</c:f>
              <c:strCache>
                <c:ptCount val="1"/>
                <c:pt idx="0">
                  <c:v>2011</c:v>
                </c:pt>
              </c:strCache>
            </c:strRef>
          </c:tx>
          <c:spPr>
            <a:solidFill>
              <a:srgbClr val="0B9CDA"/>
            </a:solidFill>
          </c:spPr>
          <c:cat>
            <c:numRef>
              <c:f>'1.Income'!$A$27:$A$36</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'1.Income'!$X$27:$X$36</c:f>
              <c:numCache>
                <c:formatCode>_-* #,##0_-;\-* #,##0_-;_-* "-"??_-;_-@_-</c:formatCode>
                <c:ptCount val="10"/>
                <c:pt idx="0">
                  <c:v>260.6826312617024</c:v>
                </c:pt>
                <c:pt idx="1">
                  <c:v>421.37541076414828</c:v>
                </c:pt>
                <c:pt idx="2">
                  <c:v>580.4310526885381</c:v>
                </c:pt>
                <c:pt idx="3">
                  <c:v>811.85645116847786</c:v>
                </c:pt>
                <c:pt idx="4">
                  <c:v>1184.4221766799567</c:v>
                </c:pt>
                <c:pt idx="5">
                  <c:v>1852.4083057109051</c:v>
                </c:pt>
                <c:pt idx="6">
                  <c:v>2770.0390718678591</c:v>
                </c:pt>
                <c:pt idx="7">
                  <c:v>4517.0215265941406</c:v>
                </c:pt>
                <c:pt idx="8">
                  <c:v>8324.1887971637098</c:v>
                </c:pt>
                <c:pt idx="9">
                  <c:v>21923.477244239395</c:v>
                </c:pt>
              </c:numCache>
            </c:numRef>
          </c:val>
        </c:ser>
        <c:ser>
          <c:idx val="1"/>
          <c:order val="1"/>
          <c:tx>
            <c:strRef>
              <c:f>'1.Income'!$S$26</c:f>
              <c:strCache>
                <c:ptCount val="1"/>
                <c:pt idx="0">
                  <c:v>1988</c:v>
                </c:pt>
              </c:strCache>
            </c:strRef>
          </c:tx>
          <c:spPr>
            <a:solidFill>
              <a:srgbClr val="545454"/>
            </a:solidFill>
          </c:spPr>
          <c:cat>
            <c:numRef>
              <c:f>'1.Income'!$A$27:$A$36</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'1.Income'!$S$27:$S$36</c:f>
              <c:numCache>
                <c:formatCode>_-* #,##0_-;\-* #,##0_-;_-* "-"??_-;_-@_-</c:formatCode>
                <c:ptCount val="10"/>
                <c:pt idx="0">
                  <c:v>195.97946778944046</c:v>
                </c:pt>
                <c:pt idx="1">
                  <c:v>283.2321758205278</c:v>
                </c:pt>
                <c:pt idx="2">
                  <c:v>355.54880009674201</c:v>
                </c:pt>
                <c:pt idx="3">
                  <c:v>436.91419027927225</c:v>
                </c:pt>
                <c:pt idx="4">
                  <c:v>549.06398106551387</c:v>
                </c:pt>
                <c:pt idx="5">
                  <c:v>776.89600509631555</c:v>
                </c:pt>
                <c:pt idx="6">
                  <c:v>1306.8416394179067</c:v>
                </c:pt>
                <c:pt idx="7">
                  <c:v>3043.4543694170297</c:v>
                </c:pt>
                <c:pt idx="8">
                  <c:v>7355.7580223593231</c:v>
                </c:pt>
                <c:pt idx="9">
                  <c:v>18644.701401507366</c:v>
                </c:pt>
              </c:numCache>
            </c:numRef>
          </c:val>
        </c:ser>
        <c:dLbls>
          <c:showLegendKey val="0"/>
          <c:showVal val="0"/>
          <c:showCatName val="0"/>
          <c:showSerName val="0"/>
          <c:showPercent val="0"/>
          <c:showBubbleSize val="0"/>
        </c:dLbls>
        <c:axId val="764394736"/>
        <c:axId val="764395128"/>
      </c:areaChart>
      <c:catAx>
        <c:axId val="764394736"/>
        <c:scaling>
          <c:orientation val="minMax"/>
        </c:scaling>
        <c:delete val="0"/>
        <c:axPos val="b"/>
        <c:title>
          <c:tx>
            <c:rich>
              <a:bodyPr/>
              <a:lstStyle/>
              <a:p>
                <a:pPr>
                  <a:defRPr sz="1100" b="0">
                    <a:latin typeface="Arial" pitchFamily="34" charset="0"/>
                    <a:cs typeface="Arial" pitchFamily="34" charset="0"/>
                  </a:defRPr>
                </a:pPr>
                <a:r>
                  <a:rPr lang="en-GB" sz="1100" b="0">
                    <a:latin typeface="Arial" pitchFamily="34" charset="0"/>
                    <a:cs typeface="Arial" pitchFamily="34" charset="0"/>
                  </a:rPr>
                  <a:t>Global income decile</a:t>
                </a:r>
              </a:p>
            </c:rich>
          </c:tx>
          <c:layout>
            <c:manualLayout>
              <c:xMode val="edge"/>
              <c:yMode val="edge"/>
              <c:x val="0.41238055549463004"/>
              <c:y val="0.9442645074224022"/>
            </c:manualLayout>
          </c:layout>
          <c:overlay val="0"/>
        </c:title>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764395128"/>
        <c:crosses val="autoZero"/>
        <c:auto val="1"/>
        <c:lblAlgn val="ctr"/>
        <c:lblOffset val="100"/>
        <c:noMultiLvlLbl val="0"/>
      </c:catAx>
      <c:valAx>
        <c:axId val="764395128"/>
        <c:scaling>
          <c:orientation val="minMax"/>
        </c:scaling>
        <c:delete val="0"/>
        <c:axPos val="l"/>
        <c:majorGridlines/>
        <c:title>
          <c:tx>
            <c:rich>
              <a:bodyPr rot="-5400000" vert="horz"/>
              <a:lstStyle/>
              <a:p>
                <a:pPr>
                  <a:defRPr sz="1100" b="0">
                    <a:latin typeface="Arial" pitchFamily="34" charset="0"/>
                    <a:cs typeface="Arial" pitchFamily="34" charset="0"/>
                  </a:defRPr>
                </a:pPr>
                <a:r>
                  <a:rPr lang="en-GB" sz="1100" b="0">
                    <a:latin typeface="Arial" pitchFamily="34" charset="0"/>
                    <a:cs typeface="Arial" pitchFamily="34" charset="0"/>
                  </a:rPr>
                  <a:t> USD (2005 PPP)</a:t>
                </a:r>
              </a:p>
            </c:rich>
          </c:tx>
          <c:layout>
            <c:manualLayout>
              <c:xMode val="edge"/>
              <c:yMode val="edge"/>
              <c:x val="1.1142061281337047E-2"/>
              <c:y val="0.38402605544752244"/>
            </c:manualLayout>
          </c:layout>
          <c:overlay val="0"/>
        </c:title>
        <c:numFmt formatCode="_-* #,##0_-;\-* #,##0_-;_-* &quot;-&quot;??_-;_-@_-" sourceLinked="1"/>
        <c:majorTickMark val="out"/>
        <c:minorTickMark val="none"/>
        <c:tickLblPos val="nextTo"/>
        <c:txPr>
          <a:bodyPr/>
          <a:lstStyle/>
          <a:p>
            <a:pPr>
              <a:defRPr sz="1100">
                <a:latin typeface="Arial" pitchFamily="34" charset="0"/>
                <a:cs typeface="Arial" pitchFamily="34" charset="0"/>
              </a:defRPr>
            </a:pPr>
            <a:endParaRPr lang="en-US"/>
          </a:p>
        </c:txPr>
        <c:crossAx val="764394736"/>
        <c:crosses val="autoZero"/>
        <c:crossBetween val="midCat"/>
      </c:valAx>
    </c:plotArea>
    <c:legend>
      <c:legendPos val="r"/>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latin typeface="Arial" pitchFamily="34" charset="0"/>
                <a:cs typeface="Arial" pitchFamily="34" charset="0"/>
              </a:defRPr>
            </a:pPr>
            <a:r>
              <a:rPr lang="en-GB" sz="1400" b="0">
                <a:latin typeface="Arial" pitchFamily="34" charset="0"/>
                <a:cs typeface="Arial" pitchFamily="34" charset="0"/>
              </a:rPr>
              <a:t>Total net wealth to each decile, 1988 and 2011</a:t>
            </a:r>
          </a:p>
        </c:rich>
      </c:tx>
      <c:layout/>
      <c:overlay val="0"/>
    </c:title>
    <c:autoTitleDeleted val="0"/>
    <c:plotArea>
      <c:layout/>
      <c:areaChart>
        <c:grouping val="standard"/>
        <c:varyColors val="0"/>
        <c:ser>
          <c:idx val="2"/>
          <c:order val="0"/>
          <c:tx>
            <c:strRef>
              <c:f>'2.Wealth_1'!$A$39</c:f>
              <c:strCache>
                <c:ptCount val="1"/>
                <c:pt idx="0">
                  <c:v>2015</c:v>
                </c:pt>
              </c:strCache>
            </c:strRef>
          </c:tx>
          <c:spPr>
            <a:solidFill>
              <a:srgbClr val="0B9CDA"/>
            </a:solidFill>
          </c:spPr>
          <c:cat>
            <c:numRef>
              <c:f>'1.Income'!$A$27:$A$36</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'2.Wealth_1'!$O$39:$X$39</c:f>
              <c:numCache>
                <c:formatCode>0</c:formatCode>
                <c:ptCount val="10"/>
                <c:pt idx="0">
                  <c:v>-750.43500000000006</c:v>
                </c:pt>
                <c:pt idx="1">
                  <c:v>250.14500000000001</c:v>
                </c:pt>
                <c:pt idx="2">
                  <c:v>250.14500000000001</c:v>
                </c:pt>
                <c:pt idx="3">
                  <c:v>750.43500000000006</c:v>
                </c:pt>
                <c:pt idx="4">
                  <c:v>1250.7250000000001</c:v>
                </c:pt>
                <c:pt idx="5">
                  <c:v>2001.16</c:v>
                </c:pt>
                <c:pt idx="6">
                  <c:v>3502.0299999999997</c:v>
                </c:pt>
                <c:pt idx="7">
                  <c:v>6503.77</c:v>
                </c:pt>
                <c:pt idx="8">
                  <c:v>17510.150000000001</c:v>
                </c:pt>
                <c:pt idx="9">
                  <c:v>219377.16500000001</c:v>
                </c:pt>
              </c:numCache>
            </c:numRef>
          </c:val>
        </c:ser>
        <c:ser>
          <c:idx val="1"/>
          <c:order val="1"/>
          <c:tx>
            <c:strRef>
              <c:f>'2.Wealth_1'!$A$24</c:f>
              <c:strCache>
                <c:ptCount val="1"/>
                <c:pt idx="0">
                  <c:v>2000</c:v>
                </c:pt>
              </c:strCache>
            </c:strRef>
          </c:tx>
          <c:spPr>
            <a:solidFill>
              <a:srgbClr val="545454"/>
            </a:solidFill>
          </c:spPr>
          <c:cat>
            <c:numRef>
              <c:f>'1.Income'!$A$27:$A$36</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'2.Wealth_1'!$O$24:$X$24</c:f>
              <c:numCache>
                <c:formatCode>0</c:formatCode>
                <c:ptCount val="10"/>
                <c:pt idx="0">
                  <c:v>-351.67500000000001</c:v>
                </c:pt>
                <c:pt idx="1">
                  <c:v>117.22500000000001</c:v>
                </c:pt>
                <c:pt idx="2">
                  <c:v>117.22500000000001</c:v>
                </c:pt>
                <c:pt idx="3">
                  <c:v>351.67500000000001</c:v>
                </c:pt>
                <c:pt idx="4">
                  <c:v>468.90000000000003</c:v>
                </c:pt>
                <c:pt idx="5">
                  <c:v>820.57499999999993</c:v>
                </c:pt>
                <c:pt idx="6">
                  <c:v>1406.7</c:v>
                </c:pt>
                <c:pt idx="7">
                  <c:v>2696.1750000000002</c:v>
                </c:pt>
                <c:pt idx="8">
                  <c:v>7971.3</c:v>
                </c:pt>
                <c:pt idx="9">
                  <c:v>103744.125</c:v>
                </c:pt>
              </c:numCache>
            </c:numRef>
          </c:val>
        </c:ser>
        <c:dLbls>
          <c:showLegendKey val="0"/>
          <c:showVal val="0"/>
          <c:showCatName val="0"/>
          <c:showSerName val="0"/>
          <c:showPercent val="0"/>
          <c:showBubbleSize val="0"/>
        </c:dLbls>
        <c:axId val="764395912"/>
        <c:axId val="764396304"/>
      </c:areaChart>
      <c:catAx>
        <c:axId val="764395912"/>
        <c:scaling>
          <c:orientation val="minMax"/>
        </c:scaling>
        <c:delete val="0"/>
        <c:axPos val="b"/>
        <c:title>
          <c:tx>
            <c:rich>
              <a:bodyPr/>
              <a:lstStyle/>
              <a:p>
                <a:pPr>
                  <a:defRPr sz="1100" b="0">
                    <a:latin typeface="Arial" pitchFamily="34" charset="0"/>
                    <a:cs typeface="Arial" pitchFamily="34" charset="0"/>
                  </a:defRPr>
                </a:pPr>
                <a:r>
                  <a:rPr lang="en-GB" sz="1100" b="0">
                    <a:latin typeface="Arial" pitchFamily="34" charset="0"/>
                    <a:cs typeface="Arial" pitchFamily="34" charset="0"/>
                  </a:rPr>
                  <a:t>Global income decile</a:t>
                </a:r>
              </a:p>
            </c:rich>
          </c:tx>
          <c:layout>
            <c:manualLayout>
              <c:xMode val="edge"/>
              <c:yMode val="edge"/>
              <c:x val="0.41328245282188886"/>
              <c:y val="0.94227812718378756"/>
            </c:manualLayout>
          </c:layout>
          <c:overlay val="0"/>
        </c:title>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764396304"/>
        <c:crosses val="autoZero"/>
        <c:auto val="1"/>
        <c:lblAlgn val="ctr"/>
        <c:lblOffset val="100"/>
        <c:noMultiLvlLbl val="0"/>
      </c:catAx>
      <c:valAx>
        <c:axId val="764396304"/>
        <c:scaling>
          <c:orientation val="minMax"/>
        </c:scaling>
        <c:delete val="0"/>
        <c:axPos val="l"/>
        <c:majorGridlines/>
        <c:title>
          <c:tx>
            <c:rich>
              <a:bodyPr rot="-5400000" vert="horz"/>
              <a:lstStyle/>
              <a:p>
                <a:pPr>
                  <a:defRPr sz="1100" b="0">
                    <a:latin typeface="Arial" pitchFamily="34" charset="0"/>
                    <a:cs typeface="Arial" pitchFamily="34" charset="0"/>
                  </a:defRPr>
                </a:pPr>
                <a:r>
                  <a:rPr lang="en-GB" sz="1100" b="0">
                    <a:latin typeface="Arial" pitchFamily="34" charset="0"/>
                    <a:cs typeface="Arial" pitchFamily="34" charset="0"/>
                  </a:rPr>
                  <a:t>USD milions Money of the Day, Current Exchange</a:t>
                </a:r>
                <a:r>
                  <a:rPr lang="en-GB" sz="1100" b="0" baseline="0">
                    <a:latin typeface="Arial" pitchFamily="34" charset="0"/>
                    <a:cs typeface="Arial" pitchFamily="34" charset="0"/>
                  </a:rPr>
                  <a:t> rates</a:t>
                </a:r>
                <a:endParaRPr lang="en-GB" sz="1100" b="0">
                  <a:latin typeface="Arial" pitchFamily="34" charset="0"/>
                  <a:cs typeface="Arial" pitchFamily="34" charset="0"/>
                </a:endParaRPr>
              </a:p>
            </c:rich>
          </c:tx>
          <c:layout>
            <c:manualLayout>
              <c:xMode val="edge"/>
              <c:yMode val="edge"/>
              <c:x val="9.3109869646182501E-3"/>
              <c:y val="0.12559731920302414"/>
            </c:manualLayout>
          </c:layout>
          <c:overlay val="0"/>
        </c:title>
        <c:numFmt formatCode="0" sourceLinked="1"/>
        <c:majorTickMark val="out"/>
        <c:minorTickMark val="none"/>
        <c:tickLblPos val="nextTo"/>
        <c:txPr>
          <a:bodyPr/>
          <a:lstStyle/>
          <a:p>
            <a:pPr>
              <a:defRPr sz="1100">
                <a:latin typeface="Arial" pitchFamily="34" charset="0"/>
                <a:cs typeface="Arial" pitchFamily="34" charset="0"/>
              </a:defRPr>
            </a:pPr>
            <a:endParaRPr lang="en-US"/>
          </a:p>
        </c:txPr>
        <c:crossAx val="764395912"/>
        <c:crosses val="autoZero"/>
        <c:crossBetween val="midCat"/>
      </c:valAx>
    </c:plotArea>
    <c:legend>
      <c:legendPos val="r"/>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'3.Wealth_2'!$I$106</c:f>
              <c:strCache>
                <c:ptCount val="1"/>
                <c:pt idx="0">
                  <c:v>Wealth of bottom 50% ($bn)</c:v>
                </c:pt>
              </c:strCache>
            </c:strRef>
          </c:tx>
          <c:spPr>
            <a:ln>
              <a:solidFill>
                <a:srgbClr val="61A534"/>
              </a:solidFill>
            </a:ln>
          </c:spPr>
          <c:marker>
            <c:symbol val="none"/>
          </c:marker>
          <c:cat>
            <c:numRef>
              <c:f>'3.Wealth_2'!$A$107:$A$122</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'3.Wealth_2'!$I$107:$I$122</c:f>
              <c:numCache>
                <c:formatCode>General</c:formatCode>
                <c:ptCount val="16"/>
                <c:pt idx="0">
                  <c:v>703.35000000000014</c:v>
                </c:pt>
                <c:pt idx="1">
                  <c:v>793.73</c:v>
                </c:pt>
                <c:pt idx="2">
                  <c:v>859.29899999999998</c:v>
                </c:pt>
                <c:pt idx="3">
                  <c:v>1032.962</c:v>
                </c:pt>
                <c:pt idx="4">
                  <c:v>1162.126</c:v>
                </c:pt>
                <c:pt idx="5">
                  <c:v>1201.039</c:v>
                </c:pt>
                <c:pt idx="6">
                  <c:v>1767.105</c:v>
                </c:pt>
                <c:pt idx="7">
                  <c:v>2205.52</c:v>
                </c:pt>
                <c:pt idx="8">
                  <c:v>1711.3320000000001</c:v>
                </c:pt>
                <c:pt idx="9">
                  <c:v>1855.3680000000002</c:v>
                </c:pt>
                <c:pt idx="10">
                  <c:v>2596.4879999999998</c:v>
                </c:pt>
                <c:pt idx="11">
                  <c:v>2248.2800000000002</c:v>
                </c:pt>
                <c:pt idx="12">
                  <c:v>2146.3739999999998</c:v>
                </c:pt>
                <c:pt idx="13">
                  <c:v>1788.9690000000001</c:v>
                </c:pt>
                <c:pt idx="14">
                  <c:v>1837.9549999999999</c:v>
                </c:pt>
                <c:pt idx="15">
                  <c:v>1751.0150000000001</c:v>
                </c:pt>
              </c:numCache>
            </c:numRef>
          </c:val>
          <c:smooth val="0"/>
        </c:ser>
        <c:ser>
          <c:idx val="2"/>
          <c:order val="1"/>
          <c:tx>
            <c:strRef>
              <c:f>'3.Wealth_2'!$J$106</c:f>
              <c:strCache>
                <c:ptCount val="1"/>
                <c:pt idx="0">
                  <c:v>Wealth of richest 62 people (From Forbes, $bn)</c:v>
                </c:pt>
              </c:strCache>
            </c:strRef>
          </c:tx>
          <c:spPr>
            <a:ln>
              <a:solidFill>
                <a:srgbClr val="630235"/>
              </a:solidFill>
            </a:ln>
          </c:spPr>
          <c:marker>
            <c:symbol val="none"/>
          </c:marker>
          <c:cat>
            <c:numRef>
              <c:f>'3.Wealth_2'!$A$107:$A$122</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'3.Wealth_2'!$J$107:$J$122</c:f>
              <c:numCache>
                <c:formatCode>General</c:formatCode>
                <c:ptCount val="16"/>
                <c:pt idx="2" formatCode="0.00">
                  <c:v>690.1</c:v>
                </c:pt>
                <c:pt idx="3" formatCode="0.00">
                  <c:v>623.79999999999995</c:v>
                </c:pt>
                <c:pt idx="4" formatCode="0.00">
                  <c:v>767.8</c:v>
                </c:pt>
                <c:pt idx="5" formatCode="0.00">
                  <c:v>823.4</c:v>
                </c:pt>
                <c:pt idx="6" formatCode="0.00">
                  <c:v>892.3</c:v>
                </c:pt>
                <c:pt idx="7" formatCode="0.00">
                  <c:v>1101.5</c:v>
                </c:pt>
                <c:pt idx="8" formatCode="0.00">
                  <c:v>1336.3</c:v>
                </c:pt>
                <c:pt idx="9" formatCode="0.00">
                  <c:v>824.8</c:v>
                </c:pt>
                <c:pt idx="10" formatCode="0.00">
                  <c:v>1117.2</c:v>
                </c:pt>
                <c:pt idx="11" formatCode="0.00">
                  <c:v>1311.8</c:v>
                </c:pt>
                <c:pt idx="12" formatCode="0.00">
                  <c:v>1302.8</c:v>
                </c:pt>
                <c:pt idx="13" formatCode="0.00">
                  <c:v>1424.9</c:v>
                </c:pt>
                <c:pt idx="14" formatCode="0.00">
                  <c:v>1640.3</c:v>
                </c:pt>
                <c:pt idx="15" formatCode="0.00">
                  <c:v>1760.9</c:v>
                </c:pt>
              </c:numCache>
            </c:numRef>
          </c:val>
          <c:smooth val="0"/>
        </c:ser>
        <c:dLbls>
          <c:showLegendKey val="0"/>
          <c:showVal val="0"/>
          <c:showCatName val="0"/>
          <c:showSerName val="0"/>
          <c:showPercent val="0"/>
          <c:showBubbleSize val="0"/>
        </c:dLbls>
        <c:smooth val="0"/>
        <c:axId val="764394344"/>
        <c:axId val="764397088"/>
      </c:lineChart>
      <c:catAx>
        <c:axId val="764394344"/>
        <c:scaling>
          <c:orientation val="minMax"/>
        </c:scaling>
        <c:delete val="0"/>
        <c:axPos val="b"/>
        <c:numFmt formatCode="General" sourceLinked="1"/>
        <c:majorTickMark val="out"/>
        <c:minorTickMark val="none"/>
        <c:tickLblPos val="nextTo"/>
        <c:txPr>
          <a:bodyPr rot="2700000" vert="horz"/>
          <a:lstStyle/>
          <a:p>
            <a:pPr>
              <a:defRPr sz="1100">
                <a:latin typeface="Arial" pitchFamily="34" charset="0"/>
                <a:cs typeface="Arial" pitchFamily="34" charset="0"/>
              </a:defRPr>
            </a:pPr>
            <a:endParaRPr lang="en-US"/>
          </a:p>
        </c:txPr>
        <c:crossAx val="764397088"/>
        <c:crosses val="autoZero"/>
        <c:auto val="1"/>
        <c:lblAlgn val="ctr"/>
        <c:lblOffset val="100"/>
        <c:noMultiLvlLbl val="0"/>
      </c:catAx>
      <c:valAx>
        <c:axId val="764397088"/>
        <c:scaling>
          <c:orientation val="minMax"/>
        </c:scaling>
        <c:delete val="0"/>
        <c:axPos val="l"/>
        <c:majorGridlines/>
        <c:title>
          <c:tx>
            <c:rich>
              <a:bodyPr rot="-5400000" vert="horz"/>
              <a:lstStyle/>
              <a:p>
                <a:pPr>
                  <a:defRPr sz="1100" b="0">
                    <a:latin typeface="Arial" pitchFamily="34" charset="0"/>
                    <a:cs typeface="Arial" pitchFamily="34" charset="0"/>
                  </a:defRPr>
                </a:pPr>
                <a:r>
                  <a:rPr lang="en-GB" sz="1100" b="0">
                    <a:latin typeface="Arial" pitchFamily="34" charset="0"/>
                    <a:cs typeface="Arial" pitchFamily="34" charset="0"/>
                  </a:rPr>
                  <a:t>Total wealth $bn (Current FX, Money of the Day)</a:t>
                </a:r>
              </a:p>
            </c:rich>
          </c:tx>
          <c:layout>
            <c:manualLayout>
              <c:xMode val="edge"/>
              <c:yMode val="edge"/>
              <c:x val="8.4983046537743627E-3"/>
              <c:y val="8.7896300698261931E-2"/>
            </c:manualLayout>
          </c:layout>
          <c:overlay val="0"/>
        </c:title>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764394344"/>
        <c:crosses val="autoZero"/>
        <c:crossBetween val="between"/>
      </c:valAx>
    </c:plotArea>
    <c:legend>
      <c:legendPos val="r"/>
      <c:layout>
        <c:manualLayout>
          <c:xMode val="edge"/>
          <c:yMode val="edge"/>
          <c:x val="0.65755504225786365"/>
          <c:y val="0.50803248650522459"/>
          <c:w val="0.25788749539452144"/>
          <c:h val="0.2065931758530184"/>
        </c:manualLayout>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389" l="0.70000000000000062" r="0.70000000000000062" t="0.750000000000003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Arial" pitchFamily="34" charset="0"/>
                <a:cs typeface="Arial" pitchFamily="34" charset="0"/>
              </a:defRPr>
            </a:pPr>
            <a:r>
              <a:rPr lang="en-US" sz="1200" b="0">
                <a:latin typeface="Arial" pitchFamily="34" charset="0"/>
                <a:cs typeface="Arial" pitchFamily="34" charset="0"/>
              </a:rPr>
              <a:t># Billionaires who have the same amount of wealth as the poorest half of world's</a:t>
            </a:r>
            <a:r>
              <a:rPr lang="en-US" sz="1200" b="0" baseline="0">
                <a:latin typeface="Arial" pitchFamily="34" charset="0"/>
                <a:cs typeface="Arial" pitchFamily="34" charset="0"/>
              </a:rPr>
              <a:t> population</a:t>
            </a:r>
            <a:endParaRPr lang="en-US" sz="1200" b="0">
              <a:latin typeface="Arial" pitchFamily="34" charset="0"/>
              <a:cs typeface="Arial" pitchFamily="34" charset="0"/>
            </a:endParaRPr>
          </a:p>
        </c:rich>
      </c:tx>
      <c:overlay val="0"/>
    </c:title>
    <c:autoTitleDeleted val="0"/>
    <c:plotArea>
      <c:layout/>
      <c:lineChart>
        <c:grouping val="standard"/>
        <c:varyColors val="0"/>
        <c:ser>
          <c:idx val="0"/>
          <c:order val="0"/>
          <c:tx>
            <c:strRef>
              <c:f>'3.Wealth_2'!$F$149</c:f>
              <c:strCache>
                <c:ptCount val="1"/>
                <c:pt idx="0">
                  <c:v>Number of billionaires</c:v>
                </c:pt>
              </c:strCache>
            </c:strRef>
          </c:tx>
          <c:spPr>
            <a:ln>
              <a:solidFill>
                <a:srgbClr val="630235"/>
              </a:solidFill>
            </a:ln>
          </c:spPr>
          <c:marker>
            <c:symbol val="none"/>
          </c:marker>
          <c:dLbls>
            <c:dLbl>
              <c:idx val="1"/>
              <c:layout>
                <c:manualLayout>
                  <c:x val="-1.1111111111111125E-2"/>
                  <c:y val="-3.9072039072039072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2.4420024420024451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8.3332591900588705E-3"/>
                  <c:y val="-4.3815154874593747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
                  <c:y val="-3.3694344163658241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6.9051305263837248E-17"/>
                  <c:y val="-4.332129963898925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100">
                    <a:latin typeface="Arial" pitchFamily="34" charset="0"/>
                    <a:cs typeface="Arial"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'3.Wealth_2'!$A$150:$A$160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'3.Wealth_2'!$F$150:$F$161</c:f>
              <c:numCache>
                <c:formatCode>0</c:formatCode>
                <c:ptCount val="12"/>
                <c:pt idx="0" formatCode="General">
                  <c:v>388</c:v>
                </c:pt>
                <c:pt idx="1">
                  <c:v>177</c:v>
                </c:pt>
                <c:pt idx="2">
                  <c:v>159</c:v>
                </c:pt>
                <c:pt idx="3">
                  <c:v>92</c:v>
                </c:pt>
                <c:pt idx="4">
                  <c:v>80</c:v>
                </c:pt>
                <c:pt idx="5">
                  <c:v>62</c:v>
                </c:pt>
              </c:numCache>
            </c:numRef>
          </c:val>
          <c:smooth val="0"/>
        </c:ser>
        <c:ser>
          <c:idx val="1"/>
          <c:order val="1"/>
          <c:tx>
            <c:strRef>
              <c:f>'3.Wealth_2'!$G$149</c:f>
              <c:strCache>
                <c:ptCount val="1"/>
                <c:pt idx="0">
                  <c:v>Projection</c:v>
                </c:pt>
              </c:strCache>
            </c:strRef>
          </c:tx>
          <c:spPr>
            <a:ln>
              <a:solidFill>
                <a:srgbClr val="630235"/>
              </a:solidFill>
              <a:prstDash val="dash"/>
            </a:ln>
          </c:spPr>
          <c:marker>
            <c:symbol val="none"/>
          </c:marker>
          <c:cat>
            <c:numRef>
              <c:f>'3.Wealth_2'!$A$150:$A$160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'3.Wealth_2'!$G$150:$G$161</c:f>
              <c:numCache>
                <c:formatCode>General</c:formatCode>
                <c:ptCount val="12"/>
                <c:pt idx="5">
                  <c:v>62</c:v>
                </c:pt>
                <c:pt idx="6" formatCode="0">
                  <c:v>50.077471873054151</c:v>
                </c:pt>
                <c:pt idx="7" formatCode="0">
                  <c:v>38.264905277891359</c:v>
                </c:pt>
                <c:pt idx="8" formatCode="0">
                  <c:v>28.032394661074193</c:v>
                </c:pt>
                <c:pt idx="9" formatCode="0">
                  <c:v>19.006680638725499</c:v>
                </c:pt>
                <c:pt idx="10" formatCode="0">
                  <c:v>10.932904323866268</c:v>
                </c:pt>
                <c:pt idx="11" formatCode="0">
                  <c:v>3.6292852454608635</c:v>
                </c:pt>
              </c:numCache>
            </c:numRef>
          </c:val>
          <c:smooth val="0"/>
        </c:ser>
        <c:dLbls>
          <c:showLegendKey val="0"/>
          <c:showVal val="0"/>
          <c:showCatName val="0"/>
          <c:showSerName val="0"/>
          <c:showPercent val="0"/>
          <c:showBubbleSize val="0"/>
        </c:dLbls>
        <c:smooth val="0"/>
        <c:axId val="544346352"/>
        <c:axId val="544346744"/>
      </c:lineChart>
      <c:catAx>
        <c:axId val="544346352"/>
        <c:scaling>
          <c:orientation val="minMax"/>
        </c:scaling>
        <c:delete val="0"/>
        <c:axPos val="b"/>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544346744"/>
        <c:crosses val="autoZero"/>
        <c:auto val="1"/>
        <c:lblAlgn val="ctr"/>
        <c:lblOffset val="100"/>
        <c:noMultiLvlLbl val="0"/>
      </c:catAx>
      <c:valAx>
        <c:axId val="544346744"/>
        <c:scaling>
          <c:orientation val="minMax"/>
        </c:scaling>
        <c:delete val="0"/>
        <c:axPos val="l"/>
        <c:majorGridlines/>
        <c:title>
          <c:tx>
            <c:rich>
              <a:bodyPr rot="-5400000" vert="horz"/>
              <a:lstStyle/>
              <a:p>
                <a:pPr>
                  <a:defRPr sz="1200" b="0">
                    <a:latin typeface="Arial" pitchFamily="34" charset="0"/>
                    <a:cs typeface="Arial" pitchFamily="34" charset="0"/>
                  </a:defRPr>
                </a:pPr>
                <a:r>
                  <a:rPr lang="en-GB" sz="1200" b="0">
                    <a:latin typeface="Arial" pitchFamily="34" charset="0"/>
                    <a:cs typeface="Arial" pitchFamily="34" charset="0"/>
                  </a:rPr>
                  <a:t>Number of billionaires</a:t>
                </a:r>
              </a:p>
            </c:rich>
          </c:tx>
          <c:layout>
            <c:manualLayout>
              <c:xMode val="edge"/>
              <c:yMode val="edge"/>
              <c:x val="8.2392455180390588E-3"/>
              <c:y val="0.22348181206591053"/>
            </c:manualLayout>
          </c:layout>
          <c:overlay val="0"/>
        </c:title>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544346352"/>
        <c:crosses val="autoZero"/>
        <c:crossBetween val="between"/>
      </c:valAx>
    </c:plotArea>
    <c:plotVisOnly val="1"/>
    <c:dispBlanksAs val="gap"/>
    <c:showDLblsOverMax val="0"/>
  </c:chart>
  <c:spPr>
    <a:solidFill>
      <a:schemeClr val="bg1"/>
    </a:solidFill>
    <a:ln>
      <a:noFill/>
    </a:ln>
  </c:spPr>
  <c:printSettings>
    <c:headerFooter/>
    <c:pageMargins b="0.750000000000003" l="0.70000000000000062" r="0.70000000000000062" t="0.75000000000000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'4.Charts'!$I$5</c:f>
              <c:strCache>
                <c:ptCount val="1"/>
                <c:pt idx="0">
                  <c:v>Income bottom 50%</c:v>
                </c:pt>
              </c:strCache>
            </c:strRef>
          </c:tx>
          <c:spPr>
            <a:solidFill>
              <a:srgbClr val="61A534"/>
            </a:solidFill>
          </c:spPr>
          <c:invertIfNegative val="0"/>
          <c:cat>
            <c:numRef>
              <c:f>'4.Charts'!$J$4:$K$4</c:f>
              <c:numCache>
                <c:formatCode>0</c:formatCode>
                <c:ptCount val="2"/>
                <c:pt idx="0">
                  <c:v>1988</c:v>
                </c:pt>
                <c:pt idx="1">
                  <c:v>2011</c:v>
                </c:pt>
              </c:numCache>
            </c:numRef>
          </c:cat>
          <c:val>
            <c:numRef>
              <c:f>'4.Charts'!$J$5:$K$5</c:f>
              <c:numCache>
                <c:formatCode>0</c:formatCode>
                <c:ptCount val="2"/>
                <c:pt idx="0">
                  <c:v>51</c:v>
                </c:pt>
                <c:pt idx="1">
                  <c:v>164</c:v>
                </c:pt>
              </c:numCache>
            </c:numRef>
          </c:val>
        </c:ser>
        <c:ser>
          <c:idx val="1"/>
          <c:order val="1"/>
          <c:tx>
            <c:strRef>
              <c:f>'4.Charts'!$I$6</c:f>
              <c:strCache>
                <c:ptCount val="1"/>
                <c:pt idx="0">
                  <c:v>Income top 10%</c:v>
                </c:pt>
              </c:strCache>
            </c:strRef>
          </c:tx>
          <c:spPr>
            <a:solidFill>
              <a:srgbClr val="630235"/>
            </a:solidFill>
          </c:spPr>
          <c:invertIfNegative val="0"/>
          <c:cat>
            <c:numRef>
              <c:f>'4.Charts'!$J$4:$K$4</c:f>
              <c:numCache>
                <c:formatCode>0</c:formatCode>
                <c:ptCount val="2"/>
                <c:pt idx="0">
                  <c:v>1988</c:v>
                </c:pt>
                <c:pt idx="1">
                  <c:v>2011</c:v>
                </c:pt>
              </c:numCache>
            </c:numRef>
          </c:cat>
          <c:val>
            <c:numRef>
              <c:f>'4.Charts'!$J$6:$K$6</c:f>
              <c:numCache>
                <c:formatCode>0</c:formatCode>
                <c:ptCount val="2"/>
                <c:pt idx="0">
                  <c:v>218</c:v>
                </c:pt>
                <c:pt idx="1">
                  <c:v>412</c:v>
                </c:pt>
              </c:numCache>
            </c:numRef>
          </c:val>
        </c:ser>
        <c:dLbls>
          <c:showLegendKey val="0"/>
          <c:showVal val="0"/>
          <c:showCatName val="0"/>
          <c:showSerName val="0"/>
          <c:showPercent val="0"/>
          <c:showBubbleSize val="0"/>
        </c:dLbls>
        <c:gapWidth val="150"/>
        <c:axId val="544347528"/>
        <c:axId val="544347920"/>
      </c:barChart>
      <c:catAx>
        <c:axId val="544347528"/>
        <c:scaling>
          <c:orientation val="minMax"/>
        </c:scaling>
        <c:delete val="0"/>
        <c:axPos val="b"/>
        <c:numFmt formatCode="0" sourceLinked="1"/>
        <c:majorTickMark val="out"/>
        <c:minorTickMark val="none"/>
        <c:tickLblPos val="nextTo"/>
        <c:txPr>
          <a:bodyPr/>
          <a:lstStyle/>
          <a:p>
            <a:pPr>
              <a:defRPr>
                <a:latin typeface="Arial" pitchFamily="34" charset="0"/>
                <a:cs typeface="Arial" pitchFamily="34" charset="0"/>
              </a:defRPr>
            </a:pPr>
            <a:endParaRPr lang="en-US"/>
          </a:p>
        </c:txPr>
        <c:crossAx val="544347920"/>
        <c:crosses val="autoZero"/>
        <c:auto val="1"/>
        <c:lblAlgn val="ctr"/>
        <c:lblOffset val="100"/>
        <c:noMultiLvlLbl val="0"/>
      </c:catAx>
      <c:valAx>
        <c:axId val="544347920"/>
        <c:scaling>
          <c:orientation val="minMax"/>
        </c:scaling>
        <c:delete val="0"/>
        <c:axPos val="l"/>
        <c:majorGridlines/>
        <c:numFmt formatCode="0" sourceLinked="1"/>
        <c:majorTickMark val="out"/>
        <c:minorTickMark val="none"/>
        <c:tickLblPos val="nextTo"/>
        <c:txPr>
          <a:bodyPr/>
          <a:lstStyle/>
          <a:p>
            <a:pPr>
              <a:defRPr>
                <a:latin typeface="Arial" pitchFamily="34" charset="0"/>
                <a:cs typeface="Arial" pitchFamily="34" charset="0"/>
              </a:defRPr>
            </a:pPr>
            <a:endParaRPr lang="en-US"/>
          </a:p>
        </c:txPr>
        <c:crossAx val="544347528"/>
        <c:crosses val="autoZero"/>
        <c:crossBetween val="between"/>
      </c:valAx>
    </c:plotArea>
    <c:legend>
      <c:legendPos val="r"/>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2" l="0.70000000000000062" r="0.70000000000000062" t="0.75000000000000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'4.Charts'!$B$30</c:f>
              <c:strCache>
                <c:ptCount val="1"/>
                <c:pt idx="0">
                  <c:v>High-income</c:v>
                </c:pt>
              </c:strCache>
            </c:strRef>
          </c:tx>
          <c:spPr>
            <a:ln>
              <a:solidFill>
                <a:srgbClr val="630235"/>
              </a:solidFill>
            </a:ln>
          </c:spPr>
          <c:marker>
            <c:symbol val="none"/>
          </c:marker>
          <c:cat>
            <c:numRef>
              <c:f>[1]Sheet1!$A$12:$A$33</c:f>
              <c:numCache>
                <c:formatCode>General</c:formatCode>
                <c:ptCount val="2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numCache>
            </c:numRef>
          </c:cat>
          <c:val>
            <c:numRef>
              <c:f>'4.Charts'!$B$31:$B$52</c:f>
              <c:numCache>
                <c:formatCode>0.0%</c:formatCode>
                <c:ptCount val="22"/>
                <c:pt idx="0">
                  <c:v>0.55847029999999998</c:v>
                </c:pt>
                <c:pt idx="1">
                  <c:v>0.56076400000000004</c:v>
                </c:pt>
                <c:pt idx="2">
                  <c:v>0.56010320000000002</c:v>
                </c:pt>
                <c:pt idx="3">
                  <c:v>0.55872900000000003</c:v>
                </c:pt>
                <c:pt idx="4">
                  <c:v>0.55512269999999997</c:v>
                </c:pt>
                <c:pt idx="5">
                  <c:v>0.55483720000000003</c:v>
                </c:pt>
                <c:pt idx="6">
                  <c:v>0.55735380000000001</c:v>
                </c:pt>
                <c:pt idx="7">
                  <c:v>0.553207</c:v>
                </c:pt>
                <c:pt idx="8">
                  <c:v>0.5569347</c:v>
                </c:pt>
                <c:pt idx="9">
                  <c:v>0.55491619999999997</c:v>
                </c:pt>
                <c:pt idx="10">
                  <c:v>0.54511580000000004</c:v>
                </c:pt>
                <c:pt idx="11">
                  <c:v>0.54963680000000004</c:v>
                </c:pt>
                <c:pt idx="12">
                  <c:v>0.5467784</c:v>
                </c:pt>
                <c:pt idx="13">
                  <c:v>0.54141240000000002</c:v>
                </c:pt>
                <c:pt idx="14">
                  <c:v>0.53362699999999996</c:v>
                </c:pt>
                <c:pt idx="15">
                  <c:v>0.53197570000000005</c:v>
                </c:pt>
                <c:pt idx="16">
                  <c:v>0.52960910000000005</c:v>
                </c:pt>
                <c:pt idx="17">
                  <c:v>0.53109709999999999</c:v>
                </c:pt>
                <c:pt idx="18">
                  <c:v>0.53334519999999996</c:v>
                </c:pt>
                <c:pt idx="19">
                  <c:v>0.54361780000000004</c:v>
                </c:pt>
                <c:pt idx="20">
                  <c:v>0.53783349999999996</c:v>
                </c:pt>
                <c:pt idx="21">
                  <c:v>0.53786210000000001</c:v>
                </c:pt>
              </c:numCache>
            </c:numRef>
          </c:val>
          <c:smooth val="0"/>
        </c:ser>
        <c:ser>
          <c:idx val="1"/>
          <c:order val="1"/>
          <c:tx>
            <c:strRef>
              <c:f>'4.Charts'!$C$30</c:f>
              <c:strCache>
                <c:ptCount val="1"/>
                <c:pt idx="0">
                  <c:v>Upper-Middle Income</c:v>
                </c:pt>
              </c:strCache>
            </c:strRef>
          </c:tx>
          <c:spPr>
            <a:ln>
              <a:solidFill>
                <a:srgbClr val="F16422"/>
              </a:solidFill>
            </a:ln>
          </c:spPr>
          <c:marker>
            <c:symbol val="none"/>
          </c:marker>
          <c:cat>
            <c:numRef>
              <c:f>[1]Sheet1!$A$12:$A$33</c:f>
              <c:numCache>
                <c:formatCode>General</c:formatCode>
                <c:ptCount val="2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numCache>
            </c:numRef>
          </c:cat>
          <c:val>
            <c:numRef>
              <c:f>'4.Charts'!$C$31:$C$52</c:f>
              <c:numCache>
                <c:formatCode>0.0%</c:formatCode>
                <c:ptCount val="22"/>
                <c:pt idx="0">
                  <c:v>0.49845709999999999</c:v>
                </c:pt>
                <c:pt idx="1">
                  <c:v>0.49486140000000001</c:v>
                </c:pt>
                <c:pt idx="2">
                  <c:v>0.49037920000000002</c:v>
                </c:pt>
                <c:pt idx="3">
                  <c:v>0.49608560000000002</c:v>
                </c:pt>
                <c:pt idx="4">
                  <c:v>0.48720920000000001</c:v>
                </c:pt>
                <c:pt idx="5">
                  <c:v>0.48585460000000003</c:v>
                </c:pt>
                <c:pt idx="6">
                  <c:v>0.48572320000000002</c:v>
                </c:pt>
                <c:pt idx="7">
                  <c:v>0.47930519999999999</c:v>
                </c:pt>
                <c:pt idx="8">
                  <c:v>0.48311159999999997</c:v>
                </c:pt>
                <c:pt idx="9">
                  <c:v>0.47370479999999998</c:v>
                </c:pt>
                <c:pt idx="10">
                  <c:v>0.46645019999999998</c:v>
                </c:pt>
                <c:pt idx="11">
                  <c:v>0.46503129999999998</c:v>
                </c:pt>
                <c:pt idx="12">
                  <c:v>0.46063130000000002</c:v>
                </c:pt>
                <c:pt idx="13">
                  <c:v>0.46072190000000002</c:v>
                </c:pt>
                <c:pt idx="14">
                  <c:v>0.45221159999999999</c:v>
                </c:pt>
                <c:pt idx="15">
                  <c:v>0.44785419999999998</c:v>
                </c:pt>
                <c:pt idx="16">
                  <c:v>0.43980019999999997</c:v>
                </c:pt>
                <c:pt idx="17">
                  <c:v>0.4364827</c:v>
                </c:pt>
                <c:pt idx="18">
                  <c:v>0.43650559999999999</c:v>
                </c:pt>
                <c:pt idx="19">
                  <c:v>0.44859919999999998</c:v>
                </c:pt>
                <c:pt idx="20">
                  <c:v>0.44650970000000001</c:v>
                </c:pt>
                <c:pt idx="21">
                  <c:v>0.44650970000000001</c:v>
                </c:pt>
              </c:numCache>
            </c:numRef>
          </c:val>
          <c:smooth val="0"/>
        </c:ser>
        <c:ser>
          <c:idx val="2"/>
          <c:order val="2"/>
          <c:tx>
            <c:strRef>
              <c:f>'4.Charts'!$D$30</c:f>
              <c:strCache>
                <c:ptCount val="1"/>
                <c:pt idx="0">
                  <c:v>Lower-Middle Income</c:v>
                </c:pt>
              </c:strCache>
            </c:strRef>
          </c:tx>
          <c:spPr>
            <a:ln>
              <a:solidFill>
                <a:srgbClr val="0B9CDA"/>
              </a:solidFill>
            </a:ln>
          </c:spPr>
          <c:marker>
            <c:symbol val="none"/>
          </c:marker>
          <c:cat>
            <c:numRef>
              <c:f>[1]Sheet1!$A$12:$A$33</c:f>
              <c:numCache>
                <c:formatCode>General</c:formatCode>
                <c:ptCount val="2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numCache>
            </c:numRef>
          </c:cat>
          <c:val>
            <c:numRef>
              <c:f>'4.Charts'!$D$31:$D$52</c:f>
              <c:numCache>
                <c:formatCode>0.0%</c:formatCode>
                <c:ptCount val="22"/>
                <c:pt idx="0">
                  <c:v>0.57690949999999996</c:v>
                </c:pt>
                <c:pt idx="1">
                  <c:v>0.57448770000000005</c:v>
                </c:pt>
                <c:pt idx="2">
                  <c:v>0.56759009999999999</c:v>
                </c:pt>
                <c:pt idx="3">
                  <c:v>0.57239870000000004</c:v>
                </c:pt>
                <c:pt idx="4">
                  <c:v>0.57435729999999996</c:v>
                </c:pt>
                <c:pt idx="5">
                  <c:v>0.57448290000000002</c:v>
                </c:pt>
                <c:pt idx="6">
                  <c:v>0.57734319999999995</c:v>
                </c:pt>
                <c:pt idx="7">
                  <c:v>0.57804009999999995</c:v>
                </c:pt>
                <c:pt idx="8">
                  <c:v>0.57970920000000004</c:v>
                </c:pt>
                <c:pt idx="9">
                  <c:v>0.56312989999999996</c:v>
                </c:pt>
                <c:pt idx="10">
                  <c:v>0.5562743</c:v>
                </c:pt>
                <c:pt idx="11">
                  <c:v>0.55533390000000005</c:v>
                </c:pt>
                <c:pt idx="12">
                  <c:v>0.55674559999999995</c:v>
                </c:pt>
                <c:pt idx="13">
                  <c:v>0.5531296</c:v>
                </c:pt>
                <c:pt idx="14">
                  <c:v>0.54315500000000005</c:v>
                </c:pt>
                <c:pt idx="15">
                  <c:v>0.53908290000000003</c:v>
                </c:pt>
                <c:pt idx="16">
                  <c:v>0.53451029999999999</c:v>
                </c:pt>
                <c:pt idx="17">
                  <c:v>0.52862980000000004</c:v>
                </c:pt>
                <c:pt idx="18">
                  <c:v>0.52709859999999997</c:v>
                </c:pt>
                <c:pt idx="19">
                  <c:v>0.54122530000000002</c:v>
                </c:pt>
                <c:pt idx="20">
                  <c:v>0.53677540000000001</c:v>
                </c:pt>
                <c:pt idx="21">
                  <c:v>0.53677540000000001</c:v>
                </c:pt>
              </c:numCache>
            </c:numRef>
          </c:val>
          <c:smooth val="0"/>
        </c:ser>
        <c:ser>
          <c:idx val="3"/>
          <c:order val="3"/>
          <c:tx>
            <c:strRef>
              <c:f>'4.Charts'!$E$30</c:f>
              <c:strCache>
                <c:ptCount val="1"/>
                <c:pt idx="0">
                  <c:v>Low-Income</c:v>
                </c:pt>
              </c:strCache>
            </c:strRef>
          </c:tx>
          <c:spPr>
            <a:ln>
              <a:solidFill>
                <a:srgbClr val="61A534"/>
              </a:solidFill>
            </a:ln>
          </c:spPr>
          <c:marker>
            <c:symbol val="none"/>
          </c:marker>
          <c:cat>
            <c:numRef>
              <c:f>[1]Sheet1!$A$12:$A$33</c:f>
              <c:numCache>
                <c:formatCode>General</c:formatCode>
                <c:ptCount val="2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numCache>
            </c:numRef>
          </c:cat>
          <c:val>
            <c:numRef>
              <c:f>'4.Charts'!$E$31:$E$52</c:f>
              <c:numCache>
                <c:formatCode>0.0%</c:formatCode>
                <c:ptCount val="22"/>
                <c:pt idx="0">
                  <c:v>0.58529940000000003</c:v>
                </c:pt>
                <c:pt idx="1">
                  <c:v>0.58535899999999996</c:v>
                </c:pt>
                <c:pt idx="2">
                  <c:v>0.58541869999999996</c:v>
                </c:pt>
                <c:pt idx="3">
                  <c:v>0.58547839999999995</c:v>
                </c:pt>
                <c:pt idx="4">
                  <c:v>0.585538</c:v>
                </c:pt>
                <c:pt idx="5">
                  <c:v>0.58467329999999995</c:v>
                </c:pt>
                <c:pt idx="6">
                  <c:v>0.58665920000000005</c:v>
                </c:pt>
                <c:pt idx="7">
                  <c:v>0.58577109999999999</c:v>
                </c:pt>
                <c:pt idx="8">
                  <c:v>0.59201119999999996</c:v>
                </c:pt>
                <c:pt idx="9">
                  <c:v>0.59525340000000004</c:v>
                </c:pt>
                <c:pt idx="10">
                  <c:v>0.59116690000000005</c:v>
                </c:pt>
                <c:pt idx="11">
                  <c:v>0.60379360000000004</c:v>
                </c:pt>
                <c:pt idx="12">
                  <c:v>0.60942430000000003</c:v>
                </c:pt>
                <c:pt idx="13">
                  <c:v>0.59615689999999999</c:v>
                </c:pt>
                <c:pt idx="14">
                  <c:v>0.59808459999999997</c:v>
                </c:pt>
                <c:pt idx="15">
                  <c:v>0.60091600000000001</c:v>
                </c:pt>
                <c:pt idx="16">
                  <c:v>0.57257760000000002</c:v>
                </c:pt>
                <c:pt idx="17">
                  <c:v>0.5616968</c:v>
                </c:pt>
                <c:pt idx="18">
                  <c:v>0.56522760000000005</c:v>
                </c:pt>
                <c:pt idx="19">
                  <c:v>0.55638069999999995</c:v>
                </c:pt>
                <c:pt idx="20">
                  <c:v>0.55362109999999998</c:v>
                </c:pt>
                <c:pt idx="21">
                  <c:v>0.55362109999999998</c:v>
                </c:pt>
              </c:numCache>
            </c:numRef>
          </c:val>
          <c:smooth val="0"/>
        </c:ser>
        <c:dLbls>
          <c:showLegendKey val="0"/>
          <c:showVal val="0"/>
          <c:showCatName val="0"/>
          <c:showSerName val="0"/>
          <c:showPercent val="0"/>
          <c:showBubbleSize val="0"/>
        </c:dLbls>
        <c:smooth val="0"/>
        <c:axId val="544348704"/>
        <c:axId val="544349096"/>
      </c:lineChart>
      <c:catAx>
        <c:axId val="544348704"/>
        <c:scaling>
          <c:orientation val="minMax"/>
        </c:scaling>
        <c:delete val="0"/>
        <c:axPos val="b"/>
        <c:numFmt formatCode="General" sourceLinked="1"/>
        <c:majorTickMark val="out"/>
        <c:minorTickMark val="none"/>
        <c:tickLblPos val="nextTo"/>
        <c:txPr>
          <a:bodyPr/>
          <a:lstStyle/>
          <a:p>
            <a:pPr>
              <a:defRPr sz="1100" b="0">
                <a:latin typeface="Arial" pitchFamily="34" charset="0"/>
                <a:cs typeface="Arial" pitchFamily="34" charset="0"/>
              </a:defRPr>
            </a:pPr>
            <a:endParaRPr lang="en-US"/>
          </a:p>
        </c:txPr>
        <c:crossAx val="544349096"/>
        <c:crosses val="autoZero"/>
        <c:auto val="1"/>
        <c:lblAlgn val="ctr"/>
        <c:lblOffset val="100"/>
        <c:tickLblSkip val="3"/>
        <c:noMultiLvlLbl val="0"/>
      </c:catAx>
      <c:valAx>
        <c:axId val="544349096"/>
        <c:scaling>
          <c:orientation val="minMax"/>
          <c:min val="0.4"/>
        </c:scaling>
        <c:delete val="0"/>
        <c:axPos val="l"/>
        <c:majorGridlines/>
        <c:title>
          <c:tx>
            <c:rich>
              <a:bodyPr rot="-5400000" vert="horz"/>
              <a:lstStyle/>
              <a:p>
                <a:pPr>
                  <a:defRPr sz="1100" b="0">
                    <a:latin typeface="Arial" pitchFamily="34" charset="0"/>
                    <a:cs typeface="Arial" pitchFamily="34" charset="0"/>
                  </a:defRPr>
                </a:pPr>
                <a:r>
                  <a:rPr lang="en-US" sz="1100" b="0">
                    <a:latin typeface="Arial" pitchFamily="34" charset="0"/>
                    <a:cs typeface="Arial" pitchFamily="34" charset="0"/>
                  </a:rPr>
                  <a:t>Average share of labour</a:t>
                </a:r>
                <a:r>
                  <a:rPr lang="en-US" sz="1100" b="0" baseline="0">
                    <a:latin typeface="Arial" pitchFamily="34" charset="0"/>
                    <a:cs typeface="Arial" pitchFamily="34" charset="0"/>
                  </a:rPr>
                  <a:t> compensation in GDP</a:t>
                </a:r>
                <a:endParaRPr lang="en-US" sz="1100" b="0">
                  <a:latin typeface="Arial" pitchFamily="34" charset="0"/>
                  <a:cs typeface="Arial" pitchFamily="34" charset="0"/>
                </a:endParaRPr>
              </a:p>
            </c:rich>
          </c:tx>
          <c:layout>
            <c:manualLayout>
              <c:xMode val="edge"/>
              <c:yMode val="edge"/>
              <c:x val="8.9686098654708502E-3"/>
              <c:y val="9.8590718713352801E-2"/>
            </c:manualLayout>
          </c:layout>
          <c:overlay val="0"/>
        </c:title>
        <c:numFmt formatCode="0%" sourceLinked="0"/>
        <c:majorTickMark val="out"/>
        <c:minorTickMark val="none"/>
        <c:tickLblPos val="nextTo"/>
        <c:txPr>
          <a:bodyPr/>
          <a:lstStyle/>
          <a:p>
            <a:pPr>
              <a:defRPr sz="1100" b="0">
                <a:latin typeface="Arial" pitchFamily="34" charset="0"/>
                <a:cs typeface="Arial" pitchFamily="34" charset="0"/>
              </a:defRPr>
            </a:pPr>
            <a:endParaRPr lang="en-US"/>
          </a:p>
        </c:txPr>
        <c:crossAx val="544348704"/>
        <c:crosses val="autoZero"/>
        <c:crossBetween val="between"/>
      </c:valAx>
    </c:plotArea>
    <c:legend>
      <c:legendPos val="b"/>
      <c:layout>
        <c:manualLayout>
          <c:xMode val="edge"/>
          <c:yMode val="edge"/>
          <c:x val="4.9999958246497694E-2"/>
          <c:y val="0.91688045443158916"/>
          <c:w val="0.9247458533900943"/>
          <c:h val="6.2483260099796337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printSettings>
    <c:headerFooter/>
    <c:pageMargins b="1" l="0.75000000000000244" r="0.75000000000000244" t="1"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xdr:rowOff>
    </xdr:from>
    <xdr:to>
      <xdr:col>9</xdr:col>
      <xdr:colOff>485775</xdr:colOff>
      <xdr:row>29</xdr:row>
      <xdr:rowOff>38101</xdr:rowOff>
    </xdr:to>
    <xdr:sp macro="" textlink="">
      <xdr:nvSpPr>
        <xdr:cNvPr id="2" name="TextBox 1"/>
        <xdr:cNvSpPr txBox="1"/>
      </xdr:nvSpPr>
      <xdr:spPr>
        <a:xfrm>
          <a:off x="609600" y="381001"/>
          <a:ext cx="5362575" cy="5181600"/>
        </a:xfrm>
        <a:prstGeom prst="rect">
          <a:avLst/>
        </a:prstGeom>
        <a:solidFill>
          <a:schemeClr val="lt1"/>
        </a:solidFill>
        <a:ln w="19050" cmpd="sng">
          <a:solidFill>
            <a:srgbClr val="61A534"/>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100"/>
            <a:t>This excel file contains the data and calculations</a:t>
          </a:r>
          <a:r>
            <a:rPr lang="en-GB" sz="1100" baseline="0"/>
            <a:t> used in the Oxfam Briefing Paper </a:t>
          </a:r>
        </a:p>
        <a:p>
          <a:pPr algn="ctr"/>
          <a:r>
            <a:rPr lang="en-GB" sz="1600" b="1" i="1" baseline="0"/>
            <a:t>An Economy for the 1%</a:t>
          </a:r>
        </a:p>
        <a:p>
          <a:pPr algn="ctr"/>
          <a:r>
            <a:rPr lang="en-GB" sz="1100" baseline="0"/>
            <a:t>Published 18 January 2016</a:t>
          </a:r>
        </a:p>
        <a:p>
          <a:pPr algn="ctr"/>
          <a:r>
            <a:rPr lang="en-GB" sz="1100" baseline="0"/>
            <a:t>Authors: Deborah Hardoon, Sophia Ayele and Ricardo Fuentes-Nieva </a:t>
          </a:r>
        </a:p>
        <a:p>
          <a:endParaRPr lang="en-GB" sz="1100" baseline="0"/>
        </a:p>
        <a:p>
          <a:r>
            <a:rPr lang="en-GB" sz="1100" baseline="0"/>
            <a:t>This excel file provides the background data for the main calculations and charts included in the report.  It includes four worksheets:</a:t>
          </a:r>
        </a:p>
        <a:p>
          <a:endParaRPr lang="en-GB" sz="1100" b="1" baseline="0"/>
        </a:p>
        <a:p>
          <a:r>
            <a:rPr lang="en-GB" sz="1100" b="1" baseline="0"/>
            <a:t>1 - Global income data analysis</a:t>
          </a:r>
        </a:p>
        <a:p>
          <a:r>
            <a:rPr lang="en-GB" sz="1100" baseline="0"/>
            <a:t>Data from the World Incomes Database was used to analyse global growth, by income decile, between 1988 and 2011. </a:t>
          </a:r>
        </a:p>
        <a:p>
          <a:endParaRPr lang="en-GB" sz="1100" baseline="0"/>
        </a:p>
        <a:p>
          <a:r>
            <a:rPr lang="en-GB" sz="1100" b="1" baseline="0"/>
            <a:t>2 - Global wealth data analysis</a:t>
          </a:r>
        </a:p>
        <a:p>
          <a:r>
            <a:rPr lang="en-GB" sz="1100"/>
            <a:t>Data from Credit Suisse Global Wealth Databook was used to analyse the accumulation of wealth, by decile, between 2000 and 2015.</a:t>
          </a:r>
        </a:p>
        <a:p>
          <a:endParaRPr lang="en-GB" sz="1100" baseline="0"/>
        </a:p>
        <a:p>
          <a:r>
            <a:rPr lang="en-GB" sz="1100" b="1" baseline="0"/>
            <a:t>3 - Wealth of the richest billionaires</a:t>
          </a:r>
        </a:p>
        <a:p>
          <a:r>
            <a:rPr lang="en-GB" sz="1100" baseline="0"/>
            <a:t>Data from Forbes was compared  over time for the years 2002-2015, and compared against global wealth shares from Credit Suisse data.</a:t>
          </a:r>
        </a:p>
        <a:p>
          <a:endParaRPr lang="en-GB" sz="1100"/>
        </a:p>
        <a:p>
          <a:r>
            <a:rPr lang="en-GB" sz="1100" b="1"/>
            <a:t>4 - Other charts included in the report</a:t>
          </a:r>
        </a:p>
        <a:p>
          <a:r>
            <a:rPr lang="en-GB" sz="1100" b="0"/>
            <a:t> - Income growth in Brazil</a:t>
          </a:r>
        </a:p>
        <a:p>
          <a:r>
            <a:rPr lang="en-GB" sz="1100" b="0"/>
            <a:t>- Labour share of income</a:t>
          </a:r>
        </a:p>
        <a:p>
          <a:r>
            <a:rPr lang="en-GB" sz="1100" b="0"/>
            <a:t>- CEO pay versus worker pay</a:t>
          </a:r>
        </a:p>
        <a:p>
          <a:r>
            <a:rPr lang="en-GB" sz="1100" b="0"/>
            <a:t>- Labour productivity versus wages</a:t>
          </a:r>
        </a:p>
        <a:p>
          <a:r>
            <a:rPr lang="en-GB" sz="1100" b="0"/>
            <a:t>- Growth</a:t>
          </a:r>
          <a:r>
            <a:rPr lang="en-GB" sz="1100" b="0" baseline="0"/>
            <a:t> of shdow banking sector in US</a:t>
          </a:r>
        </a:p>
        <a:p>
          <a:r>
            <a:rPr lang="en-GB" sz="1100" b="0" baseline="0"/>
            <a:t>- Income effects of growth of financial sector</a:t>
          </a:r>
        </a:p>
        <a:p>
          <a:r>
            <a:rPr lang="en-GB" sz="1100" b="0" baseline="0"/>
            <a:t>- Pay and productivity in China</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45</xdr:row>
      <xdr:rowOff>0</xdr:rowOff>
    </xdr:from>
    <xdr:to>
      <xdr:col>8</xdr:col>
      <xdr:colOff>898525</xdr:colOff>
      <xdr:row>67</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68</xdr:row>
      <xdr:rowOff>47624</xdr:rowOff>
    </xdr:from>
    <xdr:to>
      <xdr:col>8</xdr:col>
      <xdr:colOff>923924</xdr:colOff>
      <xdr:row>93</xdr:row>
      <xdr:rowOff>66674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219076</xdr:colOff>
      <xdr:row>95</xdr:row>
      <xdr:rowOff>66675</xdr:rowOff>
    </xdr:from>
    <xdr:to>
      <xdr:col>8</xdr:col>
      <xdr:colOff>752476</xdr:colOff>
      <xdr:row>124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257175</xdr:colOff>
      <xdr:row>125</xdr:row>
      <xdr:rowOff>95250</xdr:rowOff>
    </xdr:from>
    <xdr:to>
      <xdr:col>8</xdr:col>
      <xdr:colOff>790575</xdr:colOff>
      <xdr:row>154</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40</xdr:row>
      <xdr:rowOff>0</xdr:rowOff>
    </xdr:from>
    <xdr:to>
      <xdr:col>17</xdr:col>
      <xdr:colOff>19050</xdr:colOff>
      <xdr:row>62</xdr:row>
      <xdr:rowOff>85725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133349</xdr:colOff>
      <xdr:row>123</xdr:row>
      <xdr:rowOff>95250</xdr:rowOff>
    </xdr:from>
    <xdr:to>
      <xdr:col>8</xdr:col>
      <xdr:colOff>238124</xdr:colOff>
      <xdr:row>144</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xdr:colOff>
      <xdr:row>164</xdr:row>
      <xdr:rowOff>9525</xdr:rowOff>
    </xdr:from>
    <xdr:to>
      <xdr:col>7</xdr:col>
      <xdr:colOff>28574</xdr:colOff>
      <xdr:row>180</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7</xdr:row>
      <xdr:rowOff>0</xdr:rowOff>
    </xdr:from>
    <xdr:to>
      <xdr:col>17</xdr:col>
      <xdr:colOff>47625</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15</xdr:row>
      <xdr:rowOff>9525</xdr:rowOff>
    </xdr:from>
    <xdr:to>
      <xdr:col>10</xdr:col>
      <xdr:colOff>38100</xdr:colOff>
      <xdr:row>17</xdr:row>
      <xdr:rowOff>85725</xdr:rowOff>
    </xdr:to>
    <xdr:sp macro="" textlink="">
      <xdr:nvSpPr>
        <xdr:cNvPr id="3" name="TextBox 2"/>
        <xdr:cNvSpPr txBox="1"/>
      </xdr:nvSpPr>
      <xdr:spPr>
        <a:xfrm>
          <a:off x="5429250" y="3248025"/>
          <a:ext cx="70485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$113bn gap</a:t>
          </a:r>
        </a:p>
      </xdr:txBody>
    </xdr:sp>
    <xdr:clientData/>
  </xdr:twoCellAnchor>
  <xdr:twoCellAnchor>
    <xdr:from>
      <xdr:col>11</xdr:col>
      <xdr:colOff>485776</xdr:colOff>
      <xdr:row>12</xdr:row>
      <xdr:rowOff>47625</xdr:rowOff>
    </xdr:from>
    <xdr:to>
      <xdr:col>12</xdr:col>
      <xdr:colOff>552450</xdr:colOff>
      <xdr:row>14</xdr:row>
      <xdr:rowOff>114300</xdr:rowOff>
    </xdr:to>
    <xdr:sp macro="" textlink="">
      <xdr:nvSpPr>
        <xdr:cNvPr id="4" name="TextBox 3"/>
        <xdr:cNvSpPr txBox="1"/>
      </xdr:nvSpPr>
      <xdr:spPr>
        <a:xfrm>
          <a:off x="7191376" y="2714625"/>
          <a:ext cx="676274"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$194bn gap</a:t>
          </a:r>
        </a:p>
      </xdr:txBody>
    </xdr:sp>
    <xdr:clientData/>
  </xdr:twoCellAnchor>
  <xdr:twoCellAnchor>
    <xdr:from>
      <xdr:col>8</xdr:col>
      <xdr:colOff>1</xdr:colOff>
      <xdr:row>29</xdr:row>
      <xdr:rowOff>1</xdr:rowOff>
    </xdr:from>
    <xdr:to>
      <xdr:col>19</xdr:col>
      <xdr:colOff>152401</xdr:colOff>
      <xdr:row>47</xdr:row>
      <xdr:rowOff>76201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65</xdr:row>
      <xdr:rowOff>0</xdr:rowOff>
    </xdr:from>
    <xdr:to>
      <xdr:col>15</xdr:col>
      <xdr:colOff>133350</xdr:colOff>
      <xdr:row>91</xdr:row>
      <xdr:rowOff>73025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111</xdr:row>
      <xdr:rowOff>314325</xdr:rowOff>
    </xdr:from>
    <xdr:to>
      <xdr:col>15</xdr:col>
      <xdr:colOff>533400</xdr:colOff>
      <xdr:row>137</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148</xdr:row>
      <xdr:rowOff>161924</xdr:rowOff>
    </xdr:from>
    <xdr:to>
      <xdr:col>14</xdr:col>
      <xdr:colOff>514350</xdr:colOff>
      <xdr:row>174</xdr:row>
      <xdr:rowOff>66674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257175</xdr:colOff>
      <xdr:row>191</xdr:row>
      <xdr:rowOff>9525</xdr:rowOff>
    </xdr:from>
    <xdr:to>
      <xdr:col>15</xdr:col>
      <xdr:colOff>95250</xdr:colOff>
      <xdr:row>218</xdr:row>
      <xdr:rowOff>9525</xdr:rowOff>
    </xdr:to>
    <xdr:graphicFrame macro="">
      <xdr:nvGraphicFramePr>
        <xdr:cNvPr id="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223</xdr:row>
      <xdr:rowOff>0</xdr:rowOff>
    </xdr:from>
    <xdr:to>
      <xdr:col>14</xdr:col>
      <xdr:colOff>342900</xdr:colOff>
      <xdr:row>240</xdr:row>
      <xdr:rowOff>133350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hardoon\AppData\Local\Temp\notes29C494\PENN_8.1_LABSH_Mean_1911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hardoon\AppData\Local\Temp\notes29C494\EPI_CEO_PAY_1911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hardoon\AppData\Local\Temp\notes29C494\ILO_Wage_Productivity_1911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1">
          <cell r="B11" t="str">
            <v>High-Income</v>
          </cell>
        </row>
        <row r="12">
          <cell r="A12">
            <v>1990</v>
          </cell>
        </row>
        <row r="13">
          <cell r="A13">
            <v>1991</v>
          </cell>
        </row>
        <row r="14">
          <cell r="A14">
            <v>1992</v>
          </cell>
        </row>
        <row r="15">
          <cell r="A15">
            <v>1993</v>
          </cell>
        </row>
        <row r="16">
          <cell r="A16">
            <v>1994</v>
          </cell>
        </row>
        <row r="17">
          <cell r="A17">
            <v>1995</v>
          </cell>
        </row>
        <row r="18">
          <cell r="A18">
            <v>1996</v>
          </cell>
        </row>
        <row r="19">
          <cell r="A19">
            <v>1997</v>
          </cell>
        </row>
        <row r="20">
          <cell r="A20">
            <v>1998</v>
          </cell>
        </row>
        <row r="21">
          <cell r="A21">
            <v>1999</v>
          </cell>
        </row>
        <row r="22">
          <cell r="A22">
            <v>2000</v>
          </cell>
        </row>
        <row r="23">
          <cell r="A23">
            <v>2001</v>
          </cell>
        </row>
        <row r="24">
          <cell r="A24">
            <v>2002</v>
          </cell>
        </row>
        <row r="25">
          <cell r="A25">
            <v>2003</v>
          </cell>
        </row>
        <row r="26">
          <cell r="A26">
            <v>2004</v>
          </cell>
        </row>
        <row r="27">
          <cell r="A27">
            <v>2005</v>
          </cell>
        </row>
        <row r="28">
          <cell r="A28">
            <v>2006</v>
          </cell>
        </row>
        <row r="29">
          <cell r="A29">
            <v>2007</v>
          </cell>
        </row>
        <row r="30">
          <cell r="A30">
            <v>2008</v>
          </cell>
        </row>
        <row r="31">
          <cell r="A31">
            <v>2009</v>
          </cell>
        </row>
        <row r="32">
          <cell r="A32">
            <v>2010</v>
          </cell>
        </row>
        <row r="33">
          <cell r="A33">
            <v>2011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Change in CEO pay"/>
    </sheetNames>
    <sheetDataSet>
      <sheetData sheetId="0">
        <row r="8">
          <cell r="B8" t="str">
            <v>CEO pay</v>
          </cell>
        </row>
        <row r="9">
          <cell r="A9">
            <v>1978</v>
          </cell>
        </row>
        <row r="10">
          <cell r="A10">
            <v>1979</v>
          </cell>
        </row>
        <row r="11">
          <cell r="A11">
            <v>1980</v>
          </cell>
        </row>
        <row r="12">
          <cell r="A12">
            <v>1981</v>
          </cell>
        </row>
        <row r="13">
          <cell r="A13">
            <v>1982</v>
          </cell>
        </row>
        <row r="14">
          <cell r="A14">
            <v>1983</v>
          </cell>
        </row>
        <row r="15">
          <cell r="A15">
            <v>1984</v>
          </cell>
        </row>
        <row r="16">
          <cell r="A16">
            <v>1985</v>
          </cell>
        </row>
        <row r="17">
          <cell r="A17">
            <v>1986</v>
          </cell>
        </row>
        <row r="18">
          <cell r="A18">
            <v>1987</v>
          </cell>
        </row>
        <row r="19">
          <cell r="A19">
            <v>1988</v>
          </cell>
        </row>
        <row r="20">
          <cell r="A20">
            <v>1989</v>
          </cell>
        </row>
        <row r="21">
          <cell r="A21">
            <v>1990</v>
          </cell>
        </row>
        <row r="22">
          <cell r="A22">
            <v>1991</v>
          </cell>
        </row>
        <row r="23">
          <cell r="A23">
            <v>1992</v>
          </cell>
        </row>
        <row r="24">
          <cell r="A24">
            <v>1993</v>
          </cell>
        </row>
        <row r="25">
          <cell r="A25">
            <v>1994</v>
          </cell>
        </row>
        <row r="26">
          <cell r="A26">
            <v>1995</v>
          </cell>
        </row>
        <row r="27">
          <cell r="A27">
            <v>1996</v>
          </cell>
        </row>
        <row r="28">
          <cell r="A28">
            <v>1997</v>
          </cell>
        </row>
        <row r="29">
          <cell r="A29">
            <v>1998</v>
          </cell>
        </row>
        <row r="30">
          <cell r="A30">
            <v>1999</v>
          </cell>
        </row>
        <row r="31">
          <cell r="A31">
            <v>2000</v>
          </cell>
        </row>
        <row r="32">
          <cell r="A32">
            <v>2001</v>
          </cell>
        </row>
        <row r="33">
          <cell r="A33">
            <v>2002</v>
          </cell>
        </row>
        <row r="34">
          <cell r="A34">
            <v>2003</v>
          </cell>
        </row>
        <row r="35">
          <cell r="A35">
            <v>2004</v>
          </cell>
        </row>
        <row r="36">
          <cell r="A36">
            <v>2005</v>
          </cell>
        </row>
        <row r="37">
          <cell r="A37">
            <v>2006</v>
          </cell>
        </row>
        <row r="38">
          <cell r="A38">
            <v>2007</v>
          </cell>
        </row>
        <row r="39">
          <cell r="A39">
            <v>2008</v>
          </cell>
        </row>
        <row r="40">
          <cell r="A40">
            <v>2009</v>
          </cell>
        </row>
        <row r="41">
          <cell r="A41">
            <v>2010</v>
          </cell>
        </row>
        <row r="42">
          <cell r="A42">
            <v>2011</v>
          </cell>
        </row>
        <row r="43">
          <cell r="A43">
            <v>2012</v>
          </cell>
        </row>
        <row r="44">
          <cell r="A44">
            <v>2013</v>
          </cell>
        </row>
        <row r="45">
          <cell r="A45">
            <v>2014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9">
          <cell r="B9" t="str">
            <v>Real wage index</v>
          </cell>
        </row>
        <row r="10">
          <cell r="A10">
            <v>1999</v>
          </cell>
        </row>
        <row r="11">
          <cell r="A11">
            <v>2000</v>
          </cell>
        </row>
        <row r="12">
          <cell r="A12">
            <v>2001</v>
          </cell>
        </row>
        <row r="13">
          <cell r="A13">
            <v>2002</v>
          </cell>
        </row>
        <row r="14">
          <cell r="A14">
            <v>2003</v>
          </cell>
        </row>
        <row r="15">
          <cell r="A15">
            <v>2004</v>
          </cell>
        </row>
        <row r="16">
          <cell r="A16">
            <v>2005</v>
          </cell>
        </row>
        <row r="17">
          <cell r="A17">
            <v>2006</v>
          </cell>
        </row>
        <row r="18">
          <cell r="A18">
            <v>2007</v>
          </cell>
        </row>
        <row r="19">
          <cell r="A19">
            <v>2008</v>
          </cell>
        </row>
        <row r="20">
          <cell r="A20">
            <v>2009</v>
          </cell>
        </row>
        <row r="21">
          <cell r="A21">
            <v>2010</v>
          </cell>
        </row>
        <row r="22">
          <cell r="A22">
            <v>2011</v>
          </cell>
        </row>
        <row r="23">
          <cell r="A23">
            <v>2012</v>
          </cell>
        </row>
        <row r="24">
          <cell r="A24">
            <v>2013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dx.doi.org/10.1787/2226583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3" sqref="L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
  <sheetViews>
    <sheetView showGridLines="0" topLeftCell="A37" workbookViewId="0">
      <selection activeCell="O136" sqref="O136"/>
    </sheetView>
  </sheetViews>
  <sheetFormatPr defaultRowHeight="12.75" x14ac:dyDescent="0.2"/>
  <cols>
    <col min="1" max="1" width="14.7109375" style="1" customWidth="1"/>
    <col min="2" max="7" width="12.85546875" style="1" customWidth="1"/>
    <col min="8" max="8" width="2.7109375" style="1" customWidth="1"/>
    <col min="9" max="9" width="19.5703125" style="1" customWidth="1"/>
    <col min="10" max="10" width="18.42578125" style="1" customWidth="1"/>
    <col min="11" max="11" width="2.7109375" style="1" customWidth="1"/>
    <col min="12" max="17" width="7.42578125" style="1" customWidth="1"/>
    <col min="18" max="18" width="5.7109375" style="1" customWidth="1"/>
    <col min="19" max="24" width="7.85546875" style="1" customWidth="1"/>
    <col min="25" max="25" width="5.42578125" style="1" customWidth="1"/>
    <col min="26" max="27" width="15.28515625" style="1" customWidth="1"/>
    <col min="28" max="28" width="14.5703125" style="1" customWidth="1"/>
    <col min="29" max="16384" width="9.140625" style="1"/>
  </cols>
  <sheetData>
    <row r="1" spans="1:28" x14ac:dyDescent="0.2">
      <c r="A1" s="2" t="s">
        <v>39</v>
      </c>
    </row>
    <row r="3" spans="1:28" x14ac:dyDescent="0.2">
      <c r="A3" s="2" t="s">
        <v>38</v>
      </c>
      <c r="B3" s="51" t="s">
        <v>0</v>
      </c>
    </row>
    <row r="4" spans="1:28" x14ac:dyDescent="0.2">
      <c r="B4" s="51" t="s">
        <v>1</v>
      </c>
    </row>
    <row r="5" spans="1:28" x14ac:dyDescent="0.2">
      <c r="B5" s="1" t="s">
        <v>2</v>
      </c>
    </row>
    <row r="6" spans="1:28" x14ac:dyDescent="0.2">
      <c r="A6" s="2"/>
    </row>
    <row r="7" spans="1:28" x14ac:dyDescent="0.2">
      <c r="A7" s="2" t="s">
        <v>368</v>
      </c>
      <c r="B7" s="3" t="s">
        <v>3</v>
      </c>
    </row>
    <row r="8" spans="1:28" x14ac:dyDescent="0.2">
      <c r="A8" s="2"/>
      <c r="B8" s="3" t="s">
        <v>35</v>
      </c>
    </row>
    <row r="9" spans="1:28" x14ac:dyDescent="0.2">
      <c r="A9" s="2"/>
      <c r="B9" s="3" t="s">
        <v>36</v>
      </c>
    </row>
    <row r="10" spans="1:28" x14ac:dyDescent="0.2">
      <c r="A10" s="2"/>
      <c r="B10" s="3" t="s">
        <v>365</v>
      </c>
    </row>
    <row r="11" spans="1:28" x14ac:dyDescent="0.2">
      <c r="A11" s="2"/>
      <c r="B11" s="3" t="s">
        <v>37</v>
      </c>
    </row>
    <row r="12" spans="1:28" x14ac:dyDescent="0.2">
      <c r="A12" s="2"/>
      <c r="B12" s="3" t="s">
        <v>366</v>
      </c>
    </row>
    <row r="13" spans="1:28" ht="13.5" thickBot="1" x14ac:dyDescent="0.25">
      <c r="A13" s="2"/>
      <c r="B13" s="3"/>
    </row>
    <row r="14" spans="1:28" s="4" customFormat="1" ht="13.5" thickBot="1" x14ac:dyDescent="0.25">
      <c r="A14" s="124" t="s">
        <v>4</v>
      </c>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6"/>
    </row>
    <row r="15" spans="1:28" s="4" customFormat="1" x14ac:dyDescent="0.2">
      <c r="A15" s="5"/>
      <c r="B15" s="5" t="s">
        <v>5</v>
      </c>
      <c r="E15" s="4" t="s">
        <v>6</v>
      </c>
      <c r="G15" s="6">
        <f>I41</f>
        <v>12660.358929406622</v>
      </c>
    </row>
    <row r="16" spans="1:28" s="4" customFormat="1" x14ac:dyDescent="0.2">
      <c r="A16" s="5"/>
      <c r="B16" s="5" t="s">
        <v>7</v>
      </c>
      <c r="E16" s="4" t="s">
        <v>8</v>
      </c>
      <c r="G16" s="6">
        <f>Z36</f>
        <v>3278.7758427320296</v>
      </c>
    </row>
    <row r="17" spans="1:29" s="4" customFormat="1" x14ac:dyDescent="0.2">
      <c r="B17" s="7" t="s">
        <v>9</v>
      </c>
      <c r="E17" s="4" t="s">
        <v>10</v>
      </c>
      <c r="G17" s="8">
        <f>J36</f>
        <v>0.45699238768561279</v>
      </c>
    </row>
    <row r="18" spans="1:29" s="4" customFormat="1" x14ac:dyDescent="0.2">
      <c r="B18" s="5" t="s">
        <v>11</v>
      </c>
      <c r="E18" s="4" t="s">
        <v>8</v>
      </c>
      <c r="G18" s="9">
        <f>Z27</f>
        <v>64.703163472261934</v>
      </c>
    </row>
    <row r="19" spans="1:29" s="4" customFormat="1" x14ac:dyDescent="0.2">
      <c r="A19" s="5"/>
      <c r="B19" s="7" t="s">
        <v>12</v>
      </c>
      <c r="E19" s="4" t="s">
        <v>10</v>
      </c>
      <c r="G19" s="8">
        <f>J27</f>
        <v>6.2757983764401785E-3</v>
      </c>
    </row>
    <row r="20" spans="1:29" s="4" customFormat="1" x14ac:dyDescent="0.2">
      <c r="A20" s="5"/>
      <c r="B20" s="5" t="s">
        <v>13</v>
      </c>
      <c r="E20" s="4" t="s">
        <v>8</v>
      </c>
      <c r="G20" s="9">
        <f>SUM(Z27:Z31)</f>
        <v>1438.0291075113269</v>
      </c>
    </row>
    <row r="21" spans="1:29" s="4" customFormat="1" x14ac:dyDescent="0.2">
      <c r="A21" s="5"/>
      <c r="B21" s="7" t="s">
        <v>14</v>
      </c>
      <c r="E21" s="4" t="s">
        <v>10</v>
      </c>
      <c r="G21" s="8">
        <f>SUM(J27:J31)</f>
        <v>9.9050948636437638E-2</v>
      </c>
    </row>
    <row r="22" spans="1:29" s="4" customFormat="1" x14ac:dyDescent="0.2">
      <c r="A22" s="5"/>
      <c r="B22" s="7" t="s">
        <v>15</v>
      </c>
      <c r="E22" s="4" t="s">
        <v>16</v>
      </c>
      <c r="G22" s="10">
        <f>G43</f>
        <v>10.568864617446607</v>
      </c>
    </row>
    <row r="23" spans="1:29" s="4" customFormat="1" x14ac:dyDescent="0.2">
      <c r="A23" s="5"/>
      <c r="B23" s="7" t="s">
        <v>17</v>
      </c>
      <c r="E23" s="4" t="s">
        <v>18</v>
      </c>
      <c r="G23" s="10">
        <f>I43</f>
        <v>7.6985569662386002</v>
      </c>
    </row>
    <row r="24" spans="1:29" s="13" customFormat="1" x14ac:dyDescent="0.2">
      <c r="A24" s="11"/>
      <c r="B24" s="12"/>
    </row>
    <row r="25" spans="1:29" ht="38.25" x14ac:dyDescent="0.2">
      <c r="A25" s="14" t="s">
        <v>19</v>
      </c>
      <c r="B25" s="15"/>
      <c r="C25" s="15"/>
      <c r="D25" s="15"/>
      <c r="E25" s="15"/>
      <c r="F25" s="15"/>
      <c r="G25" s="16"/>
      <c r="I25" s="17" t="s">
        <v>20</v>
      </c>
      <c r="J25" s="17" t="s">
        <v>21</v>
      </c>
      <c r="L25" s="14" t="s">
        <v>22</v>
      </c>
      <c r="M25" s="15"/>
      <c r="N25" s="15"/>
      <c r="O25" s="15"/>
      <c r="P25" s="15"/>
      <c r="Q25" s="16"/>
      <c r="S25" s="14" t="s">
        <v>23</v>
      </c>
      <c r="T25" s="15"/>
      <c r="U25" s="15"/>
      <c r="V25" s="15"/>
      <c r="W25" s="18" t="s">
        <v>24</v>
      </c>
      <c r="X25" s="19">
        <v>456.25</v>
      </c>
      <c r="Z25" s="20" t="s">
        <v>25</v>
      </c>
      <c r="AA25" s="21" t="s">
        <v>26</v>
      </c>
      <c r="AB25" s="22" t="s">
        <v>27</v>
      </c>
      <c r="AC25" s="23"/>
    </row>
    <row r="26" spans="1:29" ht="13.5" thickBot="1" x14ac:dyDescent="0.25">
      <c r="A26" s="24" t="s">
        <v>28</v>
      </c>
      <c r="B26" s="24">
        <v>1988</v>
      </c>
      <c r="C26" s="24">
        <v>1993</v>
      </c>
      <c r="D26" s="24">
        <v>1998</v>
      </c>
      <c r="E26" s="24">
        <v>2003</v>
      </c>
      <c r="F26" s="24">
        <v>2008</v>
      </c>
      <c r="G26" s="24">
        <v>2011</v>
      </c>
      <c r="I26" s="24" t="s">
        <v>29</v>
      </c>
      <c r="J26" s="24" t="s">
        <v>29</v>
      </c>
      <c r="L26" s="24">
        <v>1988</v>
      </c>
      <c r="M26" s="24">
        <v>1993</v>
      </c>
      <c r="N26" s="24">
        <v>1998</v>
      </c>
      <c r="O26" s="24">
        <v>2003</v>
      </c>
      <c r="P26" s="24">
        <v>2008</v>
      </c>
      <c r="Q26" s="24">
        <v>2011</v>
      </c>
      <c r="S26" s="24">
        <v>1988</v>
      </c>
      <c r="T26" s="24">
        <v>1993</v>
      </c>
      <c r="U26" s="24">
        <v>1998</v>
      </c>
      <c r="V26" s="24">
        <v>2003</v>
      </c>
      <c r="W26" s="24">
        <v>2008</v>
      </c>
      <c r="X26" s="24">
        <v>2011</v>
      </c>
      <c r="Z26" s="24" t="s">
        <v>29</v>
      </c>
      <c r="AA26" s="24" t="s">
        <v>29</v>
      </c>
      <c r="AB26" s="25" t="s">
        <v>29</v>
      </c>
    </row>
    <row r="27" spans="1:29" x14ac:dyDescent="0.2">
      <c r="A27" s="26">
        <v>1</v>
      </c>
      <c r="B27" s="27">
        <v>81.227290156600006</v>
      </c>
      <c r="C27" s="27">
        <v>100.88072230430001</v>
      </c>
      <c r="D27" s="27">
        <v>118.59904547089999</v>
      </c>
      <c r="E27" s="27">
        <v>132.94909131263</v>
      </c>
      <c r="F27" s="27">
        <v>151.16602300170001</v>
      </c>
      <c r="G27" s="27">
        <v>160.68115017092001</v>
      </c>
      <c r="I27" s="28">
        <f>G27-B27</f>
        <v>79.45386001432</v>
      </c>
      <c r="J27" s="29">
        <f t="shared" ref="J27:J36" si="0">I27/$I$41</f>
        <v>6.2757983764401785E-3</v>
      </c>
      <c r="K27" s="30"/>
      <c r="L27" s="31">
        <v>0.41446836789999997</v>
      </c>
      <c r="M27" s="31">
        <v>0.51220742935000008</v>
      </c>
      <c r="N27" s="31">
        <v>0.5475438252999999</v>
      </c>
      <c r="O27" s="31">
        <v>0.59410243653169004</v>
      </c>
      <c r="P27" s="31">
        <v>0.61011038525000005</v>
      </c>
      <c r="Q27" s="31">
        <v>0.61638609904014008</v>
      </c>
      <c r="S27" s="32">
        <f t="shared" ref="S27:X36" si="1">B27/L27</f>
        <v>195.97946778944046</v>
      </c>
      <c r="T27" s="32">
        <f t="shared" si="1"/>
        <v>196.95286816186825</v>
      </c>
      <c r="U27" s="32">
        <f t="shared" si="1"/>
        <v>216.60192297104152</v>
      </c>
      <c r="V27" s="32">
        <f t="shared" si="1"/>
        <v>223.78142747364134</v>
      </c>
      <c r="W27" s="32">
        <f t="shared" si="1"/>
        <v>247.76831644942075</v>
      </c>
      <c r="X27" s="32">
        <f t="shared" si="1"/>
        <v>260.6826312617024</v>
      </c>
      <c r="Z27" s="33">
        <f>X27-S27</f>
        <v>64.703163472261934</v>
      </c>
      <c r="AA27" s="33">
        <f>Z27/365</f>
        <v>0.17726894101989571</v>
      </c>
      <c r="AB27" s="34">
        <f>Z27/23</f>
        <v>2.8131810205331278</v>
      </c>
    </row>
    <row r="28" spans="1:29" x14ac:dyDescent="0.2">
      <c r="A28" s="26">
        <v>2</v>
      </c>
      <c r="B28" s="27">
        <v>117.3907776491</v>
      </c>
      <c r="C28" s="27">
        <v>156.51827544379998</v>
      </c>
      <c r="D28" s="27">
        <v>186.00361320729999</v>
      </c>
      <c r="E28" s="27">
        <v>210.58883847504998</v>
      </c>
      <c r="F28" s="27">
        <v>247.87290864889999</v>
      </c>
      <c r="G28" s="27">
        <v>259.72994567235003</v>
      </c>
      <c r="I28" s="35">
        <f t="shared" ref="I28:I41" si="2">G28-B28</f>
        <v>142.33916802325001</v>
      </c>
      <c r="J28" s="36">
        <f t="shared" si="0"/>
        <v>1.1242901470402569E-2</v>
      </c>
      <c r="K28" s="30"/>
      <c r="L28" s="31">
        <v>0.41446836789999997</v>
      </c>
      <c r="M28" s="31">
        <v>0.51220742935000008</v>
      </c>
      <c r="N28" s="31">
        <v>0.5475438252999999</v>
      </c>
      <c r="O28" s="31">
        <v>0.59410243653169004</v>
      </c>
      <c r="P28" s="31">
        <v>0.61011038525000005</v>
      </c>
      <c r="Q28" s="31">
        <v>0.61638609904014008</v>
      </c>
      <c r="S28" s="32">
        <f t="shared" si="1"/>
        <v>283.2321758205278</v>
      </c>
      <c r="T28" s="32">
        <f t="shared" si="1"/>
        <v>305.57595707353238</v>
      </c>
      <c r="U28" s="32">
        <f t="shared" si="1"/>
        <v>339.70543473006637</v>
      </c>
      <c r="V28" s="32">
        <f t="shared" si="1"/>
        <v>354.46553578276217</v>
      </c>
      <c r="W28" s="32">
        <f t="shared" si="1"/>
        <v>406.27551118857139</v>
      </c>
      <c r="X28" s="32">
        <f t="shared" si="1"/>
        <v>421.37541076414828</v>
      </c>
      <c r="Z28" s="37">
        <f t="shared" ref="Z28:Z39" si="3">X28-S28</f>
        <v>138.14323494362048</v>
      </c>
      <c r="AA28" s="37">
        <f t="shared" ref="AA28:AA40" si="4">Z28/365</f>
        <v>0.37847461628389173</v>
      </c>
      <c r="AB28" s="38">
        <f t="shared" ref="AB28:AB36" si="5">Z28/23</f>
        <v>6.0062276062443685</v>
      </c>
    </row>
    <row r="29" spans="1:29" x14ac:dyDescent="0.2">
      <c r="A29" s="26">
        <v>3</v>
      </c>
      <c r="B29" s="27">
        <v>147.36373088490001</v>
      </c>
      <c r="C29" s="27">
        <v>198.8253492467</v>
      </c>
      <c r="D29" s="27">
        <v>241.30397291989999</v>
      </c>
      <c r="E29" s="27">
        <v>275.47931646757002</v>
      </c>
      <c r="F29" s="27">
        <v>329.75438768465</v>
      </c>
      <c r="G29" s="27">
        <v>357.76963232845003</v>
      </c>
      <c r="I29" s="35">
        <f t="shared" si="2"/>
        <v>210.40590144355002</v>
      </c>
      <c r="J29" s="36">
        <f t="shared" si="0"/>
        <v>1.6619268270098842E-2</v>
      </c>
      <c r="K29" s="30"/>
      <c r="L29" s="31">
        <v>0.41446836789999997</v>
      </c>
      <c r="M29" s="31">
        <v>0.51220742935000008</v>
      </c>
      <c r="N29" s="31">
        <v>0.5475438252999999</v>
      </c>
      <c r="O29" s="31">
        <v>0.59410243653169004</v>
      </c>
      <c r="P29" s="31">
        <v>0.61011038525000005</v>
      </c>
      <c r="Q29" s="31">
        <v>0.61638609904014008</v>
      </c>
      <c r="S29" s="32">
        <f t="shared" si="1"/>
        <v>355.54880009674201</v>
      </c>
      <c r="T29" s="32">
        <f t="shared" si="1"/>
        <v>388.17349740321561</v>
      </c>
      <c r="U29" s="32">
        <f t="shared" si="1"/>
        <v>440.70257351124224</v>
      </c>
      <c r="V29" s="39">
        <f t="shared" si="1"/>
        <v>463.68992875334834</v>
      </c>
      <c r="W29" s="39">
        <f t="shared" si="1"/>
        <v>540.48315789531955</v>
      </c>
      <c r="X29" s="39">
        <f t="shared" si="1"/>
        <v>580.4310526885381</v>
      </c>
      <c r="Z29" s="37">
        <f t="shared" si="3"/>
        <v>224.88225259179609</v>
      </c>
      <c r="AA29" s="37">
        <f t="shared" si="4"/>
        <v>0.61611576052546879</v>
      </c>
      <c r="AB29" s="38">
        <f t="shared" si="5"/>
        <v>9.7774892431215683</v>
      </c>
    </row>
    <row r="30" spans="1:29" x14ac:dyDescent="0.2">
      <c r="A30" s="26">
        <v>4</v>
      </c>
      <c r="B30" s="27">
        <v>181.0871113574</v>
      </c>
      <c r="C30" s="27">
        <v>246.49109506549999</v>
      </c>
      <c r="D30" s="27">
        <v>301.93681874309999</v>
      </c>
      <c r="E30" s="27">
        <v>346.63556007760997</v>
      </c>
      <c r="F30" s="27">
        <v>429.91829263425001</v>
      </c>
      <c r="G30" s="27">
        <v>500.41703091631001</v>
      </c>
      <c r="I30" s="35">
        <f t="shared" si="2"/>
        <v>319.32991955890998</v>
      </c>
      <c r="J30" s="36">
        <f t="shared" si="0"/>
        <v>2.5222817247083897E-2</v>
      </c>
      <c r="K30" s="30"/>
      <c r="L30" s="31">
        <v>0.41446836789999997</v>
      </c>
      <c r="M30" s="31">
        <v>0.51220742935000008</v>
      </c>
      <c r="N30" s="31">
        <v>0.5475438252999999</v>
      </c>
      <c r="O30" s="31">
        <v>0.59410243653169004</v>
      </c>
      <c r="P30" s="31">
        <v>0.61011038525000005</v>
      </c>
      <c r="Q30" s="31">
        <v>0.61638609904014008</v>
      </c>
      <c r="S30" s="32">
        <f t="shared" si="1"/>
        <v>436.91419027927225</v>
      </c>
      <c r="T30" s="39">
        <f t="shared" si="1"/>
        <v>481.23295552019107</v>
      </c>
      <c r="U30" s="39">
        <f t="shared" si="1"/>
        <v>551.43863338732467</v>
      </c>
      <c r="V30" s="39">
        <f t="shared" si="1"/>
        <v>583.46092990500654</v>
      </c>
      <c r="W30" s="39">
        <f t="shared" si="1"/>
        <v>704.65657203669105</v>
      </c>
      <c r="X30" s="39">
        <f t="shared" si="1"/>
        <v>811.85645116847786</v>
      </c>
      <c r="Z30" s="37">
        <f t="shared" si="3"/>
        <v>374.94226088920561</v>
      </c>
      <c r="AA30" s="37">
        <f t="shared" si="4"/>
        <v>1.0272390709293304</v>
      </c>
      <c r="AB30" s="38">
        <f t="shared" si="5"/>
        <v>16.301837429965463</v>
      </c>
    </row>
    <row r="31" spans="1:29" x14ac:dyDescent="0.2">
      <c r="A31" s="26">
        <v>5</v>
      </c>
      <c r="B31" s="27">
        <v>227.5696521049</v>
      </c>
      <c r="C31" s="27">
        <v>314.71632057750003</v>
      </c>
      <c r="D31" s="27">
        <v>388.26072586499998</v>
      </c>
      <c r="E31" s="27">
        <v>452.08865264278</v>
      </c>
      <c r="F31" s="27">
        <v>563.05673591894993</v>
      </c>
      <c r="G31" s="27">
        <v>730.06136510039005</v>
      </c>
      <c r="I31" s="35">
        <f t="shared" si="2"/>
        <v>502.49171299549005</v>
      </c>
      <c r="J31" s="36">
        <f t="shared" si="0"/>
        <v>3.9690163272412156E-2</v>
      </c>
      <c r="K31" s="30"/>
      <c r="L31" s="31">
        <v>0.41446836789999997</v>
      </c>
      <c r="M31" s="31">
        <v>0.51220742935000008</v>
      </c>
      <c r="N31" s="31">
        <v>0.5475438252999999</v>
      </c>
      <c r="O31" s="31">
        <v>0.59410243653169004</v>
      </c>
      <c r="P31" s="31">
        <v>0.61011038525000005</v>
      </c>
      <c r="Q31" s="31">
        <v>0.61638609904014008</v>
      </c>
      <c r="S31" s="39">
        <f t="shared" si="1"/>
        <v>549.06398106551387</v>
      </c>
      <c r="T31" s="39">
        <f t="shared" si="1"/>
        <v>614.43138569247299</v>
      </c>
      <c r="U31" s="39">
        <f t="shared" si="1"/>
        <v>709.09525032497902</v>
      </c>
      <c r="V31" s="39">
        <f t="shared" si="1"/>
        <v>760.96077855197473</v>
      </c>
      <c r="W31" s="39">
        <f t="shared" si="1"/>
        <v>922.87682611439345</v>
      </c>
      <c r="X31" s="39">
        <f t="shared" si="1"/>
        <v>1184.4221766799567</v>
      </c>
      <c r="Z31" s="37">
        <f t="shared" si="3"/>
        <v>635.35819561444282</v>
      </c>
      <c r="AA31" s="37">
        <f t="shared" si="4"/>
        <v>1.7407073852450488</v>
      </c>
      <c r="AB31" s="38">
        <f t="shared" si="5"/>
        <v>27.624269374540994</v>
      </c>
    </row>
    <row r="32" spans="1:29" x14ac:dyDescent="0.2">
      <c r="A32" s="26">
        <v>6</v>
      </c>
      <c r="B32" s="27">
        <v>321.99881926029997</v>
      </c>
      <c r="C32" s="27">
        <v>445.81057212878005</v>
      </c>
      <c r="D32" s="27">
        <v>531.70293797909994</v>
      </c>
      <c r="E32" s="27">
        <v>615.34511239104006</v>
      </c>
      <c r="F32" s="27">
        <v>824.78899929685997</v>
      </c>
      <c r="G32" s="27">
        <v>1141.7987293867</v>
      </c>
      <c r="I32" s="35">
        <f t="shared" si="2"/>
        <v>819.79991012639994</v>
      </c>
      <c r="J32" s="36">
        <f t="shared" si="0"/>
        <v>6.4753291332224738E-2</v>
      </c>
      <c r="K32" s="30"/>
      <c r="L32" s="31">
        <v>0.41446836789999997</v>
      </c>
      <c r="M32" s="31">
        <v>0.51220742935000008</v>
      </c>
      <c r="N32" s="31">
        <v>0.5475438252999999</v>
      </c>
      <c r="O32" s="31">
        <v>0.59410243653169004</v>
      </c>
      <c r="P32" s="31">
        <v>0.61011038525000005</v>
      </c>
      <c r="Q32" s="31">
        <v>0.61638609904014008</v>
      </c>
      <c r="S32" s="39">
        <f t="shared" si="1"/>
        <v>776.89600509631555</v>
      </c>
      <c r="T32" s="39">
        <f t="shared" si="1"/>
        <v>870.37115547996098</v>
      </c>
      <c r="U32" s="39">
        <f t="shared" si="1"/>
        <v>971.06918827507423</v>
      </c>
      <c r="V32" s="39">
        <f t="shared" si="1"/>
        <v>1035.7559143897181</v>
      </c>
      <c r="W32" s="39">
        <f t="shared" si="1"/>
        <v>1351.8684802568846</v>
      </c>
      <c r="X32" s="39">
        <f t="shared" si="1"/>
        <v>1852.4083057109051</v>
      </c>
      <c r="Z32" s="37">
        <f t="shared" si="3"/>
        <v>1075.5123006145895</v>
      </c>
      <c r="AA32" s="37">
        <f t="shared" si="4"/>
        <v>2.9466090427796976</v>
      </c>
      <c r="AB32" s="38">
        <f t="shared" si="5"/>
        <v>46.761404374547375</v>
      </c>
    </row>
    <row r="33" spans="1:28" x14ac:dyDescent="0.2">
      <c r="A33" s="26">
        <v>7</v>
      </c>
      <c r="B33" s="27">
        <v>541.64452139330001</v>
      </c>
      <c r="C33" s="27">
        <v>691.31600078806002</v>
      </c>
      <c r="D33" s="27">
        <v>837.19375871940008</v>
      </c>
      <c r="E33" s="27">
        <v>958.70455789000005</v>
      </c>
      <c r="F33" s="27">
        <v>1249.3016140851</v>
      </c>
      <c r="G33" s="27">
        <v>1707.4135776973999</v>
      </c>
      <c r="I33" s="35">
        <f t="shared" si="2"/>
        <v>1165.7690563040999</v>
      </c>
      <c r="J33" s="36">
        <f t="shared" si="0"/>
        <v>9.2080253238028709E-2</v>
      </c>
      <c r="K33" s="30"/>
      <c r="L33" s="31">
        <v>0.41446836789999997</v>
      </c>
      <c r="M33" s="31">
        <v>0.51220742935000008</v>
      </c>
      <c r="N33" s="31">
        <v>0.5475438252999999</v>
      </c>
      <c r="O33" s="31">
        <v>0.59410243653169004</v>
      </c>
      <c r="P33" s="31">
        <v>0.61011038525000005</v>
      </c>
      <c r="Q33" s="31">
        <v>0.61638609904014008</v>
      </c>
      <c r="S33" s="39">
        <f t="shared" si="1"/>
        <v>1306.8416394179067</v>
      </c>
      <c r="T33" s="39">
        <f t="shared" si="1"/>
        <v>1349.6797609229366</v>
      </c>
      <c r="U33" s="39">
        <f t="shared" si="1"/>
        <v>1528.9986299465629</v>
      </c>
      <c r="V33" s="39">
        <f t="shared" si="1"/>
        <v>1613.7024508548061</v>
      </c>
      <c r="W33" s="39">
        <f t="shared" si="1"/>
        <v>2047.6648886630305</v>
      </c>
      <c r="X33" s="39">
        <f t="shared" si="1"/>
        <v>2770.0390718678591</v>
      </c>
      <c r="Z33" s="37">
        <f t="shared" si="3"/>
        <v>1463.1974324499524</v>
      </c>
      <c r="AA33" s="37">
        <f t="shared" si="4"/>
        <v>4.0087600889039789</v>
      </c>
      <c r="AB33" s="38">
        <f t="shared" si="5"/>
        <v>63.617279671737059</v>
      </c>
    </row>
    <row r="34" spans="1:28" x14ac:dyDescent="0.2">
      <c r="A34" s="26">
        <v>8</v>
      </c>
      <c r="B34" s="27">
        <v>1261.4155652703998</v>
      </c>
      <c r="C34" s="27">
        <v>1321.9945020601999</v>
      </c>
      <c r="D34" s="27">
        <v>1430.511923023</v>
      </c>
      <c r="E34" s="27">
        <v>1564.7461908528001</v>
      </c>
      <c r="F34" s="27">
        <v>2068.7263871573</v>
      </c>
      <c r="G34" s="27">
        <v>2784.2292780577004</v>
      </c>
      <c r="I34" s="35">
        <f t="shared" si="2"/>
        <v>1522.8137127873006</v>
      </c>
      <c r="J34" s="36">
        <f t="shared" si="0"/>
        <v>0.12028203317760701</v>
      </c>
      <c r="K34" s="30"/>
      <c r="L34" s="31">
        <v>0.41446836789999997</v>
      </c>
      <c r="M34" s="31">
        <v>0.51220742935000008</v>
      </c>
      <c r="N34" s="31">
        <v>0.5475438252999999</v>
      </c>
      <c r="O34" s="31">
        <v>0.59410243653169004</v>
      </c>
      <c r="P34" s="31">
        <v>0.61011038525000005</v>
      </c>
      <c r="Q34" s="31">
        <v>0.61638609904014008</v>
      </c>
      <c r="S34" s="39">
        <f t="shared" si="1"/>
        <v>3043.4543694170297</v>
      </c>
      <c r="T34" s="39">
        <f t="shared" si="1"/>
        <v>2580.9748674239913</v>
      </c>
      <c r="U34" s="39">
        <f t="shared" si="1"/>
        <v>2612.5980367675975</v>
      </c>
      <c r="V34" s="39">
        <f t="shared" si="1"/>
        <v>2633.7986425163144</v>
      </c>
      <c r="W34" s="39">
        <f t="shared" si="1"/>
        <v>3390.7411464723955</v>
      </c>
      <c r="X34" s="39">
        <f t="shared" si="1"/>
        <v>4517.0215265941406</v>
      </c>
      <c r="Z34" s="37">
        <f t="shared" si="3"/>
        <v>1473.5671571771109</v>
      </c>
      <c r="AA34" s="37">
        <f t="shared" si="4"/>
        <v>4.0371702936359197</v>
      </c>
      <c r="AB34" s="38">
        <f t="shared" si="5"/>
        <v>64.068137268570041</v>
      </c>
    </row>
    <row r="35" spans="1:28" x14ac:dyDescent="0.2">
      <c r="A35" s="26">
        <v>9</v>
      </c>
      <c r="B35" s="27">
        <v>3048.7290221946</v>
      </c>
      <c r="C35" s="27">
        <v>3654.9483936618999</v>
      </c>
      <c r="D35" s="27">
        <v>3919.3256461107003</v>
      </c>
      <c r="E35" s="27">
        <v>4190.4553402015999</v>
      </c>
      <c r="F35" s="27">
        <v>4702.6464152792996</v>
      </c>
      <c r="G35" s="27">
        <v>5160.9970542415003</v>
      </c>
      <c r="I35" s="35">
        <f t="shared" si="2"/>
        <v>2112.2680320469003</v>
      </c>
      <c r="J35" s="36">
        <f t="shared" si="0"/>
        <v>0.16684108593008903</v>
      </c>
      <c r="K35" s="30"/>
      <c r="L35" s="31">
        <v>0.41446836789999997</v>
      </c>
      <c r="M35" s="31">
        <v>0.51220742935000008</v>
      </c>
      <c r="N35" s="31">
        <v>0.5475438252999999</v>
      </c>
      <c r="O35" s="31">
        <v>0.59410243653169004</v>
      </c>
      <c r="P35" s="31">
        <v>0.61011038525000005</v>
      </c>
      <c r="Q35" s="31">
        <v>0.62</v>
      </c>
      <c r="S35" s="39">
        <f t="shared" si="1"/>
        <v>7355.7580223593231</v>
      </c>
      <c r="T35" s="39">
        <f t="shared" si="1"/>
        <v>7135.680164382019</v>
      </c>
      <c r="U35" s="39">
        <f t="shared" si="1"/>
        <v>7158.0126832099641</v>
      </c>
      <c r="V35" s="39">
        <f t="shared" si="1"/>
        <v>7053.4222425766411</v>
      </c>
      <c r="W35" s="39">
        <f t="shared" si="1"/>
        <v>7707.8616082765639</v>
      </c>
      <c r="X35" s="39">
        <f t="shared" si="1"/>
        <v>8324.1887971637098</v>
      </c>
      <c r="Z35" s="37">
        <f t="shared" si="3"/>
        <v>968.4307748043866</v>
      </c>
      <c r="AA35" s="37">
        <f t="shared" si="4"/>
        <v>2.6532349994640727</v>
      </c>
      <c r="AB35" s="38">
        <f t="shared" si="5"/>
        <v>42.105685861060287</v>
      </c>
    </row>
    <row r="36" spans="1:28" x14ac:dyDescent="0.2">
      <c r="A36" s="26">
        <v>10</v>
      </c>
      <c r="B36" s="27">
        <v>7727.6389598655996</v>
      </c>
      <c r="C36" s="27">
        <v>9706.2556937611989</v>
      </c>
      <c r="D36" s="27">
        <v>11049.960180960001</v>
      </c>
      <c r="E36" s="27">
        <v>12827.307515266</v>
      </c>
      <c r="F36" s="27">
        <v>14428.220612462999</v>
      </c>
      <c r="G36" s="27">
        <v>13513.326615972001</v>
      </c>
      <c r="I36" s="35">
        <f t="shared" si="2"/>
        <v>5785.6876561064009</v>
      </c>
      <c r="J36" s="36">
        <f t="shared" si="0"/>
        <v>0.45699238768561279</v>
      </c>
      <c r="K36" s="30"/>
      <c r="L36" s="31">
        <v>0.41446836789999997</v>
      </c>
      <c r="M36" s="31">
        <v>0.51220742935000008</v>
      </c>
      <c r="N36" s="31">
        <v>0.5475438252999999</v>
      </c>
      <c r="O36" s="31">
        <v>0.59410243653169004</v>
      </c>
      <c r="P36" s="31">
        <v>0.61011038525000005</v>
      </c>
      <c r="Q36" s="31">
        <v>0.61638609904014008</v>
      </c>
      <c r="S36" s="39">
        <f t="shared" si="1"/>
        <v>18644.701401507366</v>
      </c>
      <c r="T36" s="39">
        <f t="shared" si="1"/>
        <v>18949.853394509726</v>
      </c>
      <c r="U36" s="39">
        <f t="shared" si="1"/>
        <v>20180.960263602123</v>
      </c>
      <c r="V36" s="39">
        <f t="shared" si="1"/>
        <v>21591.070371888265</v>
      </c>
      <c r="W36" s="39">
        <f t="shared" si="1"/>
        <v>23648.541249713136</v>
      </c>
      <c r="X36" s="39">
        <f t="shared" si="1"/>
        <v>21923.477244239395</v>
      </c>
      <c r="Z36" s="37">
        <f t="shared" si="3"/>
        <v>3278.7758427320296</v>
      </c>
      <c r="AA36" s="37">
        <f t="shared" si="4"/>
        <v>8.9829475143343274</v>
      </c>
      <c r="AB36" s="38">
        <f t="shared" si="5"/>
        <v>142.55547142313171</v>
      </c>
    </row>
    <row r="37" spans="1:28" x14ac:dyDescent="0.2">
      <c r="A37" s="40"/>
      <c r="B37" s="27"/>
      <c r="C37" s="27"/>
      <c r="D37" s="27"/>
      <c r="E37" s="27"/>
      <c r="F37" s="27"/>
      <c r="G37" s="27"/>
      <c r="I37" s="35"/>
      <c r="J37" s="36"/>
      <c r="L37" s="31"/>
      <c r="M37" s="31"/>
      <c r="N37" s="31"/>
      <c r="O37" s="31"/>
      <c r="P37" s="31"/>
      <c r="Q37" s="31"/>
      <c r="S37" s="39"/>
      <c r="T37" s="39"/>
      <c r="U37" s="39"/>
      <c r="V37" s="39"/>
      <c r="W37" s="39"/>
      <c r="X37" s="39"/>
      <c r="Z37" s="37"/>
      <c r="AA37" s="37"/>
      <c r="AB37" s="38"/>
    </row>
    <row r="38" spans="1:28" x14ac:dyDescent="0.2">
      <c r="A38" s="41" t="s">
        <v>30</v>
      </c>
      <c r="B38" s="27">
        <v>1577.1877411862999</v>
      </c>
      <c r="C38" s="27">
        <v>1992.6476103861</v>
      </c>
      <c r="D38" s="27">
        <v>2469.3662639057998</v>
      </c>
      <c r="E38" s="27">
        <v>3000.6863995525</v>
      </c>
      <c r="F38" s="27">
        <v>3580.8929174331001</v>
      </c>
      <c r="G38" s="27">
        <v>3070.8010197283998</v>
      </c>
      <c r="I38" s="35">
        <f t="shared" si="2"/>
        <v>1493.6132785420998</v>
      </c>
      <c r="J38" s="36">
        <f>I38/$I$41</f>
        <v>0.11797558717492884</v>
      </c>
      <c r="K38" s="52"/>
      <c r="L38" s="31">
        <v>4.1446836789999997E-2</v>
      </c>
      <c r="M38" s="31">
        <v>5.1220742935000001E-2</v>
      </c>
      <c r="N38" s="31">
        <v>5.4754382529999999E-2</v>
      </c>
      <c r="O38" s="31">
        <v>5.9410243653169E-2</v>
      </c>
      <c r="P38" s="31">
        <v>6.1011038524999998E-2</v>
      </c>
      <c r="Q38" s="31">
        <v>6.1638609904014E-2</v>
      </c>
      <c r="S38" s="39">
        <f t="shared" ref="S38:X39" si="6">B38/L38</f>
        <v>38053.27169302418</v>
      </c>
      <c r="T38" s="39">
        <f t="shared" si="6"/>
        <v>38903.137600225833</v>
      </c>
      <c r="U38" s="39">
        <f t="shared" si="6"/>
        <v>45098.970161024656</v>
      </c>
      <c r="V38" s="39">
        <f t="shared" si="6"/>
        <v>50507.895861700286</v>
      </c>
      <c r="W38" s="39">
        <f t="shared" si="6"/>
        <v>58692.541612216395</v>
      </c>
      <c r="X38" s="39">
        <f t="shared" si="6"/>
        <v>49819.439869107504</v>
      </c>
      <c r="Z38" s="37">
        <f t="shared" si="3"/>
        <v>11766.168176083323</v>
      </c>
      <c r="AA38" s="37">
        <f t="shared" si="4"/>
        <v>32.23607719474883</v>
      </c>
      <c r="AB38" s="38">
        <f>Z38/23</f>
        <v>511.57252939492713</v>
      </c>
    </row>
    <row r="39" spans="1:28" ht="13.5" thickBot="1" x14ac:dyDescent="0.25">
      <c r="A39" s="41" t="s">
        <v>31</v>
      </c>
      <c r="B39" s="27">
        <f>SUM(B27:B31)</f>
        <v>754.63856215290002</v>
      </c>
      <c r="C39" s="27">
        <f t="shared" ref="C39:G39" si="7">SUM(C27:C31)</f>
        <v>1017.4317626378</v>
      </c>
      <c r="D39" s="27">
        <f t="shared" si="7"/>
        <v>1236.1041762062</v>
      </c>
      <c r="E39" s="27">
        <f t="shared" si="7"/>
        <v>1417.7414589756399</v>
      </c>
      <c r="F39" s="27">
        <f t="shared" si="7"/>
        <v>1721.7683478884501</v>
      </c>
      <c r="G39" s="27">
        <f t="shared" si="7"/>
        <v>2008.65912418842</v>
      </c>
      <c r="I39" s="42">
        <f t="shared" si="2"/>
        <v>1254.02056203552</v>
      </c>
      <c r="J39" s="43">
        <f>I39/$I$41</f>
        <v>9.9050948636437638E-2</v>
      </c>
      <c r="L39" s="31">
        <v>2.0723418394999999</v>
      </c>
      <c r="M39" s="31">
        <v>2.5610371467499999</v>
      </c>
      <c r="N39" s="31">
        <v>2.7377191265</v>
      </c>
      <c r="O39" s="31">
        <v>2.97051218265845</v>
      </c>
      <c r="P39" s="31">
        <v>3.0505519262499998</v>
      </c>
      <c r="Q39" s="31">
        <v>3.0819304952007003</v>
      </c>
      <c r="S39" s="39">
        <f t="shared" si="6"/>
        <v>364.14772301029927</v>
      </c>
      <c r="T39" s="39">
        <f t="shared" si="6"/>
        <v>397.27333277025616</v>
      </c>
      <c r="U39" s="39">
        <f t="shared" si="6"/>
        <v>451.50876298493068</v>
      </c>
      <c r="V39" s="39">
        <f t="shared" si="6"/>
        <v>477.27172009334663</v>
      </c>
      <c r="W39" s="39">
        <f t="shared" si="6"/>
        <v>564.41207673687938</v>
      </c>
      <c r="X39" s="39">
        <f t="shared" si="6"/>
        <v>651.75354451256464</v>
      </c>
      <c r="Z39" s="44">
        <f t="shared" si="3"/>
        <v>287.60582150226537</v>
      </c>
      <c r="AA39" s="44">
        <f t="shared" si="4"/>
        <v>0.78796115480072704</v>
      </c>
      <c r="AB39" s="45">
        <f>Z39/23</f>
        <v>12.504600934881102</v>
      </c>
    </row>
    <row r="40" spans="1:28" ht="13.5" thickBot="1" x14ac:dyDescent="0.25">
      <c r="A40" s="40"/>
      <c r="B40" s="27"/>
      <c r="C40" s="27"/>
      <c r="D40" s="27"/>
      <c r="E40" s="27"/>
      <c r="F40" s="27"/>
      <c r="G40" s="27"/>
      <c r="Z40" s="1">
        <f>I35/Q35</f>
        <v>3406.8839226562909</v>
      </c>
      <c r="AA40" s="1">
        <f t="shared" si="4"/>
        <v>9.3339285552227143</v>
      </c>
      <c r="AB40" s="1">
        <f>Z40/23</f>
        <v>148.12538794157786</v>
      </c>
    </row>
    <row r="41" spans="1:28" ht="13.5" thickBot="1" x14ac:dyDescent="0.25">
      <c r="A41" s="26" t="s">
        <v>32</v>
      </c>
      <c r="B41" s="27">
        <f>SUM(B27:B36)</f>
        <v>13656.065450137099</v>
      </c>
      <c r="C41" s="27">
        <f t="shared" ref="C41:G41" si="8">SUM(C27:C36)</f>
        <v>16837.756925037938</v>
      </c>
      <c r="D41" s="27">
        <f t="shared" si="8"/>
        <v>19004.798622998402</v>
      </c>
      <c r="E41" s="27">
        <f t="shared" si="8"/>
        <v>21574.300175577082</v>
      </c>
      <c r="F41" s="27">
        <f t="shared" si="8"/>
        <v>24995.452376170011</v>
      </c>
      <c r="G41" s="27">
        <f t="shared" si="8"/>
        <v>26316.424379543721</v>
      </c>
      <c r="I41" s="46">
        <f t="shared" si="2"/>
        <v>12660.358929406622</v>
      </c>
      <c r="L41" s="47"/>
      <c r="M41" s="47"/>
      <c r="N41" s="47"/>
      <c r="O41" s="47"/>
      <c r="P41" s="47"/>
      <c r="Q41" s="55"/>
    </row>
    <row r="42" spans="1:28" ht="13.5" thickBot="1" x14ac:dyDescent="0.25">
      <c r="A42" s="26"/>
      <c r="B42" s="40"/>
      <c r="C42" s="40"/>
      <c r="D42" s="40"/>
      <c r="E42" s="40"/>
      <c r="F42" s="40"/>
      <c r="G42" s="40"/>
      <c r="L42" s="47"/>
      <c r="M42" s="47"/>
      <c r="N42" s="47"/>
      <c r="O42" s="47"/>
      <c r="P42" s="47"/>
      <c r="Q42" s="55"/>
    </row>
    <row r="43" spans="1:28" x14ac:dyDescent="0.2">
      <c r="A43" s="26" t="s">
        <v>33</v>
      </c>
      <c r="B43" s="31">
        <f>B36/SUM(B27:B30)</f>
        <v>14.661534407639119</v>
      </c>
      <c r="C43" s="31">
        <f t="shared" ref="C43:G43" si="9">C36/SUM(C27:C30)</f>
        <v>13.812498079312601</v>
      </c>
      <c r="D43" s="31">
        <f t="shared" si="9"/>
        <v>13.033019452486347</v>
      </c>
      <c r="E43" s="31">
        <f t="shared" si="9"/>
        <v>13.283560541783828</v>
      </c>
      <c r="F43" s="31">
        <f t="shared" si="9"/>
        <v>12.45195134269767</v>
      </c>
      <c r="G43" s="31">
        <f t="shared" si="9"/>
        <v>10.568864617446607</v>
      </c>
      <c r="I43" s="48">
        <f>I36/SUM(I27:I30)</f>
        <v>7.6985569662386002</v>
      </c>
      <c r="L43" s="47"/>
      <c r="M43" s="47"/>
      <c r="N43" s="47"/>
      <c r="O43" s="47"/>
      <c r="P43" s="47"/>
      <c r="Q43" s="55"/>
      <c r="S43" s="54"/>
    </row>
    <row r="44" spans="1:28" ht="13.5" thickBot="1" x14ac:dyDescent="0.25">
      <c r="A44" s="26" t="s">
        <v>34</v>
      </c>
      <c r="B44" s="31">
        <f>B38/SUM(B27:B31)</f>
        <v>2.0899909178862508</v>
      </c>
      <c r="C44" s="31">
        <f t="shared" ref="C44:G44" si="10">C38/SUM(C27:C31)</f>
        <v>1.9585073747058468</v>
      </c>
      <c r="D44" s="31">
        <f t="shared" si="10"/>
        <v>1.9977007694324576</v>
      </c>
      <c r="E44" s="31">
        <f t="shared" si="10"/>
        <v>2.1165258168584451</v>
      </c>
      <c r="F44" s="31">
        <f t="shared" si="10"/>
        <v>2.0797762497055143</v>
      </c>
      <c r="G44" s="49">
        <f t="shared" si="10"/>
        <v>1.528781555192511</v>
      </c>
      <c r="I44" s="50">
        <f>I38/SUM(I27:I31)</f>
        <v>1.1910596394987927</v>
      </c>
      <c r="L44" s="47"/>
      <c r="M44" s="47"/>
      <c r="N44" s="47"/>
      <c r="O44" s="47"/>
      <c r="P44" s="47"/>
      <c r="Q44" s="55"/>
    </row>
    <row r="45" spans="1:28" x14ac:dyDescent="0.2">
      <c r="L45" s="47"/>
      <c r="M45" s="47"/>
      <c r="N45" s="47"/>
      <c r="O45" s="47"/>
      <c r="P45" s="47"/>
      <c r="Q45" s="47"/>
    </row>
    <row r="46" spans="1:28" x14ac:dyDescent="0.2">
      <c r="B46" s="30"/>
      <c r="C46" s="30"/>
      <c r="D46" s="30"/>
      <c r="E46" s="30"/>
      <c r="F46" s="30"/>
      <c r="G46" s="30"/>
      <c r="L46" s="47"/>
      <c r="M46" s="47"/>
      <c r="N46" s="47"/>
      <c r="O46" s="47"/>
      <c r="P46" s="47"/>
      <c r="Q46" s="47"/>
    </row>
    <row r="47" spans="1:28" ht="25.5" x14ac:dyDescent="0.2">
      <c r="J47" s="17" t="s">
        <v>40</v>
      </c>
      <c r="L47" s="47"/>
      <c r="M47" s="47"/>
      <c r="N47" s="47"/>
      <c r="O47" s="47"/>
      <c r="P47" s="47"/>
      <c r="Q47" s="47"/>
    </row>
    <row r="48" spans="1:28" ht="13.5" thickBot="1" x14ac:dyDescent="0.25">
      <c r="J48" s="24" t="s">
        <v>29</v>
      </c>
      <c r="L48" s="47"/>
      <c r="M48" s="47"/>
      <c r="N48" s="47"/>
      <c r="O48" s="47"/>
      <c r="P48" s="47"/>
      <c r="Q48" s="47"/>
    </row>
    <row r="49" spans="10:17" x14ac:dyDescent="0.2">
      <c r="J49" s="29">
        <v>6.2757983764401785E-3</v>
      </c>
      <c r="L49" s="53">
        <f t="shared" ref="L49:L57" si="11">J49</f>
        <v>6.2757983764401785E-3</v>
      </c>
      <c r="M49" s="1">
        <v>0</v>
      </c>
      <c r="N49" s="47"/>
      <c r="O49" s="47"/>
      <c r="P49" s="47"/>
      <c r="Q49" s="47"/>
    </row>
    <row r="50" spans="10:17" x14ac:dyDescent="0.2">
      <c r="J50" s="36">
        <v>1.1242901470402569E-2</v>
      </c>
      <c r="L50" s="53">
        <f t="shared" si="11"/>
        <v>1.1242901470402569E-2</v>
      </c>
      <c r="M50" s="1">
        <v>0</v>
      </c>
      <c r="N50" s="47"/>
      <c r="O50" s="47"/>
      <c r="P50" s="47"/>
      <c r="Q50" s="47"/>
    </row>
    <row r="51" spans="10:17" x14ac:dyDescent="0.2">
      <c r="J51" s="36">
        <v>1.6619268270098842E-2</v>
      </c>
      <c r="L51" s="53">
        <f t="shared" si="11"/>
        <v>1.6619268270098842E-2</v>
      </c>
      <c r="M51" s="1">
        <v>0</v>
      </c>
      <c r="N51" s="47"/>
      <c r="O51" s="47"/>
      <c r="P51" s="47"/>
      <c r="Q51" s="47"/>
    </row>
    <row r="52" spans="10:17" x14ac:dyDescent="0.2">
      <c r="J52" s="36">
        <v>2.5222817247083897E-2</v>
      </c>
      <c r="L52" s="53">
        <f t="shared" si="11"/>
        <v>2.5222817247083897E-2</v>
      </c>
      <c r="M52" s="1">
        <v>0</v>
      </c>
      <c r="N52" s="47"/>
      <c r="O52" s="47"/>
      <c r="P52" s="47"/>
      <c r="Q52" s="47"/>
    </row>
    <row r="53" spans="10:17" x14ac:dyDescent="0.2">
      <c r="J53" s="36">
        <v>3.9690163272412156E-2</v>
      </c>
      <c r="L53" s="53">
        <f t="shared" si="11"/>
        <v>3.9690163272412156E-2</v>
      </c>
      <c r="M53" s="1">
        <v>0</v>
      </c>
      <c r="N53" s="47"/>
      <c r="O53" s="47"/>
      <c r="P53" s="47"/>
      <c r="Q53" s="47"/>
    </row>
    <row r="54" spans="10:17" x14ac:dyDescent="0.2">
      <c r="J54" s="36">
        <v>6.4753291332224738E-2</v>
      </c>
      <c r="L54" s="53">
        <f t="shared" si="11"/>
        <v>6.4753291332224738E-2</v>
      </c>
      <c r="M54" s="1">
        <v>0</v>
      </c>
    </row>
    <row r="55" spans="10:17" x14ac:dyDescent="0.2">
      <c r="J55" s="36">
        <v>9.2080253238028709E-2</v>
      </c>
      <c r="L55" s="53">
        <f t="shared" si="11"/>
        <v>9.2080253238028709E-2</v>
      </c>
      <c r="M55" s="1">
        <v>0</v>
      </c>
    </row>
    <row r="56" spans="10:17" x14ac:dyDescent="0.2">
      <c r="J56" s="36">
        <v>0.12028203317760701</v>
      </c>
      <c r="L56" s="53">
        <f t="shared" si="11"/>
        <v>0.12028203317760701</v>
      </c>
      <c r="M56" s="1">
        <v>0</v>
      </c>
    </row>
    <row r="57" spans="10:17" x14ac:dyDescent="0.2">
      <c r="J57" s="36">
        <v>0.16684108593008903</v>
      </c>
      <c r="L57" s="53">
        <f t="shared" si="11"/>
        <v>0.16684108593008903</v>
      </c>
      <c r="M57" s="1">
        <v>0</v>
      </c>
    </row>
    <row r="58" spans="10:17" x14ac:dyDescent="0.2">
      <c r="J58" s="36">
        <v>0.45699238768561279</v>
      </c>
      <c r="L58" s="53">
        <f>J58-J60</f>
        <v>0.33901680051068395</v>
      </c>
      <c r="M58" s="53">
        <f>J60</f>
        <v>0.11797558717492884</v>
      </c>
    </row>
    <row r="59" spans="10:17" x14ac:dyDescent="0.2">
      <c r="J59" s="36"/>
    </row>
    <row r="60" spans="10:17" x14ac:dyDescent="0.2">
      <c r="J60" s="36">
        <v>0.11797558717492884</v>
      </c>
      <c r="K60" s="52"/>
    </row>
    <row r="61" spans="10:17" ht="13.5" thickBot="1" x14ac:dyDescent="0.25">
      <c r="J61" s="43">
        <v>9.9050948636437638E-2</v>
      </c>
    </row>
    <row r="70" spans="10:13" ht="25.5" x14ac:dyDescent="0.2">
      <c r="J70" s="17" t="s">
        <v>20</v>
      </c>
    </row>
    <row r="71" spans="10:13" ht="13.5" thickBot="1" x14ac:dyDescent="0.25">
      <c r="J71" s="24" t="s">
        <v>29</v>
      </c>
    </row>
    <row r="72" spans="10:13" x14ac:dyDescent="0.2">
      <c r="J72" s="28">
        <v>79.45386001432</v>
      </c>
      <c r="L72" s="54">
        <f>J72</f>
        <v>79.45386001432</v>
      </c>
      <c r="M72" s="1">
        <v>0</v>
      </c>
    </row>
    <row r="73" spans="10:13" x14ac:dyDescent="0.2">
      <c r="J73" s="35">
        <v>142.33916802325001</v>
      </c>
      <c r="L73" s="54">
        <f t="shared" ref="L73:L80" si="12">J73</f>
        <v>142.33916802325001</v>
      </c>
      <c r="M73" s="1">
        <v>0</v>
      </c>
    </row>
    <row r="74" spans="10:13" x14ac:dyDescent="0.2">
      <c r="J74" s="35">
        <v>210.40590144355002</v>
      </c>
      <c r="L74" s="54">
        <f t="shared" si="12"/>
        <v>210.40590144355002</v>
      </c>
      <c r="M74" s="1">
        <v>0</v>
      </c>
    </row>
    <row r="75" spans="10:13" x14ac:dyDescent="0.2">
      <c r="J75" s="35">
        <v>319.32991955890998</v>
      </c>
      <c r="L75" s="54">
        <f t="shared" si="12"/>
        <v>319.32991955890998</v>
      </c>
      <c r="M75" s="1">
        <v>0</v>
      </c>
    </row>
    <row r="76" spans="10:13" x14ac:dyDescent="0.2">
      <c r="J76" s="35">
        <v>502.49171299549005</v>
      </c>
      <c r="L76" s="54">
        <f t="shared" si="12"/>
        <v>502.49171299549005</v>
      </c>
      <c r="M76" s="1">
        <v>0</v>
      </c>
    </row>
    <row r="77" spans="10:13" x14ac:dyDescent="0.2">
      <c r="J77" s="35">
        <v>819.79991012639994</v>
      </c>
      <c r="L77" s="54">
        <f t="shared" si="12"/>
        <v>819.79991012639994</v>
      </c>
      <c r="M77" s="1">
        <v>0</v>
      </c>
    </row>
    <row r="78" spans="10:13" x14ac:dyDescent="0.2">
      <c r="J78" s="35">
        <v>1165.7690563040999</v>
      </c>
      <c r="L78" s="54">
        <f t="shared" si="12"/>
        <v>1165.7690563040999</v>
      </c>
      <c r="M78" s="1">
        <v>0</v>
      </c>
    </row>
    <row r="79" spans="10:13" x14ac:dyDescent="0.2">
      <c r="J79" s="35">
        <v>1522.8137127873006</v>
      </c>
      <c r="L79" s="54">
        <f t="shared" si="12"/>
        <v>1522.8137127873006</v>
      </c>
      <c r="M79" s="1">
        <v>0</v>
      </c>
    </row>
    <row r="80" spans="10:13" x14ac:dyDescent="0.2">
      <c r="J80" s="35">
        <v>2112.2680320469003</v>
      </c>
      <c r="L80" s="54">
        <f t="shared" si="12"/>
        <v>2112.2680320469003</v>
      </c>
      <c r="M80" s="1">
        <v>0</v>
      </c>
    </row>
    <row r="81" spans="10:13" x14ac:dyDescent="0.2">
      <c r="J81" s="35">
        <v>5785.6876561064009</v>
      </c>
      <c r="L81" s="54">
        <f>J81-J83</f>
        <v>4292.0743775643014</v>
      </c>
      <c r="M81" s="54">
        <f>J83</f>
        <v>1493.6132785420998</v>
      </c>
    </row>
    <row r="82" spans="10:13" x14ac:dyDescent="0.2">
      <c r="J82" s="35"/>
    </row>
    <row r="83" spans="10:13" x14ac:dyDescent="0.2">
      <c r="J83" s="35">
        <v>1493.6132785420998</v>
      </c>
    </row>
    <row r="84" spans="10:13" ht="13.5" thickBot="1" x14ac:dyDescent="0.25">
      <c r="J84" s="42">
        <v>1254.02056203552</v>
      </c>
    </row>
  </sheetData>
  <mergeCells count="1">
    <mergeCell ref="A14:AB14"/>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5"/>
  <sheetViews>
    <sheetView showGridLines="0" tabSelected="1" topLeftCell="A31" workbookViewId="0">
      <selection activeCell="M39" sqref="M39"/>
    </sheetView>
  </sheetViews>
  <sheetFormatPr defaultRowHeight="12.75" x14ac:dyDescent="0.2"/>
  <cols>
    <col min="1" max="1" width="14.7109375" style="1" customWidth="1"/>
    <col min="2" max="3" width="10" style="1" customWidth="1"/>
    <col min="4" max="13" width="8.42578125" style="1" customWidth="1"/>
    <col min="14" max="14" width="9.28515625" style="1" customWidth="1"/>
    <col min="15" max="26" width="8.42578125" style="1" customWidth="1"/>
    <col min="27" max="27" width="15.28515625" style="1" customWidth="1"/>
    <col min="28" max="28" width="14.5703125" style="1" customWidth="1"/>
    <col min="29" max="16384" width="9.140625" style="1"/>
  </cols>
  <sheetData>
    <row r="1" spans="1:28" x14ac:dyDescent="0.2">
      <c r="A1" s="2" t="s">
        <v>296</v>
      </c>
    </row>
    <row r="3" spans="1:28" x14ac:dyDescent="0.2">
      <c r="A3" s="2" t="s">
        <v>38</v>
      </c>
      <c r="B3" s="51" t="s">
        <v>41</v>
      </c>
    </row>
    <row r="4" spans="1:28" x14ac:dyDescent="0.2">
      <c r="A4" s="2"/>
    </row>
    <row r="5" spans="1:28" x14ac:dyDescent="0.2">
      <c r="A5" s="2" t="s">
        <v>368</v>
      </c>
      <c r="B5" s="3" t="s">
        <v>42</v>
      </c>
    </row>
    <row r="6" spans="1:28" x14ac:dyDescent="0.2">
      <c r="A6" s="2"/>
      <c r="B6" s="3" t="s">
        <v>43</v>
      </c>
    </row>
    <row r="7" spans="1:28" x14ac:dyDescent="0.2">
      <c r="A7" s="2"/>
      <c r="B7" s="3" t="s">
        <v>44</v>
      </c>
    </row>
    <row r="8" spans="1:28" x14ac:dyDescent="0.2">
      <c r="A8" s="2"/>
      <c r="B8" s="3" t="s">
        <v>312</v>
      </c>
    </row>
    <row r="9" spans="1:28" x14ac:dyDescent="0.2">
      <c r="A9" s="2"/>
      <c r="B9" s="3" t="s">
        <v>45</v>
      </c>
    </row>
    <row r="10" spans="1:28" ht="13.5" thickBot="1" x14ac:dyDescent="0.25">
      <c r="A10" s="2"/>
      <c r="B10" s="3"/>
    </row>
    <row r="11" spans="1:28" s="4" customFormat="1" ht="13.5" thickBot="1" x14ac:dyDescent="0.25">
      <c r="A11" s="124" t="s">
        <v>4</v>
      </c>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6"/>
    </row>
    <row r="12" spans="1:28" s="4" customFormat="1" x14ac:dyDescent="0.2">
      <c r="A12" s="5"/>
      <c r="B12" s="5" t="s">
        <v>292</v>
      </c>
      <c r="E12" s="4" t="s">
        <v>293</v>
      </c>
      <c r="G12" s="6">
        <f>B55</f>
        <v>132920</v>
      </c>
    </row>
    <row r="13" spans="1:28" s="4" customFormat="1" x14ac:dyDescent="0.2">
      <c r="A13" s="5"/>
      <c r="B13" s="5" t="s">
        <v>294</v>
      </c>
      <c r="E13" s="4" t="s">
        <v>293</v>
      </c>
      <c r="G13" s="6">
        <f>B52</f>
        <v>115633.04000000001</v>
      </c>
    </row>
    <row r="14" spans="1:28" s="4" customFormat="1" x14ac:dyDescent="0.2">
      <c r="B14" s="7" t="s">
        <v>9</v>
      </c>
      <c r="E14" s="4" t="s">
        <v>295</v>
      </c>
      <c r="G14" s="8">
        <f>C52</f>
        <v>0.86994462834787845</v>
      </c>
    </row>
    <row r="15" spans="1:28" s="4" customFormat="1" x14ac:dyDescent="0.2">
      <c r="B15" s="5" t="s">
        <v>11</v>
      </c>
      <c r="E15" s="4" t="s">
        <v>293</v>
      </c>
      <c r="G15" s="9">
        <f>B43</f>
        <v>-398.76000000000005</v>
      </c>
    </row>
    <row r="16" spans="1:28" s="4" customFormat="1" x14ac:dyDescent="0.2">
      <c r="A16" s="5"/>
      <c r="B16" s="7" t="s">
        <v>12</v>
      </c>
      <c r="E16" s="4" t="s">
        <v>295</v>
      </c>
      <c r="G16" s="8">
        <f>C43</f>
        <v>-3.0000000000000005E-3</v>
      </c>
    </row>
    <row r="17" spans="1:26" s="4" customFormat="1" x14ac:dyDescent="0.2">
      <c r="A17" s="5"/>
      <c r="B17" s="5" t="s">
        <v>13</v>
      </c>
      <c r="E17" s="4" t="s">
        <v>8</v>
      </c>
      <c r="G17" s="9">
        <f>SUM(B43:B47)</f>
        <v>1047.665</v>
      </c>
    </row>
    <row r="18" spans="1:26" s="4" customFormat="1" x14ac:dyDescent="0.2">
      <c r="A18" s="5"/>
      <c r="B18" s="7" t="s">
        <v>14</v>
      </c>
      <c r="E18" s="4" t="s">
        <v>10</v>
      </c>
      <c r="G18" s="8">
        <f>G17/B55</f>
        <v>7.8819214565151972E-3</v>
      </c>
    </row>
    <row r="19" spans="1:26" s="4" customFormat="1" x14ac:dyDescent="0.2">
      <c r="A19" s="5"/>
      <c r="B19" s="7" t="s">
        <v>17</v>
      </c>
      <c r="E19" s="4" t="s">
        <v>18</v>
      </c>
      <c r="G19" s="10">
        <f>B52/SUM(B43:B46)</f>
        <v>434.9723141739392</v>
      </c>
    </row>
    <row r="20" spans="1:26" s="13" customFormat="1" x14ac:dyDescent="0.2">
      <c r="A20" s="11"/>
      <c r="B20" s="12"/>
    </row>
    <row r="22" spans="1:26" ht="25.5" x14ac:dyDescent="0.2">
      <c r="B22" s="127" t="s">
        <v>309</v>
      </c>
      <c r="C22" s="127"/>
      <c r="D22" s="127"/>
      <c r="E22" s="127"/>
      <c r="F22" s="127"/>
      <c r="G22" s="127"/>
      <c r="H22" s="127"/>
      <c r="I22" s="127"/>
      <c r="J22" s="127"/>
      <c r="K22" s="127"/>
      <c r="L22" s="127"/>
      <c r="M22" s="127"/>
      <c r="N22" s="89" t="s">
        <v>311</v>
      </c>
      <c r="O22" s="127" t="s">
        <v>310</v>
      </c>
      <c r="P22" s="127"/>
      <c r="Q22" s="127"/>
      <c r="R22" s="127"/>
      <c r="S22" s="127"/>
      <c r="T22" s="127"/>
      <c r="U22" s="127"/>
      <c r="V22" s="127"/>
      <c r="W22" s="127"/>
      <c r="X22" s="127"/>
      <c r="Y22" s="127"/>
      <c r="Z22" s="127"/>
    </row>
    <row r="23" spans="1:26" s="11" customFormat="1" ht="25.5" x14ac:dyDescent="0.2">
      <c r="A23" s="73" t="s">
        <v>47</v>
      </c>
      <c r="B23" s="70">
        <v>1</v>
      </c>
      <c r="C23" s="70">
        <v>2</v>
      </c>
      <c r="D23" s="70">
        <v>3</v>
      </c>
      <c r="E23" s="70">
        <v>4</v>
      </c>
      <c r="F23" s="70">
        <v>5</v>
      </c>
      <c r="G23" s="70">
        <v>6</v>
      </c>
      <c r="H23" s="70">
        <v>7</v>
      </c>
      <c r="I23" s="70">
        <v>8</v>
      </c>
      <c r="J23" s="70">
        <v>9</v>
      </c>
      <c r="K23" s="70">
        <v>10</v>
      </c>
      <c r="L23" s="70" t="s">
        <v>283</v>
      </c>
      <c r="M23" s="70" t="s">
        <v>284</v>
      </c>
      <c r="N23" s="71" t="s">
        <v>285</v>
      </c>
      <c r="O23" s="70">
        <v>1</v>
      </c>
      <c r="P23" s="70">
        <v>2</v>
      </c>
      <c r="Q23" s="70">
        <v>3</v>
      </c>
      <c r="R23" s="70">
        <v>4</v>
      </c>
      <c r="S23" s="70">
        <v>5</v>
      </c>
      <c r="T23" s="70">
        <v>6</v>
      </c>
      <c r="U23" s="70">
        <v>7</v>
      </c>
      <c r="V23" s="70">
        <v>8</v>
      </c>
      <c r="W23" s="70">
        <v>9</v>
      </c>
      <c r="X23" s="70">
        <v>10</v>
      </c>
      <c r="Y23" s="70" t="s">
        <v>283</v>
      </c>
      <c r="Z23" s="70" t="s">
        <v>284</v>
      </c>
    </row>
    <row r="24" spans="1:26" s="13" customFormat="1" x14ac:dyDescent="0.2">
      <c r="A24" s="74">
        <v>2000</v>
      </c>
      <c r="B24" s="66">
        <v>-0.3</v>
      </c>
      <c r="C24" s="66">
        <v>0.1</v>
      </c>
      <c r="D24" s="66">
        <v>0.1</v>
      </c>
      <c r="E24" s="66">
        <v>0.3</v>
      </c>
      <c r="F24" s="66">
        <v>0.4</v>
      </c>
      <c r="G24" s="66">
        <v>0.7</v>
      </c>
      <c r="H24" s="66">
        <v>1.2</v>
      </c>
      <c r="I24" s="66">
        <v>2.2999999999999998</v>
      </c>
      <c r="J24" s="66">
        <v>6.8</v>
      </c>
      <c r="K24" s="66">
        <v>88.5</v>
      </c>
      <c r="L24" s="66">
        <v>76.400000000000006</v>
      </c>
      <c r="M24" s="66">
        <v>48.7</v>
      </c>
      <c r="N24" s="71">
        <v>117225</v>
      </c>
      <c r="O24" s="65">
        <f>B24/100*$N24</f>
        <v>-351.67500000000001</v>
      </c>
      <c r="P24" s="65">
        <f t="shared" ref="P24:Z39" si="0">C24/100*$N24</f>
        <v>117.22500000000001</v>
      </c>
      <c r="Q24" s="65">
        <f t="shared" si="0"/>
        <v>117.22500000000001</v>
      </c>
      <c r="R24" s="65">
        <f t="shared" si="0"/>
        <v>351.67500000000001</v>
      </c>
      <c r="S24" s="65">
        <f t="shared" si="0"/>
        <v>468.90000000000003</v>
      </c>
      <c r="T24" s="65">
        <f t="shared" si="0"/>
        <v>820.57499999999993</v>
      </c>
      <c r="U24" s="65">
        <f t="shared" si="0"/>
        <v>1406.7</v>
      </c>
      <c r="V24" s="65">
        <f t="shared" si="0"/>
        <v>2696.1750000000002</v>
      </c>
      <c r="W24" s="65">
        <f t="shared" si="0"/>
        <v>7971.3</v>
      </c>
      <c r="X24" s="65">
        <f t="shared" si="0"/>
        <v>103744.125</v>
      </c>
      <c r="Y24" s="65">
        <f t="shared" si="0"/>
        <v>89559.9</v>
      </c>
      <c r="Z24" s="65">
        <f t="shared" si="0"/>
        <v>57088.575000000004</v>
      </c>
    </row>
    <row r="25" spans="1:26" s="13" customFormat="1" x14ac:dyDescent="0.2">
      <c r="A25" s="73">
        <v>2001</v>
      </c>
      <c r="B25" s="66">
        <v>-0.3</v>
      </c>
      <c r="C25" s="66">
        <v>0.1</v>
      </c>
      <c r="D25" s="66">
        <v>0.1</v>
      </c>
      <c r="E25" s="66">
        <v>0.3</v>
      </c>
      <c r="F25" s="66">
        <v>0.5</v>
      </c>
      <c r="G25" s="66">
        <v>0.8</v>
      </c>
      <c r="H25" s="66">
        <v>1.2</v>
      </c>
      <c r="I25" s="66">
        <v>2.4</v>
      </c>
      <c r="J25" s="66">
        <v>7.1</v>
      </c>
      <c r="K25" s="66">
        <v>87.9</v>
      </c>
      <c r="L25" s="66">
        <v>75.900000000000006</v>
      </c>
      <c r="M25" s="66">
        <v>48.4</v>
      </c>
      <c r="N25" s="71">
        <v>113390</v>
      </c>
      <c r="O25" s="65">
        <f t="shared" ref="O25:O39" si="1">B25/100*$N25</f>
        <v>-340.17</v>
      </c>
      <c r="P25" s="65">
        <f t="shared" si="0"/>
        <v>113.39</v>
      </c>
      <c r="Q25" s="65">
        <f t="shared" si="0"/>
        <v>113.39</v>
      </c>
      <c r="R25" s="65">
        <f t="shared" si="0"/>
        <v>340.17</v>
      </c>
      <c r="S25" s="65">
        <f t="shared" si="0"/>
        <v>566.95000000000005</v>
      </c>
      <c r="T25" s="65">
        <f t="shared" si="0"/>
        <v>907.12</v>
      </c>
      <c r="U25" s="65">
        <f t="shared" si="0"/>
        <v>1360.68</v>
      </c>
      <c r="V25" s="65">
        <f t="shared" si="0"/>
        <v>2721.36</v>
      </c>
      <c r="W25" s="65">
        <f t="shared" si="0"/>
        <v>8050.69</v>
      </c>
      <c r="X25" s="65">
        <f t="shared" si="0"/>
        <v>99669.81</v>
      </c>
      <c r="Y25" s="65">
        <f t="shared" si="0"/>
        <v>86063.01</v>
      </c>
      <c r="Z25" s="65">
        <f t="shared" si="0"/>
        <v>54880.759999999995</v>
      </c>
    </row>
    <row r="26" spans="1:26" s="13" customFormat="1" x14ac:dyDescent="0.2">
      <c r="A26" s="73">
        <v>2002</v>
      </c>
      <c r="B26" s="66">
        <v>-0.3</v>
      </c>
      <c r="C26" s="66">
        <v>0.1</v>
      </c>
      <c r="D26" s="66">
        <v>0.1</v>
      </c>
      <c r="E26" s="66">
        <v>0.3</v>
      </c>
      <c r="F26" s="66">
        <v>0.5</v>
      </c>
      <c r="G26" s="66">
        <v>0.8</v>
      </c>
      <c r="H26" s="66">
        <v>1.3</v>
      </c>
      <c r="I26" s="66">
        <v>2.5</v>
      </c>
      <c r="J26" s="66">
        <v>7.3</v>
      </c>
      <c r="K26" s="66">
        <v>87.3</v>
      </c>
      <c r="L26" s="66">
        <v>74.8</v>
      </c>
      <c r="M26" s="66">
        <v>46.9</v>
      </c>
      <c r="N26" s="71">
        <v>122757</v>
      </c>
      <c r="O26" s="65">
        <f t="shared" si="1"/>
        <v>-368.27100000000002</v>
      </c>
      <c r="P26" s="65">
        <f t="shared" si="0"/>
        <v>122.75700000000001</v>
      </c>
      <c r="Q26" s="65">
        <f t="shared" si="0"/>
        <v>122.75700000000001</v>
      </c>
      <c r="R26" s="65">
        <f t="shared" si="0"/>
        <v>368.27100000000002</v>
      </c>
      <c r="S26" s="65">
        <f t="shared" si="0"/>
        <v>613.78499999999997</v>
      </c>
      <c r="T26" s="65">
        <f t="shared" si="0"/>
        <v>982.05600000000004</v>
      </c>
      <c r="U26" s="65">
        <f t="shared" si="0"/>
        <v>1595.8410000000001</v>
      </c>
      <c r="V26" s="65">
        <f t="shared" si="0"/>
        <v>3068.9250000000002</v>
      </c>
      <c r="W26" s="65">
        <f t="shared" si="0"/>
        <v>8961.2609999999986</v>
      </c>
      <c r="X26" s="65">
        <f t="shared" si="0"/>
        <v>107166.861</v>
      </c>
      <c r="Y26" s="65">
        <f t="shared" si="0"/>
        <v>91822.236000000004</v>
      </c>
      <c r="Z26" s="65">
        <f t="shared" si="0"/>
        <v>57573.032999999996</v>
      </c>
    </row>
    <row r="27" spans="1:26" s="13" customFormat="1" x14ac:dyDescent="0.2">
      <c r="A27" s="73">
        <v>2003</v>
      </c>
      <c r="B27" s="66">
        <v>-0.3</v>
      </c>
      <c r="C27" s="66">
        <v>0.1</v>
      </c>
      <c r="D27" s="66">
        <v>0.1</v>
      </c>
      <c r="E27" s="66">
        <v>0.3</v>
      </c>
      <c r="F27" s="66">
        <v>0.5</v>
      </c>
      <c r="G27" s="66">
        <v>0.8</v>
      </c>
      <c r="H27" s="66">
        <v>1.4</v>
      </c>
      <c r="I27" s="66">
        <v>2.6</v>
      </c>
      <c r="J27" s="66">
        <v>7.4</v>
      </c>
      <c r="K27" s="66">
        <v>87.1</v>
      </c>
      <c r="L27" s="66">
        <v>74.5</v>
      </c>
      <c r="M27" s="66">
        <v>46.3</v>
      </c>
      <c r="N27" s="71">
        <v>147566</v>
      </c>
      <c r="O27" s="65">
        <f t="shared" si="1"/>
        <v>-442.69800000000004</v>
      </c>
      <c r="P27" s="65">
        <f t="shared" si="0"/>
        <v>147.566</v>
      </c>
      <c r="Q27" s="65">
        <f t="shared" si="0"/>
        <v>147.566</v>
      </c>
      <c r="R27" s="65">
        <f t="shared" si="0"/>
        <v>442.69800000000004</v>
      </c>
      <c r="S27" s="65">
        <f t="shared" si="0"/>
        <v>737.83</v>
      </c>
      <c r="T27" s="65">
        <f t="shared" si="0"/>
        <v>1180.528</v>
      </c>
      <c r="U27" s="65">
        <f t="shared" si="0"/>
        <v>2065.924</v>
      </c>
      <c r="V27" s="65">
        <f t="shared" si="0"/>
        <v>3836.7160000000003</v>
      </c>
      <c r="W27" s="65">
        <f t="shared" si="0"/>
        <v>10919.884000000002</v>
      </c>
      <c r="X27" s="65">
        <f t="shared" si="0"/>
        <v>128529.986</v>
      </c>
      <c r="Y27" s="65">
        <f t="shared" si="0"/>
        <v>109936.67</v>
      </c>
      <c r="Z27" s="65">
        <f t="shared" si="0"/>
        <v>68323.05799999999</v>
      </c>
    </row>
    <row r="28" spans="1:26" s="13" customFormat="1" x14ac:dyDescent="0.2">
      <c r="A28" s="73">
        <v>2004</v>
      </c>
      <c r="B28" s="66">
        <v>-0.3</v>
      </c>
      <c r="C28" s="66">
        <v>0.1</v>
      </c>
      <c r="D28" s="66">
        <v>0.1</v>
      </c>
      <c r="E28" s="66">
        <v>0.3</v>
      </c>
      <c r="F28" s="66">
        <v>0.5</v>
      </c>
      <c r="G28" s="66">
        <v>0.8</v>
      </c>
      <c r="H28" s="66">
        <v>1.3</v>
      </c>
      <c r="I28" s="66">
        <v>2.5</v>
      </c>
      <c r="J28" s="66">
        <v>7.3</v>
      </c>
      <c r="K28" s="66">
        <v>87.3</v>
      </c>
      <c r="L28" s="66">
        <v>74.7</v>
      </c>
      <c r="M28" s="66">
        <v>46.3</v>
      </c>
      <c r="N28" s="71">
        <v>166018</v>
      </c>
      <c r="O28" s="65">
        <f t="shared" si="1"/>
        <v>-498.05400000000003</v>
      </c>
      <c r="P28" s="65">
        <f t="shared" si="0"/>
        <v>166.018</v>
      </c>
      <c r="Q28" s="65">
        <f t="shared" si="0"/>
        <v>166.018</v>
      </c>
      <c r="R28" s="65">
        <f t="shared" si="0"/>
        <v>498.05400000000003</v>
      </c>
      <c r="S28" s="65">
        <f t="shared" si="0"/>
        <v>830.09</v>
      </c>
      <c r="T28" s="65">
        <f t="shared" si="0"/>
        <v>1328.144</v>
      </c>
      <c r="U28" s="65">
        <f t="shared" si="0"/>
        <v>2158.2340000000004</v>
      </c>
      <c r="V28" s="65">
        <f t="shared" si="0"/>
        <v>4150.45</v>
      </c>
      <c r="W28" s="65">
        <f t="shared" si="0"/>
        <v>12119.313999999998</v>
      </c>
      <c r="X28" s="65">
        <f t="shared" si="0"/>
        <v>144933.71400000001</v>
      </c>
      <c r="Y28" s="65">
        <f t="shared" si="0"/>
        <v>124015.446</v>
      </c>
      <c r="Z28" s="65">
        <f t="shared" si="0"/>
        <v>76866.333999999988</v>
      </c>
    </row>
    <row r="29" spans="1:26" s="13" customFormat="1" x14ac:dyDescent="0.2">
      <c r="A29" s="73">
        <v>2005</v>
      </c>
      <c r="B29" s="66">
        <v>-0.3</v>
      </c>
      <c r="C29" s="66">
        <v>0.1</v>
      </c>
      <c r="D29" s="66">
        <v>0.1</v>
      </c>
      <c r="E29" s="66">
        <v>0.3</v>
      </c>
      <c r="F29" s="66">
        <v>0.5</v>
      </c>
      <c r="G29" s="66">
        <v>0.8</v>
      </c>
      <c r="H29" s="66">
        <v>1.4</v>
      </c>
      <c r="I29" s="66">
        <v>2.6</v>
      </c>
      <c r="J29" s="66">
        <v>7.4</v>
      </c>
      <c r="K29" s="66">
        <v>87.2</v>
      </c>
      <c r="L29" s="66">
        <v>74.8</v>
      </c>
      <c r="M29" s="66">
        <v>46.9</v>
      </c>
      <c r="N29" s="71">
        <v>171577</v>
      </c>
      <c r="O29" s="65">
        <f t="shared" si="1"/>
        <v>-514.73099999999999</v>
      </c>
      <c r="P29" s="65">
        <f t="shared" si="0"/>
        <v>171.577</v>
      </c>
      <c r="Q29" s="65">
        <f t="shared" si="0"/>
        <v>171.577</v>
      </c>
      <c r="R29" s="65">
        <f t="shared" si="0"/>
        <v>514.73099999999999</v>
      </c>
      <c r="S29" s="65">
        <f t="shared" si="0"/>
        <v>857.88499999999999</v>
      </c>
      <c r="T29" s="65">
        <f t="shared" si="0"/>
        <v>1372.616</v>
      </c>
      <c r="U29" s="65">
        <f t="shared" si="0"/>
        <v>2402.078</v>
      </c>
      <c r="V29" s="65">
        <f t="shared" si="0"/>
        <v>4461.0020000000004</v>
      </c>
      <c r="W29" s="65">
        <f t="shared" si="0"/>
        <v>12696.698000000002</v>
      </c>
      <c r="X29" s="65">
        <f t="shared" si="0"/>
        <v>149615.144</v>
      </c>
      <c r="Y29" s="65">
        <f t="shared" si="0"/>
        <v>128339.59600000001</v>
      </c>
      <c r="Z29" s="65">
        <f t="shared" si="0"/>
        <v>80469.612999999998</v>
      </c>
    </row>
    <row r="30" spans="1:26" s="13" customFormat="1" x14ac:dyDescent="0.2">
      <c r="A30" s="73">
        <v>2006</v>
      </c>
      <c r="B30" s="66">
        <v>-0.3</v>
      </c>
      <c r="C30" s="66">
        <v>0.1</v>
      </c>
      <c r="D30" s="66">
        <v>0.2</v>
      </c>
      <c r="E30" s="66">
        <v>0.3</v>
      </c>
      <c r="F30" s="66">
        <v>0.6</v>
      </c>
      <c r="G30" s="66">
        <v>0.9</v>
      </c>
      <c r="H30" s="66">
        <v>1.5</v>
      </c>
      <c r="I30" s="66">
        <v>2.8</v>
      </c>
      <c r="J30" s="66">
        <v>7.6</v>
      </c>
      <c r="K30" s="66">
        <v>86.5</v>
      </c>
      <c r="L30" s="66">
        <v>74</v>
      </c>
      <c r="M30" s="66">
        <v>46.1</v>
      </c>
      <c r="N30" s="71">
        <v>196345</v>
      </c>
      <c r="O30" s="65">
        <f t="shared" si="1"/>
        <v>-589.03499999999997</v>
      </c>
      <c r="P30" s="65">
        <f t="shared" si="0"/>
        <v>196.345</v>
      </c>
      <c r="Q30" s="65">
        <f t="shared" si="0"/>
        <v>392.69</v>
      </c>
      <c r="R30" s="65">
        <f t="shared" si="0"/>
        <v>589.03499999999997</v>
      </c>
      <c r="S30" s="65">
        <f t="shared" si="0"/>
        <v>1178.07</v>
      </c>
      <c r="T30" s="65">
        <f t="shared" si="0"/>
        <v>1767.1050000000002</v>
      </c>
      <c r="U30" s="65">
        <f t="shared" si="0"/>
        <v>2945.1749999999997</v>
      </c>
      <c r="V30" s="65">
        <f t="shared" si="0"/>
        <v>5497.66</v>
      </c>
      <c r="W30" s="65">
        <f t="shared" si="0"/>
        <v>14922.22</v>
      </c>
      <c r="X30" s="65">
        <f t="shared" si="0"/>
        <v>169838.42499999999</v>
      </c>
      <c r="Y30" s="65">
        <f t="shared" si="0"/>
        <v>145295.29999999999</v>
      </c>
      <c r="Z30" s="65">
        <f t="shared" si="0"/>
        <v>90515.044999999998</v>
      </c>
    </row>
    <row r="31" spans="1:26" s="13" customFormat="1" x14ac:dyDescent="0.2">
      <c r="A31" s="73">
        <v>2007</v>
      </c>
      <c r="B31" s="66">
        <v>-0.3</v>
      </c>
      <c r="C31" s="66">
        <v>0.1</v>
      </c>
      <c r="D31" s="66">
        <v>0.2</v>
      </c>
      <c r="E31" s="66">
        <v>0.4</v>
      </c>
      <c r="F31" s="66">
        <v>0.6</v>
      </c>
      <c r="G31" s="66">
        <v>1</v>
      </c>
      <c r="H31" s="66">
        <v>1.7</v>
      </c>
      <c r="I31" s="66">
        <v>3.1</v>
      </c>
      <c r="J31" s="66">
        <v>8.1</v>
      </c>
      <c r="K31" s="66">
        <v>85.1</v>
      </c>
      <c r="L31" s="66">
        <v>72.599999999999994</v>
      </c>
      <c r="M31" s="66">
        <v>44.7</v>
      </c>
      <c r="N31" s="71">
        <v>220552</v>
      </c>
      <c r="O31" s="65">
        <f t="shared" si="1"/>
        <v>-661.65600000000006</v>
      </c>
      <c r="P31" s="65">
        <f t="shared" si="0"/>
        <v>220.55199999999999</v>
      </c>
      <c r="Q31" s="65">
        <f t="shared" si="0"/>
        <v>441.10399999999998</v>
      </c>
      <c r="R31" s="65">
        <f t="shared" si="0"/>
        <v>882.20799999999997</v>
      </c>
      <c r="S31" s="65">
        <f t="shared" si="0"/>
        <v>1323.3120000000001</v>
      </c>
      <c r="T31" s="65">
        <f t="shared" si="0"/>
        <v>2205.52</v>
      </c>
      <c r="U31" s="65">
        <f t="shared" si="0"/>
        <v>3749.3840000000005</v>
      </c>
      <c r="V31" s="65">
        <f t="shared" si="0"/>
        <v>6837.1120000000001</v>
      </c>
      <c r="W31" s="65">
        <f t="shared" si="0"/>
        <v>17864.712</v>
      </c>
      <c r="X31" s="65">
        <f t="shared" si="0"/>
        <v>187689.75200000001</v>
      </c>
      <c r="Y31" s="65">
        <f t="shared" si="0"/>
        <v>160120.75200000001</v>
      </c>
      <c r="Z31" s="65">
        <f t="shared" si="0"/>
        <v>98586.744000000006</v>
      </c>
    </row>
    <row r="32" spans="1:26" s="13" customFormat="1" x14ac:dyDescent="0.2">
      <c r="A32" s="73">
        <v>2008</v>
      </c>
      <c r="B32" s="66">
        <v>-0.3</v>
      </c>
      <c r="C32" s="66">
        <v>0.1</v>
      </c>
      <c r="D32" s="66">
        <v>0.2</v>
      </c>
      <c r="E32" s="66">
        <v>0.3</v>
      </c>
      <c r="F32" s="66">
        <v>0.6</v>
      </c>
      <c r="G32" s="66">
        <v>1</v>
      </c>
      <c r="H32" s="66">
        <v>1.6</v>
      </c>
      <c r="I32" s="66">
        <v>3</v>
      </c>
      <c r="J32" s="66">
        <v>7.9</v>
      </c>
      <c r="K32" s="66">
        <v>85.7</v>
      </c>
      <c r="L32" s="66">
        <v>72.900000000000006</v>
      </c>
      <c r="M32" s="66">
        <v>44.2</v>
      </c>
      <c r="N32" s="71">
        <v>190148</v>
      </c>
      <c r="O32" s="65">
        <f t="shared" si="1"/>
        <v>-570.44399999999996</v>
      </c>
      <c r="P32" s="65">
        <f t="shared" si="0"/>
        <v>190.148</v>
      </c>
      <c r="Q32" s="65">
        <f t="shared" si="0"/>
        <v>380.29599999999999</v>
      </c>
      <c r="R32" s="65">
        <f t="shared" si="0"/>
        <v>570.44399999999996</v>
      </c>
      <c r="S32" s="65">
        <f t="shared" si="0"/>
        <v>1140.8879999999999</v>
      </c>
      <c r="T32" s="65">
        <f t="shared" si="0"/>
        <v>1901.48</v>
      </c>
      <c r="U32" s="65">
        <f t="shared" si="0"/>
        <v>3042.3679999999999</v>
      </c>
      <c r="V32" s="65">
        <f t="shared" si="0"/>
        <v>5704.44</v>
      </c>
      <c r="W32" s="65">
        <f t="shared" si="0"/>
        <v>15021.692000000001</v>
      </c>
      <c r="X32" s="65">
        <f t="shared" si="0"/>
        <v>162956.83600000001</v>
      </c>
      <c r="Y32" s="65">
        <f t="shared" si="0"/>
        <v>138617.89200000002</v>
      </c>
      <c r="Z32" s="65">
        <f t="shared" si="0"/>
        <v>84045.415999999997</v>
      </c>
    </row>
    <row r="33" spans="1:26" s="13" customFormat="1" x14ac:dyDescent="0.2">
      <c r="A33" s="73">
        <v>2009</v>
      </c>
      <c r="B33" s="66">
        <v>-0.3</v>
      </c>
      <c r="C33" s="66">
        <v>0.1</v>
      </c>
      <c r="D33" s="66">
        <v>0.2</v>
      </c>
      <c r="E33" s="66">
        <v>0.3</v>
      </c>
      <c r="F33" s="66">
        <v>0.6</v>
      </c>
      <c r="G33" s="66">
        <v>1</v>
      </c>
      <c r="H33" s="66">
        <v>1.6</v>
      </c>
      <c r="I33" s="66">
        <v>3</v>
      </c>
      <c r="J33" s="66">
        <v>8</v>
      </c>
      <c r="K33" s="66">
        <v>85.4</v>
      </c>
      <c r="L33" s="66">
        <v>72.599999999999994</v>
      </c>
      <c r="M33" s="66">
        <v>44</v>
      </c>
      <c r="N33" s="71">
        <v>206152</v>
      </c>
      <c r="O33" s="65">
        <f t="shared" si="1"/>
        <v>-618.45600000000002</v>
      </c>
      <c r="P33" s="65">
        <f t="shared" si="0"/>
        <v>206.15200000000002</v>
      </c>
      <c r="Q33" s="65">
        <f t="shared" si="0"/>
        <v>412.30400000000003</v>
      </c>
      <c r="R33" s="65">
        <f t="shared" si="0"/>
        <v>618.45600000000002</v>
      </c>
      <c r="S33" s="65">
        <f t="shared" si="0"/>
        <v>1236.912</v>
      </c>
      <c r="T33" s="65">
        <f t="shared" si="0"/>
        <v>2061.52</v>
      </c>
      <c r="U33" s="65">
        <f t="shared" si="0"/>
        <v>3298.4320000000002</v>
      </c>
      <c r="V33" s="65">
        <f t="shared" si="0"/>
        <v>6184.5599999999995</v>
      </c>
      <c r="W33" s="65">
        <f t="shared" si="0"/>
        <v>16492.16</v>
      </c>
      <c r="X33" s="65">
        <f t="shared" si="0"/>
        <v>176053.80800000002</v>
      </c>
      <c r="Y33" s="65">
        <f t="shared" si="0"/>
        <v>149666.35199999998</v>
      </c>
      <c r="Z33" s="65">
        <f t="shared" si="0"/>
        <v>90706.880000000005</v>
      </c>
    </row>
    <row r="34" spans="1:26" s="13" customFormat="1" x14ac:dyDescent="0.2">
      <c r="A34" s="75">
        <v>2010</v>
      </c>
      <c r="B34" s="66">
        <v>-0.2</v>
      </c>
      <c r="C34" s="66">
        <v>0.1</v>
      </c>
      <c r="D34" s="66">
        <v>0.2</v>
      </c>
      <c r="E34" s="66">
        <v>0.4</v>
      </c>
      <c r="F34" s="66">
        <v>0.7</v>
      </c>
      <c r="G34" s="66">
        <v>1</v>
      </c>
      <c r="H34" s="66">
        <v>1.7</v>
      </c>
      <c r="I34" s="66">
        <v>3.1</v>
      </c>
      <c r="J34" s="66">
        <v>8.1</v>
      </c>
      <c r="K34" s="66">
        <v>85</v>
      </c>
      <c r="L34" s="66">
        <v>72.5</v>
      </c>
      <c r="M34" s="66">
        <v>44.4</v>
      </c>
      <c r="N34" s="71">
        <v>216374</v>
      </c>
      <c r="O34" s="65">
        <f t="shared" si="1"/>
        <v>-432.74799999999999</v>
      </c>
      <c r="P34" s="65">
        <f t="shared" si="0"/>
        <v>216.374</v>
      </c>
      <c r="Q34" s="65">
        <f t="shared" si="0"/>
        <v>432.74799999999999</v>
      </c>
      <c r="R34" s="65">
        <f t="shared" si="0"/>
        <v>865.49599999999998</v>
      </c>
      <c r="S34" s="65">
        <f t="shared" si="0"/>
        <v>1514.6179999999999</v>
      </c>
      <c r="T34" s="65">
        <f t="shared" si="0"/>
        <v>2163.7400000000002</v>
      </c>
      <c r="U34" s="65">
        <f t="shared" si="0"/>
        <v>3678.3580000000002</v>
      </c>
      <c r="V34" s="65">
        <f t="shared" si="0"/>
        <v>6707.5940000000001</v>
      </c>
      <c r="W34" s="65">
        <f t="shared" si="0"/>
        <v>17526.294000000002</v>
      </c>
      <c r="X34" s="65">
        <f t="shared" si="0"/>
        <v>183917.9</v>
      </c>
      <c r="Y34" s="65">
        <f t="shared" si="0"/>
        <v>156871.15</v>
      </c>
      <c r="Z34" s="65">
        <f t="shared" si="0"/>
        <v>96070.055999999997</v>
      </c>
    </row>
    <row r="35" spans="1:26" s="13" customFormat="1" x14ac:dyDescent="0.2">
      <c r="A35" s="75">
        <v>2011</v>
      </c>
      <c r="B35" s="66">
        <v>-0.2</v>
      </c>
      <c r="C35" s="66">
        <v>0.1</v>
      </c>
      <c r="D35" s="66">
        <v>0.2</v>
      </c>
      <c r="E35" s="66">
        <v>0.3</v>
      </c>
      <c r="F35" s="66">
        <v>0.6</v>
      </c>
      <c r="G35" s="66">
        <v>1</v>
      </c>
      <c r="H35" s="66">
        <v>1.6</v>
      </c>
      <c r="I35" s="66">
        <v>3.1</v>
      </c>
      <c r="J35" s="66">
        <v>7.9</v>
      </c>
      <c r="K35" s="66">
        <v>85.5</v>
      </c>
      <c r="L35" s="66">
        <v>73.099999999999994</v>
      </c>
      <c r="M35" s="66">
        <v>45</v>
      </c>
      <c r="N35" s="71">
        <v>224828</v>
      </c>
      <c r="O35" s="65">
        <f t="shared" si="1"/>
        <v>-449.65600000000001</v>
      </c>
      <c r="P35" s="65">
        <f t="shared" si="0"/>
        <v>224.828</v>
      </c>
      <c r="Q35" s="65">
        <f t="shared" si="0"/>
        <v>449.65600000000001</v>
      </c>
      <c r="R35" s="65">
        <f t="shared" si="0"/>
        <v>674.48400000000004</v>
      </c>
      <c r="S35" s="65">
        <f t="shared" si="0"/>
        <v>1348.9680000000001</v>
      </c>
      <c r="T35" s="65">
        <f t="shared" si="0"/>
        <v>2248.2800000000002</v>
      </c>
      <c r="U35" s="65">
        <f t="shared" si="0"/>
        <v>3597.248</v>
      </c>
      <c r="V35" s="65">
        <f t="shared" si="0"/>
        <v>6969.6679999999997</v>
      </c>
      <c r="W35" s="65">
        <f t="shared" si="0"/>
        <v>17761.412</v>
      </c>
      <c r="X35" s="65">
        <f t="shared" si="0"/>
        <v>192227.94</v>
      </c>
      <c r="Y35" s="65">
        <f t="shared" si="0"/>
        <v>164349.26799999998</v>
      </c>
      <c r="Z35" s="65">
        <f t="shared" si="0"/>
        <v>101172.6</v>
      </c>
    </row>
    <row r="36" spans="1:26" s="13" customFormat="1" x14ac:dyDescent="0.2">
      <c r="A36" s="75">
        <v>2012</v>
      </c>
      <c r="B36" s="66">
        <v>-0.3</v>
      </c>
      <c r="C36" s="66">
        <v>0.1</v>
      </c>
      <c r="D36" s="66">
        <v>0.2</v>
      </c>
      <c r="E36" s="66">
        <v>0.3</v>
      </c>
      <c r="F36" s="66">
        <v>0.6</v>
      </c>
      <c r="G36" s="66">
        <v>1</v>
      </c>
      <c r="H36" s="66">
        <v>1.6</v>
      </c>
      <c r="I36" s="66">
        <v>2.9</v>
      </c>
      <c r="J36" s="66">
        <v>7.7</v>
      </c>
      <c r="K36" s="66">
        <v>86</v>
      </c>
      <c r="L36" s="66">
        <v>73.900000000000006</v>
      </c>
      <c r="M36" s="66">
        <v>46</v>
      </c>
      <c r="N36" s="71">
        <v>238486</v>
      </c>
      <c r="O36" s="65">
        <f t="shared" si="1"/>
        <v>-715.45799999999997</v>
      </c>
      <c r="P36" s="65">
        <f t="shared" si="0"/>
        <v>238.48600000000002</v>
      </c>
      <c r="Q36" s="65">
        <f t="shared" si="0"/>
        <v>476.97200000000004</v>
      </c>
      <c r="R36" s="65">
        <f t="shared" si="0"/>
        <v>715.45799999999997</v>
      </c>
      <c r="S36" s="65">
        <f t="shared" si="0"/>
        <v>1430.9159999999999</v>
      </c>
      <c r="T36" s="65">
        <f t="shared" si="0"/>
        <v>2384.86</v>
      </c>
      <c r="U36" s="65">
        <f t="shared" si="0"/>
        <v>3815.7760000000003</v>
      </c>
      <c r="V36" s="65">
        <f t="shared" si="0"/>
        <v>6916.0939999999991</v>
      </c>
      <c r="W36" s="65">
        <f t="shared" si="0"/>
        <v>18363.421999999999</v>
      </c>
      <c r="X36" s="65">
        <f t="shared" si="0"/>
        <v>205097.96</v>
      </c>
      <c r="Y36" s="65">
        <f t="shared" si="0"/>
        <v>176241.15400000004</v>
      </c>
      <c r="Z36" s="65">
        <f t="shared" si="0"/>
        <v>109703.56</v>
      </c>
    </row>
    <row r="37" spans="1:26" s="13" customFormat="1" x14ac:dyDescent="0.2">
      <c r="A37" s="75">
        <v>2013</v>
      </c>
      <c r="B37" s="66">
        <v>-0.3</v>
      </c>
      <c r="C37" s="66">
        <v>0.1</v>
      </c>
      <c r="D37" s="66">
        <v>0.1</v>
      </c>
      <c r="E37" s="66">
        <v>0.3</v>
      </c>
      <c r="F37" s="66">
        <v>0.5</v>
      </c>
      <c r="G37" s="66">
        <v>0.9</v>
      </c>
      <c r="H37" s="66">
        <v>1.4</v>
      </c>
      <c r="I37" s="66">
        <v>2.7</v>
      </c>
      <c r="J37" s="66">
        <v>7.3</v>
      </c>
      <c r="K37" s="66">
        <v>87</v>
      </c>
      <c r="L37" s="66">
        <v>75.3</v>
      </c>
      <c r="M37" s="66">
        <v>47.7</v>
      </c>
      <c r="N37" s="71">
        <v>255567</v>
      </c>
      <c r="O37" s="65">
        <f t="shared" si="1"/>
        <v>-766.70100000000002</v>
      </c>
      <c r="P37" s="65">
        <f t="shared" si="0"/>
        <v>255.56700000000001</v>
      </c>
      <c r="Q37" s="65">
        <f t="shared" si="0"/>
        <v>255.56700000000001</v>
      </c>
      <c r="R37" s="65">
        <f t="shared" si="0"/>
        <v>766.70100000000002</v>
      </c>
      <c r="S37" s="65">
        <f t="shared" si="0"/>
        <v>1277.835</v>
      </c>
      <c r="T37" s="65">
        <f t="shared" si="0"/>
        <v>2300.1030000000001</v>
      </c>
      <c r="U37" s="65">
        <f t="shared" si="0"/>
        <v>3577.9379999999996</v>
      </c>
      <c r="V37" s="65">
        <f t="shared" si="0"/>
        <v>6900.3090000000011</v>
      </c>
      <c r="W37" s="65">
        <f t="shared" si="0"/>
        <v>18656.391</v>
      </c>
      <c r="X37" s="65">
        <f t="shared" si="0"/>
        <v>222343.29</v>
      </c>
      <c r="Y37" s="65">
        <f t="shared" si="0"/>
        <v>192441.951</v>
      </c>
      <c r="Z37" s="65">
        <f t="shared" si="0"/>
        <v>121905.459</v>
      </c>
    </row>
    <row r="38" spans="1:26" s="13" customFormat="1" x14ac:dyDescent="0.2">
      <c r="A38" s="75">
        <v>2014</v>
      </c>
      <c r="B38" s="66">
        <v>-0.3</v>
      </c>
      <c r="C38" s="66">
        <v>0.1</v>
      </c>
      <c r="D38" s="66">
        <v>0.1</v>
      </c>
      <c r="E38" s="66">
        <v>0.3</v>
      </c>
      <c r="F38" s="66">
        <v>0.5</v>
      </c>
      <c r="G38" s="66">
        <v>0.8</v>
      </c>
      <c r="H38" s="66">
        <v>1.4</v>
      </c>
      <c r="I38" s="66">
        <v>2.6</v>
      </c>
      <c r="J38" s="66">
        <v>7.1</v>
      </c>
      <c r="K38" s="66">
        <v>87.4</v>
      </c>
      <c r="L38" s="66">
        <v>75.7</v>
      </c>
      <c r="M38" s="66">
        <v>48.1</v>
      </c>
      <c r="N38" s="71">
        <v>262565</v>
      </c>
      <c r="O38" s="65">
        <f t="shared" si="1"/>
        <v>-787.69500000000005</v>
      </c>
      <c r="P38" s="65">
        <f t="shared" si="0"/>
        <v>262.565</v>
      </c>
      <c r="Q38" s="65">
        <f t="shared" si="0"/>
        <v>262.565</v>
      </c>
      <c r="R38" s="65">
        <f t="shared" si="0"/>
        <v>787.69500000000005</v>
      </c>
      <c r="S38" s="65">
        <f t="shared" si="0"/>
        <v>1312.825</v>
      </c>
      <c r="T38" s="65">
        <f t="shared" si="0"/>
        <v>2100.52</v>
      </c>
      <c r="U38" s="65">
        <f t="shared" si="0"/>
        <v>3675.9099999999994</v>
      </c>
      <c r="V38" s="65">
        <f t="shared" si="0"/>
        <v>6826.6900000000005</v>
      </c>
      <c r="W38" s="65">
        <f t="shared" si="0"/>
        <v>18642.114999999998</v>
      </c>
      <c r="X38" s="65">
        <f t="shared" si="0"/>
        <v>229481.81000000003</v>
      </c>
      <c r="Y38" s="65">
        <f t="shared" si="0"/>
        <v>198761.70499999999</v>
      </c>
      <c r="Z38" s="65">
        <f t="shared" si="0"/>
        <v>126293.76500000001</v>
      </c>
    </row>
    <row r="39" spans="1:26" s="13" customFormat="1" x14ac:dyDescent="0.2">
      <c r="A39" s="75">
        <f t="shared" ref="A39" si="2">A38+1</f>
        <v>2015</v>
      </c>
      <c r="B39" s="66">
        <v>-0.3</v>
      </c>
      <c r="C39" s="66">
        <v>0.1</v>
      </c>
      <c r="D39" s="66">
        <v>0.1</v>
      </c>
      <c r="E39" s="66">
        <v>0.3</v>
      </c>
      <c r="F39" s="66">
        <v>0.5</v>
      </c>
      <c r="G39" s="66">
        <v>0.8</v>
      </c>
      <c r="H39" s="66">
        <v>1.4</v>
      </c>
      <c r="I39" s="66">
        <v>2.6</v>
      </c>
      <c r="J39" s="66">
        <v>7</v>
      </c>
      <c r="K39" s="66">
        <v>87.7</v>
      </c>
      <c r="L39" s="66">
        <v>76.599999999999994</v>
      </c>
      <c r="M39" s="66">
        <v>50</v>
      </c>
      <c r="N39" s="71">
        <v>250145</v>
      </c>
      <c r="O39" s="65">
        <f t="shared" si="1"/>
        <v>-750.43500000000006</v>
      </c>
      <c r="P39" s="65">
        <f t="shared" si="0"/>
        <v>250.14500000000001</v>
      </c>
      <c r="Q39" s="65">
        <f t="shared" si="0"/>
        <v>250.14500000000001</v>
      </c>
      <c r="R39" s="65">
        <f t="shared" si="0"/>
        <v>750.43500000000006</v>
      </c>
      <c r="S39" s="65">
        <f t="shared" si="0"/>
        <v>1250.7250000000001</v>
      </c>
      <c r="T39" s="65">
        <f t="shared" si="0"/>
        <v>2001.16</v>
      </c>
      <c r="U39" s="65">
        <f t="shared" si="0"/>
        <v>3502.0299999999997</v>
      </c>
      <c r="V39" s="65">
        <f t="shared" si="0"/>
        <v>6503.77</v>
      </c>
      <c r="W39" s="65">
        <f t="shared" si="0"/>
        <v>17510.150000000001</v>
      </c>
      <c r="X39" s="65">
        <f t="shared" si="0"/>
        <v>219377.16500000001</v>
      </c>
      <c r="Y39" s="65">
        <f t="shared" si="0"/>
        <v>191611.06999999998</v>
      </c>
      <c r="Z39" s="65">
        <f t="shared" si="0"/>
        <v>125072.5</v>
      </c>
    </row>
    <row r="40" spans="1:26" ht="15" x14ac:dyDescent="0.25">
      <c r="A40" s="68"/>
      <c r="B40"/>
      <c r="C40"/>
      <c r="D40"/>
      <c r="E40"/>
      <c r="F40"/>
      <c r="G40"/>
      <c r="H40"/>
      <c r="I40"/>
      <c r="J40"/>
      <c r="K40"/>
      <c r="L40"/>
      <c r="M40"/>
      <c r="N40"/>
      <c r="O40"/>
      <c r="P40"/>
      <c r="Q40"/>
      <c r="R40"/>
      <c r="S40"/>
      <c r="T40"/>
      <c r="U40"/>
      <c r="V40"/>
      <c r="W40"/>
      <c r="X40"/>
      <c r="Y40"/>
      <c r="Z40"/>
    </row>
    <row r="41" spans="1:26" ht="51.75" x14ac:dyDescent="0.25">
      <c r="A41" s="116"/>
      <c r="B41" s="17" t="s">
        <v>290</v>
      </c>
      <c r="C41" s="17" t="s">
        <v>291</v>
      </c>
      <c r="D41"/>
      <c r="E41"/>
      <c r="F41"/>
      <c r="G41"/>
      <c r="H41"/>
      <c r="I41"/>
      <c r="J41"/>
      <c r="K41"/>
      <c r="L41"/>
      <c r="M41"/>
      <c r="N41"/>
      <c r="O41"/>
      <c r="P41"/>
      <c r="Q41"/>
      <c r="R41"/>
      <c r="S41"/>
      <c r="T41"/>
      <c r="U41"/>
      <c r="V41"/>
      <c r="W41"/>
      <c r="X41"/>
      <c r="Y41"/>
      <c r="Z41"/>
    </row>
    <row r="42" spans="1:26" ht="15" x14ac:dyDescent="0.25">
      <c r="A42" s="117"/>
      <c r="B42" s="72" t="s">
        <v>286</v>
      </c>
      <c r="C42" s="72" t="s">
        <v>286</v>
      </c>
      <c r="D42"/>
      <c r="E42"/>
      <c r="F42"/>
      <c r="G42"/>
      <c r="H42"/>
      <c r="I42"/>
      <c r="J42"/>
      <c r="K42"/>
      <c r="L42"/>
    </row>
    <row r="43" spans="1:26" ht="15" x14ac:dyDescent="0.25">
      <c r="A43" s="70">
        <v>1</v>
      </c>
      <c r="B43" s="56">
        <f>O39-O24</f>
        <v>-398.76000000000005</v>
      </c>
      <c r="C43" s="77">
        <f>B43/$B$55</f>
        <v>-3.0000000000000005E-3</v>
      </c>
      <c r="D43"/>
      <c r="E43"/>
      <c r="F43"/>
      <c r="G43"/>
      <c r="H43"/>
      <c r="I43"/>
      <c r="J43"/>
      <c r="K43"/>
      <c r="L43"/>
    </row>
    <row r="44" spans="1:26" ht="15" x14ac:dyDescent="0.25">
      <c r="A44" s="70">
        <v>2</v>
      </c>
      <c r="B44" s="56">
        <f>P39-P24</f>
        <v>132.92000000000002</v>
      </c>
      <c r="C44" s="77">
        <f t="shared" ref="C44:C54" si="3">B44/$B$55</f>
        <v>1E-3</v>
      </c>
      <c r="D44"/>
      <c r="E44"/>
      <c r="F44"/>
      <c r="G44"/>
      <c r="H44"/>
      <c r="I44"/>
      <c r="J44"/>
      <c r="K44"/>
      <c r="L44"/>
    </row>
    <row r="45" spans="1:26" ht="15" x14ac:dyDescent="0.25">
      <c r="A45" s="70">
        <v>3</v>
      </c>
      <c r="B45" s="56">
        <f>Q39-Q24</f>
        <v>132.92000000000002</v>
      </c>
      <c r="C45" s="77">
        <f t="shared" si="3"/>
        <v>1E-3</v>
      </c>
      <c r="D45"/>
      <c r="E45"/>
      <c r="F45"/>
      <c r="G45"/>
      <c r="H45"/>
      <c r="I45"/>
      <c r="J45"/>
      <c r="K45"/>
      <c r="L45"/>
    </row>
    <row r="46" spans="1:26" ht="15" x14ac:dyDescent="0.25">
      <c r="A46" s="70">
        <v>4</v>
      </c>
      <c r="B46" s="56">
        <f>R39-R24</f>
        <v>398.76000000000005</v>
      </c>
      <c r="C46" s="77">
        <f t="shared" si="3"/>
        <v>3.0000000000000005E-3</v>
      </c>
      <c r="D46"/>
      <c r="E46"/>
      <c r="F46"/>
      <c r="G46"/>
      <c r="H46"/>
      <c r="I46"/>
      <c r="J46"/>
      <c r="K46"/>
      <c r="L46"/>
    </row>
    <row r="47" spans="1:26" ht="15" x14ac:dyDescent="0.25">
      <c r="A47" s="70">
        <v>5</v>
      </c>
      <c r="B47" s="56">
        <f>S39-S24</f>
        <v>781.82500000000005</v>
      </c>
      <c r="C47" s="77">
        <f t="shared" si="3"/>
        <v>5.8819214565151972E-3</v>
      </c>
      <c r="D47"/>
      <c r="E47"/>
      <c r="F47"/>
      <c r="G47"/>
      <c r="H47"/>
      <c r="I47"/>
      <c r="J47"/>
      <c r="K47"/>
      <c r="L47"/>
    </row>
    <row r="48" spans="1:26" ht="15" x14ac:dyDescent="0.25">
      <c r="A48" s="70">
        <v>6</v>
      </c>
      <c r="B48" s="56">
        <f>T39-T24</f>
        <v>1180.585</v>
      </c>
      <c r="C48" s="77">
        <f t="shared" si="3"/>
        <v>8.8819214565151981E-3</v>
      </c>
      <c r="D48"/>
      <c r="E48"/>
      <c r="F48"/>
      <c r="G48"/>
      <c r="H48"/>
      <c r="I48"/>
      <c r="J48"/>
      <c r="K48"/>
      <c r="L48"/>
    </row>
    <row r="49" spans="1:12" ht="15" x14ac:dyDescent="0.25">
      <c r="A49" s="70">
        <v>7</v>
      </c>
      <c r="B49" s="56">
        <f>U39-U24</f>
        <v>2095.33</v>
      </c>
      <c r="C49" s="77">
        <f t="shared" si="3"/>
        <v>1.5763842913030394E-2</v>
      </c>
      <c r="D49"/>
      <c r="E49"/>
      <c r="F49"/>
      <c r="G49"/>
      <c r="H49"/>
      <c r="I49"/>
      <c r="J49"/>
      <c r="K49"/>
      <c r="L49"/>
    </row>
    <row r="50" spans="1:12" ht="15" x14ac:dyDescent="0.25">
      <c r="A50" s="70">
        <v>8</v>
      </c>
      <c r="B50" s="56">
        <f>V39-V24</f>
        <v>3807.5950000000003</v>
      </c>
      <c r="C50" s="77">
        <f t="shared" si="3"/>
        <v>2.8645764369545593E-2</v>
      </c>
      <c r="D50"/>
      <c r="E50"/>
      <c r="F50"/>
      <c r="G50"/>
      <c r="H50"/>
      <c r="I50"/>
      <c r="J50"/>
      <c r="K50"/>
      <c r="L50"/>
    </row>
    <row r="51" spans="1:12" ht="15" x14ac:dyDescent="0.25">
      <c r="A51" s="70">
        <v>9</v>
      </c>
      <c r="B51" s="56">
        <f>W39-W24</f>
        <v>9538.8500000000022</v>
      </c>
      <c r="C51" s="77">
        <f t="shared" si="3"/>
        <v>7.176384291303041E-2</v>
      </c>
      <c r="D51"/>
      <c r="E51"/>
      <c r="F51"/>
      <c r="G51"/>
      <c r="H51"/>
      <c r="I51"/>
      <c r="J51"/>
      <c r="K51"/>
      <c r="L51"/>
    </row>
    <row r="52" spans="1:12" ht="15" x14ac:dyDescent="0.25">
      <c r="A52" s="70">
        <v>10</v>
      </c>
      <c r="B52" s="56">
        <f>X39-X24</f>
        <v>115633.04000000001</v>
      </c>
      <c r="C52" s="77">
        <f t="shared" si="3"/>
        <v>0.86994462834787845</v>
      </c>
      <c r="D52"/>
      <c r="E52"/>
      <c r="F52"/>
      <c r="G52"/>
      <c r="H52"/>
      <c r="I52"/>
      <c r="J52"/>
      <c r="K52"/>
      <c r="L52"/>
    </row>
    <row r="53" spans="1:12" ht="15" x14ac:dyDescent="0.25">
      <c r="A53" s="70" t="s">
        <v>280</v>
      </c>
      <c r="B53" s="56">
        <f>Z39-Z24</f>
        <v>67983.924999999988</v>
      </c>
      <c r="C53" s="77">
        <f t="shared" si="3"/>
        <v>0.51146497893469745</v>
      </c>
      <c r="D53"/>
      <c r="E53"/>
      <c r="F53"/>
      <c r="G53"/>
      <c r="H53"/>
      <c r="I53"/>
      <c r="J53"/>
      <c r="K53"/>
      <c r="L53"/>
    </row>
    <row r="54" spans="1:12" ht="15" x14ac:dyDescent="0.25">
      <c r="A54" s="70" t="s">
        <v>31</v>
      </c>
      <c r="B54" s="56">
        <f>SUM(B43:B47)</f>
        <v>1047.665</v>
      </c>
      <c r="C54" s="77">
        <f t="shared" si="3"/>
        <v>7.8819214565151972E-3</v>
      </c>
      <c r="D54"/>
      <c r="E54"/>
      <c r="F54"/>
      <c r="G54"/>
      <c r="H54"/>
      <c r="I54"/>
      <c r="J54"/>
      <c r="K54"/>
      <c r="L54"/>
    </row>
    <row r="55" spans="1:12" ht="15" x14ac:dyDescent="0.25">
      <c r="A55" s="70" t="s">
        <v>285</v>
      </c>
      <c r="B55" s="56">
        <f>N39-N24</f>
        <v>132920</v>
      </c>
      <c r="C55" s="56"/>
      <c r="D55"/>
      <c r="E55"/>
      <c r="F55"/>
      <c r="G55"/>
      <c r="H55"/>
      <c r="I55"/>
      <c r="J55"/>
      <c r="K55"/>
      <c r="L55"/>
    </row>
  </sheetData>
  <mergeCells count="3">
    <mergeCell ref="B22:M22"/>
    <mergeCell ref="O22:Z22"/>
    <mergeCell ref="A11:AB11"/>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63"/>
  <sheetViews>
    <sheetView showGridLines="0" workbookViewId="0">
      <pane ySplit="18" topLeftCell="A19" activePane="bottomLeft" state="frozen"/>
      <selection pane="bottomLeft" activeCell="A19" sqref="A19"/>
    </sheetView>
  </sheetViews>
  <sheetFormatPr defaultRowHeight="12.75" x14ac:dyDescent="0.2"/>
  <cols>
    <col min="1" max="1" width="14.7109375" style="1" customWidth="1"/>
    <col min="2" max="2" width="10.7109375" style="1" customWidth="1"/>
    <col min="3" max="27" width="15.28515625" style="1" customWidth="1"/>
    <col min="28" max="28" width="27.42578125" style="1" bestFit="1" customWidth="1"/>
    <col min="29" max="29" width="15.28515625" style="1" customWidth="1"/>
    <col min="30" max="30" width="20.28515625" style="1" bestFit="1" customWidth="1"/>
    <col min="31" max="31" width="29.7109375" style="1" bestFit="1" customWidth="1"/>
    <col min="32" max="32" width="32.5703125" style="1" bestFit="1" customWidth="1"/>
    <col min="33" max="33" width="8" style="1" bestFit="1" customWidth="1"/>
    <col min="34" max="34" width="10.85546875" style="1" bestFit="1" customWidth="1"/>
    <col min="35" max="35" width="4.5703125" style="1" customWidth="1"/>
    <col min="36" max="36" width="9.5703125" style="1" bestFit="1" customWidth="1"/>
    <col min="37" max="37" width="12.28515625" style="1" bestFit="1" customWidth="1"/>
    <col min="38" max="38" width="7.42578125" style="1" bestFit="1" customWidth="1"/>
    <col min="39" max="39" width="7.5703125" style="1" bestFit="1" customWidth="1"/>
    <col min="40" max="40" width="12" style="1" bestFit="1" customWidth="1"/>
    <col min="41" max="41" width="11.140625" style="1" bestFit="1" customWidth="1"/>
    <col min="42" max="42" width="10.28515625" style="1" bestFit="1" customWidth="1"/>
    <col min="43" max="43" width="11.85546875" style="1" bestFit="1" customWidth="1"/>
    <col min="44" max="44" width="11" style="1" bestFit="1" customWidth="1"/>
    <col min="45" max="45" width="10" style="1" bestFit="1" customWidth="1"/>
    <col min="46" max="16384" width="9.140625" style="1"/>
  </cols>
  <sheetData>
    <row r="1" spans="1:40" x14ac:dyDescent="0.2">
      <c r="A1" s="2" t="s">
        <v>297</v>
      </c>
    </row>
    <row r="3" spans="1:40" x14ac:dyDescent="0.2">
      <c r="A3" s="2" t="s">
        <v>38</v>
      </c>
      <c r="B3" s="51" t="s">
        <v>367</v>
      </c>
    </row>
    <row r="4" spans="1:40" x14ac:dyDescent="0.2">
      <c r="A4" s="2"/>
    </row>
    <row r="5" spans="1:40" x14ac:dyDescent="0.2">
      <c r="A5" s="2" t="s">
        <v>368</v>
      </c>
      <c r="B5" s="3" t="s">
        <v>43</v>
      </c>
    </row>
    <row r="6" spans="1:40" x14ac:dyDescent="0.2">
      <c r="A6" s="2"/>
      <c r="B6" s="3" t="s">
        <v>44</v>
      </c>
    </row>
    <row r="7" spans="1:40" x14ac:dyDescent="0.2">
      <c r="A7" s="2"/>
      <c r="B7" s="3" t="s">
        <v>298</v>
      </c>
    </row>
    <row r="8" spans="1:40" ht="13.5" thickBot="1" x14ac:dyDescent="0.25">
      <c r="A8" s="2"/>
      <c r="B8" s="3"/>
    </row>
    <row r="9" spans="1:40" ht="13.5" thickBot="1" x14ac:dyDescent="0.25">
      <c r="A9" s="124" t="s">
        <v>4</v>
      </c>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6"/>
    </row>
    <row r="10" spans="1:40" x14ac:dyDescent="0.2">
      <c r="A10" s="5"/>
      <c r="B10" s="5" t="s">
        <v>299</v>
      </c>
      <c r="C10" s="4"/>
      <c r="D10" s="4"/>
      <c r="E10" s="4" t="s">
        <v>293</v>
      </c>
      <c r="F10" s="4"/>
      <c r="G10" s="6">
        <f>AC101/1000</f>
        <v>1760.9</v>
      </c>
      <c r="H10" s="4"/>
      <c r="I10" s="4"/>
      <c r="J10" s="4"/>
      <c r="K10" s="4"/>
      <c r="L10" s="4"/>
      <c r="M10" s="4"/>
      <c r="N10" s="4"/>
      <c r="O10" s="4"/>
      <c r="P10" s="4"/>
      <c r="Q10" s="4"/>
      <c r="R10" s="4"/>
      <c r="S10" s="4"/>
      <c r="T10" s="4"/>
      <c r="U10" s="4"/>
      <c r="V10" s="4"/>
      <c r="W10" s="4"/>
      <c r="X10" s="4"/>
      <c r="Y10" s="4"/>
      <c r="Z10" s="4"/>
      <c r="AA10" s="4"/>
      <c r="AB10" s="4"/>
    </row>
    <row r="11" spans="1:40" x14ac:dyDescent="0.2">
      <c r="A11" s="5"/>
      <c r="B11" s="5" t="s">
        <v>300</v>
      </c>
      <c r="C11" s="4"/>
      <c r="D11" s="4"/>
      <c r="E11" s="4" t="s">
        <v>293</v>
      </c>
      <c r="F11" s="4"/>
      <c r="G11" s="6">
        <f>(AC101-S101)/1000</f>
        <v>643.70000000000005</v>
      </c>
      <c r="H11" s="4"/>
      <c r="I11" s="4"/>
      <c r="J11" s="4"/>
      <c r="K11" s="4"/>
      <c r="L11" s="4"/>
      <c r="M11" s="4"/>
      <c r="N11" s="4"/>
      <c r="O11" s="4"/>
      <c r="P11" s="4"/>
      <c r="Q11" s="4"/>
      <c r="R11" s="4"/>
      <c r="S11" s="4"/>
      <c r="T11" s="4"/>
      <c r="U11" s="4"/>
      <c r="V11" s="4"/>
      <c r="W11" s="4"/>
      <c r="X11" s="4"/>
      <c r="Y11" s="4"/>
      <c r="Z11" s="4"/>
      <c r="AA11" s="4"/>
      <c r="AB11" s="4"/>
    </row>
    <row r="12" spans="1:40" x14ac:dyDescent="0.2">
      <c r="A12" s="4"/>
      <c r="B12" s="7" t="s">
        <v>302</v>
      </c>
      <c r="C12" s="4"/>
      <c r="D12" s="4"/>
      <c r="E12" s="4" t="s">
        <v>293</v>
      </c>
      <c r="F12" s="4"/>
      <c r="G12" s="80">
        <f>(AC101-S102)/1000</f>
        <v>543.29999999999995</v>
      </c>
      <c r="H12" s="4"/>
      <c r="I12" s="4"/>
      <c r="J12" s="4"/>
      <c r="K12" s="4"/>
      <c r="L12" s="4"/>
      <c r="M12" s="4"/>
      <c r="N12" s="4"/>
      <c r="O12" s="4"/>
      <c r="P12" s="4"/>
      <c r="Q12" s="4"/>
      <c r="R12" s="4"/>
      <c r="S12" s="4"/>
      <c r="T12" s="4"/>
      <c r="U12" s="4"/>
      <c r="V12" s="4"/>
      <c r="W12" s="4"/>
      <c r="X12" s="4"/>
      <c r="Y12" s="4"/>
      <c r="Z12" s="4"/>
      <c r="AA12" s="4"/>
      <c r="AB12" s="4"/>
    </row>
    <row r="13" spans="1:40" x14ac:dyDescent="0.2">
      <c r="A13" s="4"/>
      <c r="B13" s="7" t="s">
        <v>304</v>
      </c>
      <c r="C13" s="4"/>
      <c r="D13" s="4"/>
      <c r="E13" s="4" t="s">
        <v>293</v>
      </c>
      <c r="F13" s="4"/>
      <c r="G13" s="80">
        <f>I122</f>
        <v>1751.0150000000001</v>
      </c>
      <c r="H13" s="4"/>
      <c r="I13" s="4"/>
      <c r="J13" s="4"/>
      <c r="K13" s="4"/>
      <c r="L13" s="4"/>
      <c r="M13" s="4"/>
      <c r="N13" s="4"/>
      <c r="O13" s="4"/>
      <c r="P13" s="4"/>
      <c r="Q13" s="4"/>
      <c r="R13" s="4"/>
      <c r="S13" s="4"/>
      <c r="T13" s="4"/>
      <c r="U13" s="4"/>
      <c r="V13" s="4"/>
      <c r="W13" s="4"/>
      <c r="X13" s="4"/>
      <c r="Y13" s="4"/>
      <c r="Z13" s="4"/>
      <c r="AA13" s="4"/>
      <c r="AB13" s="4"/>
    </row>
    <row r="14" spans="1:40" x14ac:dyDescent="0.2">
      <c r="A14" s="4"/>
      <c r="B14" s="7" t="s">
        <v>305</v>
      </c>
      <c r="C14" s="4"/>
      <c r="D14" s="4"/>
      <c r="E14" s="4" t="s">
        <v>293</v>
      </c>
      <c r="F14" s="4"/>
      <c r="G14" s="80">
        <f>I122-I117</f>
        <v>-845.47299999999973</v>
      </c>
      <c r="H14" s="4"/>
      <c r="I14" s="4"/>
      <c r="J14" s="4"/>
      <c r="K14" s="4"/>
      <c r="L14" s="4"/>
      <c r="M14" s="4"/>
      <c r="N14" s="4"/>
      <c r="O14" s="4"/>
      <c r="P14" s="4"/>
      <c r="Q14" s="4"/>
      <c r="R14" s="4"/>
      <c r="S14" s="4"/>
      <c r="T14" s="4"/>
      <c r="U14" s="4"/>
      <c r="V14" s="4"/>
      <c r="W14" s="4"/>
      <c r="X14" s="4"/>
      <c r="Y14" s="4"/>
      <c r="Z14" s="4"/>
      <c r="AA14" s="4"/>
      <c r="AB14" s="4"/>
    </row>
    <row r="15" spans="1:40" x14ac:dyDescent="0.2">
      <c r="A15" s="4"/>
      <c r="B15" s="7" t="s">
        <v>306</v>
      </c>
      <c r="C15" s="4"/>
      <c r="D15" s="4"/>
      <c r="E15" s="4" t="s">
        <v>293</v>
      </c>
      <c r="F15" s="4"/>
      <c r="G15" s="80">
        <f>I122-K117</f>
        <v>-1073.9849999999999</v>
      </c>
      <c r="H15" s="4"/>
      <c r="I15" s="4"/>
      <c r="J15" s="4"/>
      <c r="K15" s="4"/>
      <c r="L15" s="4"/>
      <c r="M15" s="4"/>
      <c r="N15" s="4"/>
      <c r="O15" s="4"/>
      <c r="P15" s="4"/>
      <c r="Q15" s="4"/>
      <c r="R15" s="4"/>
      <c r="S15" s="4"/>
      <c r="T15" s="4"/>
      <c r="U15" s="4"/>
      <c r="V15" s="4"/>
      <c r="W15" s="4"/>
      <c r="X15" s="4"/>
      <c r="Y15" s="4"/>
      <c r="Z15" s="4"/>
      <c r="AA15" s="4"/>
      <c r="AB15" s="4"/>
      <c r="AD15" s="123" t="s">
        <v>375</v>
      </c>
      <c r="AE15" s="94">
        <f>SUM(AJ15:AN15)</f>
        <v>1</v>
      </c>
      <c r="AF15" s="94"/>
      <c r="AG15" s="94"/>
      <c r="AH15" s="94"/>
      <c r="AI15" s="94"/>
      <c r="AJ15" s="135">
        <v>0.2</v>
      </c>
      <c r="AK15" s="135">
        <v>0.2</v>
      </c>
      <c r="AL15" s="135">
        <v>0.2</v>
      </c>
      <c r="AM15" s="135">
        <v>0.2</v>
      </c>
      <c r="AN15" s="135">
        <v>0.2</v>
      </c>
    </row>
    <row r="17" spans="1:48" x14ac:dyDescent="0.2">
      <c r="A17" s="66"/>
      <c r="B17" s="128">
        <v>2002</v>
      </c>
      <c r="C17" s="128"/>
      <c r="D17" s="128">
        <v>2003</v>
      </c>
      <c r="E17" s="128"/>
      <c r="F17" s="128">
        <v>2004</v>
      </c>
      <c r="G17" s="128"/>
      <c r="H17" s="128">
        <v>2005</v>
      </c>
      <c r="I17" s="128"/>
      <c r="J17" s="128">
        <v>2006</v>
      </c>
      <c r="K17" s="128"/>
      <c r="L17" s="128">
        <v>2007</v>
      </c>
      <c r="M17" s="128"/>
      <c r="N17" s="128">
        <v>2008</v>
      </c>
      <c r="O17" s="128"/>
      <c r="P17" s="128">
        <v>2009</v>
      </c>
      <c r="Q17" s="128"/>
      <c r="R17" s="128">
        <v>2010</v>
      </c>
      <c r="S17" s="128"/>
      <c r="T17" s="128">
        <v>2011</v>
      </c>
      <c r="U17" s="128"/>
      <c r="V17" s="128">
        <v>2012</v>
      </c>
      <c r="W17" s="128"/>
      <c r="X17" s="128">
        <v>2013</v>
      </c>
      <c r="Y17" s="128"/>
      <c r="Z17" s="128">
        <v>2014</v>
      </c>
      <c r="AA17" s="128"/>
      <c r="AB17" s="129">
        <v>2015</v>
      </c>
      <c r="AC17" s="129"/>
    </row>
    <row r="18" spans="1:48" x14ac:dyDescent="0.2">
      <c r="A18" s="66"/>
      <c r="B18" s="78" t="s">
        <v>56</v>
      </c>
      <c r="C18" s="78" t="s">
        <v>57</v>
      </c>
      <c r="D18" s="78" t="s">
        <v>56</v>
      </c>
      <c r="E18" s="78" t="s">
        <v>57</v>
      </c>
      <c r="F18" s="78" t="s">
        <v>56</v>
      </c>
      <c r="G18" s="78" t="s">
        <v>57</v>
      </c>
      <c r="H18" s="78" t="s">
        <v>56</v>
      </c>
      <c r="I18" s="78" t="s">
        <v>57</v>
      </c>
      <c r="J18" s="78" t="s">
        <v>56</v>
      </c>
      <c r="K18" s="78" t="s">
        <v>57</v>
      </c>
      <c r="L18" s="78" t="s">
        <v>56</v>
      </c>
      <c r="M18" s="78" t="s">
        <v>57</v>
      </c>
      <c r="N18" s="78" t="s">
        <v>56</v>
      </c>
      <c r="O18" s="78" t="s">
        <v>57</v>
      </c>
      <c r="P18" s="78" t="s">
        <v>56</v>
      </c>
      <c r="Q18" s="78" t="s">
        <v>57</v>
      </c>
      <c r="R18" s="78" t="s">
        <v>56</v>
      </c>
      <c r="S18" s="78" t="s">
        <v>57</v>
      </c>
      <c r="T18" s="78" t="s">
        <v>56</v>
      </c>
      <c r="U18" s="78" t="s">
        <v>57</v>
      </c>
      <c r="V18" s="78" t="s">
        <v>56</v>
      </c>
      <c r="W18" s="78" t="s">
        <v>57</v>
      </c>
      <c r="X18" s="78" t="s">
        <v>56</v>
      </c>
      <c r="Y18" s="78" t="s">
        <v>57</v>
      </c>
      <c r="Z18" s="78" t="s">
        <v>56</v>
      </c>
      <c r="AA18" s="78" t="s">
        <v>57</v>
      </c>
      <c r="AB18" s="57" t="s">
        <v>56</v>
      </c>
      <c r="AC18" s="57" t="s">
        <v>57</v>
      </c>
      <c r="AD18" s="123" t="s">
        <v>374</v>
      </c>
      <c r="AE18" s="123" t="s">
        <v>377</v>
      </c>
      <c r="AF18" s="123" t="s">
        <v>378</v>
      </c>
      <c r="AG18" s="123" t="s">
        <v>379</v>
      </c>
      <c r="AH18" s="123" t="s">
        <v>380</v>
      </c>
      <c r="AI18" s="123"/>
      <c r="AJ18" s="123" t="s">
        <v>369</v>
      </c>
      <c r="AK18" s="123" t="s">
        <v>370</v>
      </c>
      <c r="AL18" s="123" t="s">
        <v>371</v>
      </c>
      <c r="AM18" s="123" t="s">
        <v>372</v>
      </c>
      <c r="AN18" s="123" t="s">
        <v>373</v>
      </c>
      <c r="AO18" s="123" t="s">
        <v>381</v>
      </c>
      <c r="AP18" s="123" t="s">
        <v>382</v>
      </c>
    </row>
    <row r="19" spans="1:48" x14ac:dyDescent="0.2">
      <c r="A19" s="66">
        <f>A18+1</f>
        <v>1</v>
      </c>
      <c r="B19" s="63" t="s">
        <v>199</v>
      </c>
      <c r="C19" s="79">
        <v>5200</v>
      </c>
      <c r="D19" s="63" t="s">
        <v>196</v>
      </c>
      <c r="E19" s="79">
        <v>5700</v>
      </c>
      <c r="F19" s="63" t="s">
        <v>143</v>
      </c>
      <c r="G19" s="79">
        <v>7400</v>
      </c>
      <c r="H19" s="63" t="s">
        <v>181</v>
      </c>
      <c r="I19" s="79">
        <v>7800</v>
      </c>
      <c r="J19" s="63" t="s">
        <v>200</v>
      </c>
      <c r="K19" s="79">
        <v>9100</v>
      </c>
      <c r="L19" s="63" t="s">
        <v>125</v>
      </c>
      <c r="M19" s="79">
        <v>11800</v>
      </c>
      <c r="N19" s="63" t="s">
        <v>121</v>
      </c>
      <c r="O19" s="79">
        <v>14000</v>
      </c>
      <c r="P19" s="63" t="s">
        <v>93</v>
      </c>
      <c r="Q19" s="79">
        <v>8500</v>
      </c>
      <c r="R19" s="63" t="s">
        <v>162</v>
      </c>
      <c r="S19" s="79">
        <v>11100</v>
      </c>
      <c r="T19" s="63" t="s">
        <v>123</v>
      </c>
      <c r="U19" s="79">
        <v>13800</v>
      </c>
      <c r="V19" s="63" t="s">
        <v>127</v>
      </c>
      <c r="W19" s="79">
        <v>14000</v>
      </c>
      <c r="X19" s="63" t="s">
        <v>99</v>
      </c>
      <c r="Y19" s="79">
        <v>15200</v>
      </c>
      <c r="Z19" s="63" t="s">
        <v>193</v>
      </c>
      <c r="AA19" s="79">
        <v>17200</v>
      </c>
      <c r="AB19" s="60" t="s">
        <v>66</v>
      </c>
      <c r="AC19" s="61">
        <v>17500</v>
      </c>
      <c r="AD19" s="136">
        <f>IFERROR((1+(AC19/VLOOKUP(AB19,$B$19:$C$98,2,FALSE)-1))^(1/13)-1,"NULL")</f>
        <v>-2.7659736329783802E-2</v>
      </c>
      <c r="AE19" s="136">
        <f>SUMPRODUCT($AJ$19:$AN$19,$AJ$15:$AN$15)</f>
        <v>5.2222400000000002E-2</v>
      </c>
      <c r="AF19" s="136">
        <v>6.5161999999999998E-2</v>
      </c>
      <c r="AG19" s="136">
        <v>-7.9882136329783804E-2</v>
      </c>
      <c r="AH19" s="136">
        <v>-9.2821736329783799E-2</v>
      </c>
      <c r="AI19" s="136"/>
      <c r="AJ19" s="134">
        <v>9.1691999999999996E-2</v>
      </c>
      <c r="AK19" s="134">
        <v>5.9060000000000001E-2</v>
      </c>
      <c r="AL19" s="134">
        <v>4.9169999999999998E-2</v>
      </c>
      <c r="AM19" s="134">
        <v>3.5799999999999998E-2</v>
      </c>
      <c r="AN19" s="134">
        <v>2.5389999999999999E-2</v>
      </c>
      <c r="AO19" s="134">
        <v>8.5244E-2</v>
      </c>
      <c r="AP19" s="134">
        <v>4.5080000000000002E-2</v>
      </c>
      <c r="AQ19" s="137">
        <f>SUM(AC19:AC43)</f>
        <v>801600</v>
      </c>
      <c r="AR19" s="138">
        <f>AC19*((1+AD19*-1)^(13))</f>
        <v>24950.513292376214</v>
      </c>
      <c r="AS19" s="54">
        <f>SUM(AR19:AR43)</f>
        <v>341641.19882000197</v>
      </c>
      <c r="AT19" s="133">
        <f>(1+(AQ19/AS19-1))^(1/13)-1</f>
        <v>6.7803509630448122E-2</v>
      </c>
      <c r="AU19" s="139">
        <f>AT19-AE19</f>
        <v>1.558110963044812E-2</v>
      </c>
      <c r="AV19" s="139">
        <f>AT19-AF19</f>
        <v>2.6415096304481245E-3</v>
      </c>
    </row>
    <row r="20" spans="1:48" x14ac:dyDescent="0.2">
      <c r="A20" s="66">
        <f>A19+1</f>
        <v>2</v>
      </c>
      <c r="B20" s="63" t="s">
        <v>230</v>
      </c>
      <c r="C20" s="79">
        <v>4300</v>
      </c>
      <c r="D20" s="63" t="s">
        <v>129</v>
      </c>
      <c r="E20" s="79">
        <v>4000</v>
      </c>
      <c r="F20" s="63" t="s">
        <v>161</v>
      </c>
      <c r="G20" s="79">
        <v>5300</v>
      </c>
      <c r="H20" s="63" t="s">
        <v>143</v>
      </c>
      <c r="I20" s="79">
        <v>5800</v>
      </c>
      <c r="J20" s="63" t="s">
        <v>211</v>
      </c>
      <c r="K20" s="79">
        <v>6900</v>
      </c>
      <c r="L20" s="63" t="s">
        <v>114</v>
      </c>
      <c r="M20" s="79">
        <v>8700</v>
      </c>
      <c r="N20" s="63" t="s">
        <v>239</v>
      </c>
      <c r="O20" s="79">
        <v>10000</v>
      </c>
      <c r="P20" s="63" t="s">
        <v>104</v>
      </c>
      <c r="Q20" s="79">
        <v>6000</v>
      </c>
      <c r="R20" s="63" t="s">
        <v>154</v>
      </c>
      <c r="S20" s="79">
        <v>8700</v>
      </c>
      <c r="T20" s="63" t="s">
        <v>136</v>
      </c>
      <c r="U20" s="79">
        <v>10400</v>
      </c>
      <c r="V20" s="63" t="s">
        <v>137</v>
      </c>
      <c r="W20" s="79">
        <v>11000</v>
      </c>
      <c r="X20" s="63" t="s">
        <v>272</v>
      </c>
      <c r="Y20" s="79">
        <v>12400</v>
      </c>
      <c r="Z20" s="63" t="s">
        <v>181</v>
      </c>
      <c r="AA20" s="79">
        <v>13500</v>
      </c>
      <c r="AB20" s="58" t="s">
        <v>94</v>
      </c>
      <c r="AC20" s="59">
        <v>13900</v>
      </c>
      <c r="AD20" s="136">
        <f>IFERROR((1+(AC20/VLOOKUP(AB20,$B$19:$C$98,2,FALSE)-1))^(1/13)-1,"NULL")</f>
        <v>-2.1342932618985566E-2</v>
      </c>
      <c r="AE20" s="136">
        <f>SUMPRODUCT($AJ$19:$AN$19,$AJ$15:$AN$15)</f>
        <v>5.2222400000000002E-2</v>
      </c>
      <c r="AF20" s="136">
        <v>6.5161999999999998E-2</v>
      </c>
      <c r="AG20" s="136">
        <v>-7.3565332618985568E-2</v>
      </c>
      <c r="AH20" s="136">
        <v>-8.6504932618985564E-2</v>
      </c>
      <c r="AI20" s="136"/>
      <c r="AJ20" s="134">
        <v>9.1691999999999996E-2</v>
      </c>
      <c r="AK20" s="134">
        <v>5.9060000000000001E-2</v>
      </c>
      <c r="AL20" s="134">
        <v>4.9169999999999998E-2</v>
      </c>
      <c r="AM20" s="134">
        <v>3.5799999999999998E-2</v>
      </c>
      <c r="AN20" s="134">
        <v>2.5389999999999999E-2</v>
      </c>
      <c r="AO20" s="134">
        <v>8.5244E-2</v>
      </c>
      <c r="AP20" s="134">
        <v>4.5080000000000002E-2</v>
      </c>
      <c r="AR20" s="138">
        <f t="shared" ref="AR20:AR43" si="0">AC20*((1+AD20*-1)^(13))</f>
        <v>18291.336737129484</v>
      </c>
    </row>
    <row r="21" spans="1:48" x14ac:dyDescent="0.2">
      <c r="A21" s="66">
        <f>A20+1</f>
        <v>3</v>
      </c>
      <c r="B21" s="63" t="s">
        <v>152</v>
      </c>
      <c r="C21" s="79">
        <v>7600</v>
      </c>
      <c r="D21" s="63" t="s">
        <v>137</v>
      </c>
      <c r="E21" s="79">
        <v>7500</v>
      </c>
      <c r="F21" s="63" t="s">
        <v>153</v>
      </c>
      <c r="G21" s="79">
        <v>9100</v>
      </c>
      <c r="H21" s="63" t="s">
        <v>121</v>
      </c>
      <c r="I21" s="79">
        <v>10400</v>
      </c>
      <c r="J21" s="63" t="s">
        <v>80</v>
      </c>
      <c r="K21" s="79">
        <v>12000</v>
      </c>
      <c r="L21" s="63" t="s">
        <v>154</v>
      </c>
      <c r="M21" s="79">
        <v>14500</v>
      </c>
      <c r="N21" s="63" t="s">
        <v>113</v>
      </c>
      <c r="O21" s="79">
        <v>18200</v>
      </c>
      <c r="P21" s="63" t="s">
        <v>75</v>
      </c>
      <c r="Q21" s="79">
        <v>10100</v>
      </c>
      <c r="R21" s="63" t="s">
        <v>155</v>
      </c>
      <c r="S21" s="79">
        <v>14500</v>
      </c>
      <c r="T21" s="63" t="s">
        <v>126</v>
      </c>
      <c r="U21" s="79">
        <v>17800</v>
      </c>
      <c r="V21" s="63" t="s">
        <v>113</v>
      </c>
      <c r="W21" s="79">
        <v>17600</v>
      </c>
      <c r="X21" s="63" t="s">
        <v>133</v>
      </c>
      <c r="Y21" s="79">
        <v>17600</v>
      </c>
      <c r="Z21" s="63" t="s">
        <v>130</v>
      </c>
      <c r="AA21" s="79">
        <v>19700</v>
      </c>
      <c r="AB21" s="60" t="s">
        <v>67</v>
      </c>
      <c r="AC21" s="61">
        <v>22600</v>
      </c>
      <c r="AD21" s="136">
        <f>IFERROR((1+(AC21/VLOOKUP(AB21,$B$19:$C$98,2,FALSE)-1))^(1/13)-1,"NULL")</f>
        <v>9.445687930851987E-3</v>
      </c>
      <c r="AE21" s="136">
        <f>SUMPRODUCT($AJ$19:$AN$19,$AJ$15:$AN$15)</f>
        <v>5.2222400000000002E-2</v>
      </c>
      <c r="AF21" s="136">
        <v>6.5161999999999998E-2</v>
      </c>
      <c r="AG21" s="136">
        <v>-4.2776712069148015E-2</v>
      </c>
      <c r="AH21" s="136">
        <v>-5.5716312069148011E-2</v>
      </c>
      <c r="AI21" s="136"/>
      <c r="AJ21" s="134">
        <v>9.1691999999999996E-2</v>
      </c>
      <c r="AK21" s="134">
        <v>5.9060000000000001E-2</v>
      </c>
      <c r="AL21" s="134">
        <v>4.9169999999999998E-2</v>
      </c>
      <c r="AM21" s="134">
        <v>3.5799999999999998E-2</v>
      </c>
      <c r="AN21" s="134">
        <v>2.5389999999999999E-2</v>
      </c>
      <c r="AO21" s="134">
        <v>8.5244E-2</v>
      </c>
      <c r="AP21" s="134">
        <v>4.5080000000000002E-2</v>
      </c>
      <c r="AR21" s="138">
        <f t="shared" si="0"/>
        <v>19976.814948820898</v>
      </c>
    </row>
    <row r="22" spans="1:48" x14ac:dyDescent="0.2">
      <c r="A22" s="66">
        <f>A21+1</f>
        <v>4</v>
      </c>
      <c r="B22" s="63" t="s">
        <v>71</v>
      </c>
      <c r="C22" s="79">
        <v>7000</v>
      </c>
      <c r="D22" s="63" t="s">
        <v>159</v>
      </c>
      <c r="E22" s="79">
        <v>7300</v>
      </c>
      <c r="F22" s="63" t="s">
        <v>137</v>
      </c>
      <c r="G22" s="79">
        <v>8700</v>
      </c>
      <c r="H22" s="63" t="s">
        <v>160</v>
      </c>
      <c r="I22" s="79">
        <v>9900</v>
      </c>
      <c r="J22" s="63" t="s">
        <v>161</v>
      </c>
      <c r="K22" s="79">
        <v>11500</v>
      </c>
      <c r="L22" s="63" t="s">
        <v>98</v>
      </c>
      <c r="M22" s="79">
        <v>14300</v>
      </c>
      <c r="N22" s="63" t="s">
        <v>157</v>
      </c>
      <c r="O22" s="79">
        <v>17500</v>
      </c>
      <c r="P22" s="63" t="s">
        <v>162</v>
      </c>
      <c r="Q22" s="79">
        <v>10000</v>
      </c>
      <c r="R22" s="63" t="s">
        <v>75</v>
      </c>
      <c r="S22" s="79">
        <v>13700</v>
      </c>
      <c r="T22" s="63" t="s">
        <v>112</v>
      </c>
      <c r="U22" s="79">
        <v>16800</v>
      </c>
      <c r="V22" s="63" t="s">
        <v>103</v>
      </c>
      <c r="W22" s="79">
        <v>17500</v>
      </c>
      <c r="X22" s="63" t="s">
        <v>111</v>
      </c>
      <c r="Y22" s="79">
        <v>17000</v>
      </c>
      <c r="Z22" s="63" t="s">
        <v>145</v>
      </c>
      <c r="AA22" s="79">
        <v>19300</v>
      </c>
      <c r="AB22" s="60" t="s">
        <v>99</v>
      </c>
      <c r="AC22" s="61">
        <v>21500</v>
      </c>
      <c r="AD22" s="136">
        <f>IFERROR((1+(AC22/VLOOKUP(AB22,$B$19:$C$98,2,FALSE)-1))^(1/13)-1,"NULL")</f>
        <v>2.9141601352191016E-2</v>
      </c>
      <c r="AE22" s="136">
        <f>SUMPRODUCT($AJ$19:$AN$19,$AJ$15:$AN$15)</f>
        <v>5.2222400000000002E-2</v>
      </c>
      <c r="AF22" s="136">
        <v>6.5161999999999998E-2</v>
      </c>
      <c r="AG22" s="136">
        <v>-2.3080798647808987E-2</v>
      </c>
      <c r="AH22" s="136">
        <v>-3.6020398647808982E-2</v>
      </c>
      <c r="AI22" s="136"/>
      <c r="AJ22" s="134">
        <v>9.1691999999999996E-2</v>
      </c>
      <c r="AK22" s="134">
        <v>5.9060000000000001E-2</v>
      </c>
      <c r="AL22" s="134">
        <v>4.9169999999999998E-2</v>
      </c>
      <c r="AM22" s="134">
        <v>3.5799999999999998E-2</v>
      </c>
      <c r="AN22" s="134">
        <v>2.5389999999999999E-2</v>
      </c>
      <c r="AO22" s="134">
        <v>8.5244E-2</v>
      </c>
      <c r="AP22" s="134">
        <v>4.5080000000000002E-2</v>
      </c>
      <c r="AR22" s="138">
        <f t="shared" si="0"/>
        <v>14637.437546766156</v>
      </c>
    </row>
    <row r="23" spans="1:48" x14ac:dyDescent="0.2">
      <c r="A23" s="66">
        <v>1</v>
      </c>
      <c r="B23" s="63" t="s">
        <v>58</v>
      </c>
      <c r="C23" s="79">
        <v>52800</v>
      </c>
      <c r="D23" s="63" t="s">
        <v>58</v>
      </c>
      <c r="E23" s="79">
        <v>40700</v>
      </c>
      <c r="F23" s="63" t="s">
        <v>58</v>
      </c>
      <c r="G23" s="79">
        <v>46600</v>
      </c>
      <c r="H23" s="63" t="s">
        <v>58</v>
      </c>
      <c r="I23" s="79">
        <v>46500</v>
      </c>
      <c r="J23" s="63" t="s">
        <v>58</v>
      </c>
      <c r="K23" s="79">
        <v>50000</v>
      </c>
      <c r="L23" s="63" t="s">
        <v>58</v>
      </c>
      <c r="M23" s="79">
        <v>56000</v>
      </c>
      <c r="N23" s="63" t="s">
        <v>59</v>
      </c>
      <c r="O23" s="79">
        <v>62000</v>
      </c>
      <c r="P23" s="63" t="s">
        <v>58</v>
      </c>
      <c r="Q23" s="79">
        <v>40000</v>
      </c>
      <c r="R23" s="63" t="s">
        <v>60</v>
      </c>
      <c r="S23" s="79">
        <v>53500</v>
      </c>
      <c r="T23" s="63" t="s">
        <v>60</v>
      </c>
      <c r="U23" s="79">
        <v>74000</v>
      </c>
      <c r="V23" s="63" t="s">
        <v>60</v>
      </c>
      <c r="W23" s="79">
        <v>69000</v>
      </c>
      <c r="X23" s="63" t="s">
        <v>60</v>
      </c>
      <c r="Y23" s="79">
        <v>73000</v>
      </c>
      <c r="Z23" s="63" t="s">
        <v>58</v>
      </c>
      <c r="AA23" s="79">
        <v>76000</v>
      </c>
      <c r="AB23" s="60" t="s">
        <v>58</v>
      </c>
      <c r="AC23" s="61">
        <v>79200</v>
      </c>
      <c r="AD23" s="136">
        <f>IFERROR((1+(AC23/VLOOKUP(AB23,$B$19:$C$98,2,FALSE)-1))^(1/13)-1,"NULL")</f>
        <v>3.1681116530724474E-2</v>
      </c>
      <c r="AE23" s="136">
        <f>SUMPRODUCT($AJ$19:$AN$19,$AJ$15:$AN$15)</f>
        <v>5.2222400000000002E-2</v>
      </c>
      <c r="AF23" s="136">
        <v>6.5161999999999998E-2</v>
      </c>
      <c r="AG23" s="136">
        <v>-2.0541283469275529E-2</v>
      </c>
      <c r="AH23" s="136">
        <v>-3.3480883469275524E-2</v>
      </c>
      <c r="AI23" s="136"/>
      <c r="AJ23" s="134">
        <v>9.1691999999999996E-2</v>
      </c>
      <c r="AK23" s="134">
        <v>5.9060000000000001E-2</v>
      </c>
      <c r="AL23" s="134">
        <v>4.9169999999999998E-2</v>
      </c>
      <c r="AM23" s="134">
        <v>3.5799999999999998E-2</v>
      </c>
      <c r="AN23" s="134">
        <v>2.5389999999999999E-2</v>
      </c>
      <c r="AO23" s="134">
        <v>8.5244E-2</v>
      </c>
      <c r="AP23" s="134">
        <v>4.5080000000000002E-2</v>
      </c>
      <c r="AR23" s="138">
        <f t="shared" si="0"/>
        <v>52115.198670906233</v>
      </c>
    </row>
    <row r="24" spans="1:48" x14ac:dyDescent="0.2">
      <c r="A24" s="66">
        <f>A23+1</f>
        <v>2</v>
      </c>
      <c r="B24" s="63" t="s">
        <v>201</v>
      </c>
      <c r="C24" s="79">
        <v>5200</v>
      </c>
      <c r="D24" s="63" t="s">
        <v>202</v>
      </c>
      <c r="E24" s="79">
        <v>5600</v>
      </c>
      <c r="F24" s="63" t="s">
        <v>158</v>
      </c>
      <c r="G24" s="79">
        <v>7100</v>
      </c>
      <c r="H24" s="63" t="s">
        <v>100</v>
      </c>
      <c r="I24" s="79">
        <v>7600</v>
      </c>
      <c r="J24" s="63" t="s">
        <v>127</v>
      </c>
      <c r="K24" s="79">
        <v>8700</v>
      </c>
      <c r="L24" s="63" t="s">
        <v>170</v>
      </c>
      <c r="M24" s="79">
        <v>11500</v>
      </c>
      <c r="N24" s="63" t="s">
        <v>165</v>
      </c>
      <c r="O24" s="79">
        <v>14000</v>
      </c>
      <c r="P24" s="63" t="s">
        <v>158</v>
      </c>
      <c r="Q24" s="79">
        <v>8200</v>
      </c>
      <c r="R24" s="63" t="s">
        <v>115</v>
      </c>
      <c r="S24" s="79">
        <v>11000</v>
      </c>
      <c r="T24" s="63" t="s">
        <v>108</v>
      </c>
      <c r="U24" s="79">
        <v>13400</v>
      </c>
      <c r="V24" s="63" t="s">
        <v>115</v>
      </c>
      <c r="W24" s="79">
        <v>13800</v>
      </c>
      <c r="X24" s="63" t="s">
        <v>66</v>
      </c>
      <c r="Y24" s="79">
        <v>15000</v>
      </c>
      <c r="Z24" s="63" t="s">
        <v>98</v>
      </c>
      <c r="AA24" s="79">
        <v>16600</v>
      </c>
      <c r="AB24" s="64" t="s">
        <v>108</v>
      </c>
      <c r="AC24" s="61">
        <v>17000</v>
      </c>
      <c r="AD24" s="136">
        <f>IFERROR((1+(AC24/VLOOKUP(AB24,$B$19:$C$98,2,FALSE)-1))^(1/13)-1,"NULL")</f>
        <v>4.0865051504330951E-2</v>
      </c>
      <c r="AE24" s="136">
        <f>SUMPRODUCT($AJ$19:$AN$19,$AJ$15:$AN$15)</f>
        <v>5.2222400000000002E-2</v>
      </c>
      <c r="AF24" s="136">
        <v>6.5161999999999998E-2</v>
      </c>
      <c r="AG24" s="136">
        <v>-1.1357348495669051E-2</v>
      </c>
      <c r="AH24" s="136">
        <v>-2.4296948495669046E-2</v>
      </c>
      <c r="AI24" s="136"/>
      <c r="AJ24" s="134">
        <v>9.1691999999999996E-2</v>
      </c>
      <c r="AK24" s="134">
        <v>5.9060000000000001E-2</v>
      </c>
      <c r="AL24" s="134">
        <v>4.9169999999999998E-2</v>
      </c>
      <c r="AM24" s="134">
        <v>3.5799999999999998E-2</v>
      </c>
      <c r="AN24" s="134">
        <v>2.5389999999999999E-2</v>
      </c>
      <c r="AO24" s="134">
        <v>8.5244E-2</v>
      </c>
      <c r="AP24" s="134">
        <v>4.5080000000000002E-2</v>
      </c>
      <c r="AR24" s="138">
        <f t="shared" si="0"/>
        <v>9882.9188192169786</v>
      </c>
    </row>
    <row r="25" spans="1:48" x14ac:dyDescent="0.2">
      <c r="A25" s="66">
        <f>A24+1</f>
        <v>3</v>
      </c>
      <c r="B25" s="63" t="s">
        <v>181</v>
      </c>
      <c r="C25" s="79">
        <v>5700</v>
      </c>
      <c r="D25" s="63" t="s">
        <v>112</v>
      </c>
      <c r="E25" s="79">
        <v>5900</v>
      </c>
      <c r="F25" s="63" t="s">
        <v>127</v>
      </c>
      <c r="G25" s="79">
        <v>7600</v>
      </c>
      <c r="H25" s="63" t="s">
        <v>158</v>
      </c>
      <c r="I25" s="79">
        <v>8200</v>
      </c>
      <c r="J25" s="63" t="s">
        <v>115</v>
      </c>
      <c r="K25" s="79">
        <v>10000</v>
      </c>
      <c r="L25" s="63" t="s">
        <v>110</v>
      </c>
      <c r="M25" s="79">
        <v>12600</v>
      </c>
      <c r="N25" s="63" t="s">
        <v>137</v>
      </c>
      <c r="O25" s="79">
        <v>14000</v>
      </c>
      <c r="P25" s="63" t="s">
        <v>189</v>
      </c>
      <c r="Q25" s="79">
        <v>9000</v>
      </c>
      <c r="R25" s="63" t="s">
        <v>178</v>
      </c>
      <c r="S25" s="79">
        <v>12000</v>
      </c>
      <c r="T25" s="63" t="s">
        <v>118</v>
      </c>
      <c r="U25" s="79">
        <v>14500</v>
      </c>
      <c r="V25" s="63" t="s">
        <v>158</v>
      </c>
      <c r="W25" s="79">
        <v>14400</v>
      </c>
      <c r="X25" s="63" t="s">
        <v>174</v>
      </c>
      <c r="Y25" s="79">
        <v>15400</v>
      </c>
      <c r="Z25" s="63" t="s">
        <v>110</v>
      </c>
      <c r="AA25" s="79">
        <v>17600</v>
      </c>
      <c r="AB25" s="60" t="s">
        <v>95</v>
      </c>
      <c r="AC25" s="61">
        <v>19200</v>
      </c>
      <c r="AD25" s="136">
        <f>IFERROR((1+(AC25/VLOOKUP(AB25,$B$19:$C$98,2,FALSE)-1))^(1/13)-1,"NULL")</f>
        <v>4.3052141874033723E-2</v>
      </c>
      <c r="AE25" s="136">
        <f>SUMPRODUCT($AJ$19:$AN$19,$AJ$15:$AN$15)</f>
        <v>5.2222400000000002E-2</v>
      </c>
      <c r="AF25" s="136">
        <v>6.5161999999999998E-2</v>
      </c>
      <c r="AG25" s="136">
        <v>-9.1702581259662796E-3</v>
      </c>
      <c r="AH25" s="136">
        <v>-2.2109858125966275E-2</v>
      </c>
      <c r="AI25" s="136"/>
      <c r="AJ25" s="134">
        <v>9.1691999999999996E-2</v>
      </c>
      <c r="AK25" s="134">
        <v>5.9060000000000001E-2</v>
      </c>
      <c r="AL25" s="134">
        <v>4.9169999999999998E-2</v>
      </c>
      <c r="AM25" s="134">
        <v>3.5799999999999998E-2</v>
      </c>
      <c r="AN25" s="134">
        <v>2.5389999999999999E-2</v>
      </c>
      <c r="AO25" s="134">
        <v>8.5244E-2</v>
      </c>
      <c r="AP25" s="134">
        <v>4.5080000000000002E-2</v>
      </c>
      <c r="AR25" s="138">
        <f t="shared" si="0"/>
        <v>10835.496097795285</v>
      </c>
    </row>
    <row r="26" spans="1:48" x14ac:dyDescent="0.2">
      <c r="A26" s="66">
        <f>A25+1</f>
        <v>4</v>
      </c>
      <c r="B26" s="63" t="s">
        <v>94</v>
      </c>
      <c r="C26" s="79">
        <v>18400</v>
      </c>
      <c r="D26" s="63" t="s">
        <v>89</v>
      </c>
      <c r="E26" s="79">
        <v>14500</v>
      </c>
      <c r="F26" s="63" t="s">
        <v>69</v>
      </c>
      <c r="G26" s="79">
        <v>18700</v>
      </c>
      <c r="H26" s="63" t="s">
        <v>77</v>
      </c>
      <c r="I26" s="79">
        <v>18200</v>
      </c>
      <c r="J26" s="63" t="s">
        <v>95</v>
      </c>
      <c r="K26" s="79">
        <v>17100</v>
      </c>
      <c r="L26" s="63" t="s">
        <v>89</v>
      </c>
      <c r="M26" s="79">
        <v>20700</v>
      </c>
      <c r="N26" s="63" t="s">
        <v>74</v>
      </c>
      <c r="O26" s="79">
        <v>26000</v>
      </c>
      <c r="P26" s="63" t="s">
        <v>73</v>
      </c>
      <c r="Q26" s="79">
        <v>17600</v>
      </c>
      <c r="R26" s="63" t="s">
        <v>90</v>
      </c>
      <c r="S26" s="79">
        <v>22500</v>
      </c>
      <c r="T26" s="63" t="s">
        <v>63</v>
      </c>
      <c r="U26" s="79">
        <v>25500</v>
      </c>
      <c r="V26" s="63" t="s">
        <v>76</v>
      </c>
      <c r="W26" s="79">
        <v>25000</v>
      </c>
      <c r="X26" s="63" t="s">
        <v>82</v>
      </c>
      <c r="Y26" s="79">
        <v>28000</v>
      </c>
      <c r="Z26" s="63" t="s">
        <v>82</v>
      </c>
      <c r="AA26" s="79">
        <v>34400</v>
      </c>
      <c r="AB26" s="60" t="s">
        <v>85</v>
      </c>
      <c r="AC26" s="61">
        <v>39100</v>
      </c>
      <c r="AD26" s="136">
        <f>IFERROR((1+(AC26/VLOOKUP(AB26,$B$19:$C$98,2,FALSE)-1))^(1/13)-1,"NULL")</f>
        <v>5.0923230181737722E-2</v>
      </c>
      <c r="AE26" s="136">
        <f>SUMPRODUCT($AJ$19:$AN$19,$AJ$15:$AN$15)</f>
        <v>5.2222400000000002E-2</v>
      </c>
      <c r="AF26" s="136">
        <v>6.5161999999999998E-2</v>
      </c>
      <c r="AG26" s="136">
        <v>-1.2991698182622802E-3</v>
      </c>
      <c r="AH26" s="136">
        <v>-1.4238769818262276E-2</v>
      </c>
      <c r="AI26" s="136"/>
      <c r="AJ26" s="134">
        <v>9.1691999999999996E-2</v>
      </c>
      <c r="AK26" s="134">
        <v>5.9060000000000001E-2</v>
      </c>
      <c r="AL26" s="134">
        <v>4.9169999999999998E-2</v>
      </c>
      <c r="AM26" s="134">
        <v>3.5799999999999998E-2</v>
      </c>
      <c r="AN26" s="134">
        <v>2.5389999999999999E-2</v>
      </c>
      <c r="AO26" s="134">
        <v>8.5244E-2</v>
      </c>
      <c r="AP26" s="134">
        <v>4.5080000000000002E-2</v>
      </c>
      <c r="AR26" s="138">
        <f t="shared" si="0"/>
        <v>19819.569753350454</v>
      </c>
    </row>
    <row r="27" spans="1:48" x14ac:dyDescent="0.2">
      <c r="A27" s="66">
        <f>A26+1</f>
        <v>5</v>
      </c>
      <c r="B27" s="63" t="s">
        <v>67</v>
      </c>
      <c r="C27" s="79">
        <v>20000</v>
      </c>
      <c r="D27" s="63" t="s">
        <v>85</v>
      </c>
      <c r="E27" s="79">
        <v>16500</v>
      </c>
      <c r="F27" s="63" t="s">
        <v>89</v>
      </c>
      <c r="G27" s="79">
        <v>18800</v>
      </c>
      <c r="H27" s="63" t="s">
        <v>72</v>
      </c>
      <c r="I27" s="79">
        <v>18200</v>
      </c>
      <c r="J27" s="63" t="s">
        <v>93</v>
      </c>
      <c r="K27" s="79">
        <v>18200</v>
      </c>
      <c r="L27" s="63" t="s">
        <v>69</v>
      </c>
      <c r="M27" s="79">
        <v>21500</v>
      </c>
      <c r="N27" s="63" t="s">
        <v>83</v>
      </c>
      <c r="O27" s="79">
        <v>26500</v>
      </c>
      <c r="P27" s="63" t="s">
        <v>72</v>
      </c>
      <c r="Q27" s="79">
        <v>17800</v>
      </c>
      <c r="R27" s="63" t="s">
        <v>68</v>
      </c>
      <c r="S27" s="79">
        <v>23000</v>
      </c>
      <c r="T27" s="63" t="s">
        <v>83</v>
      </c>
      <c r="U27" s="79">
        <v>26000</v>
      </c>
      <c r="V27" s="63" t="s">
        <v>90</v>
      </c>
      <c r="W27" s="79">
        <v>25300</v>
      </c>
      <c r="X27" s="63" t="s">
        <v>90</v>
      </c>
      <c r="Y27" s="79">
        <v>28200</v>
      </c>
      <c r="Z27" s="63" t="s">
        <v>89</v>
      </c>
      <c r="AA27" s="79">
        <v>34500</v>
      </c>
      <c r="AB27" s="62" t="s">
        <v>73</v>
      </c>
      <c r="AC27" s="61">
        <v>39400</v>
      </c>
      <c r="AD27" s="136">
        <f>IFERROR((1+(AC27/VLOOKUP(AB27,$B$19:$C$98,2,FALSE)-1))^(1/13)-1,"NULL")</f>
        <v>5.1541302119227472E-2</v>
      </c>
      <c r="AE27" s="136">
        <f>SUMPRODUCT($AJ$19:$AN$19,$AJ$15:$AN$15)</f>
        <v>5.2222400000000002E-2</v>
      </c>
      <c r="AF27" s="136">
        <v>6.5161999999999998E-2</v>
      </c>
      <c r="AG27" s="136">
        <v>-6.8109788077252986E-4</v>
      </c>
      <c r="AH27" s="136">
        <v>-1.3620697880772525E-2</v>
      </c>
      <c r="AI27" s="136"/>
      <c r="AJ27" s="134">
        <v>9.1691999999999996E-2</v>
      </c>
      <c r="AK27" s="134">
        <v>5.9060000000000001E-2</v>
      </c>
      <c r="AL27" s="134">
        <v>4.9169999999999998E-2</v>
      </c>
      <c r="AM27" s="134">
        <v>3.5799999999999998E-2</v>
      </c>
      <c r="AN27" s="134">
        <v>2.5389999999999999E-2</v>
      </c>
      <c r="AO27" s="134">
        <v>8.5244E-2</v>
      </c>
      <c r="AP27" s="134">
        <v>4.5080000000000002E-2</v>
      </c>
      <c r="AR27" s="138">
        <f t="shared" si="0"/>
        <v>19803.216190643332</v>
      </c>
    </row>
    <row r="28" spans="1:48" x14ac:dyDescent="0.2">
      <c r="A28" s="66">
        <f>A27+1</f>
        <v>6</v>
      </c>
      <c r="B28" s="63" t="s">
        <v>85</v>
      </c>
      <c r="C28" s="79">
        <v>20500</v>
      </c>
      <c r="D28" s="63" t="s">
        <v>72</v>
      </c>
      <c r="E28" s="79">
        <v>16500</v>
      </c>
      <c r="F28" s="63" t="s">
        <v>77</v>
      </c>
      <c r="G28" s="79">
        <v>20000</v>
      </c>
      <c r="H28" s="63" t="s">
        <v>69</v>
      </c>
      <c r="I28" s="79">
        <v>18400</v>
      </c>
      <c r="J28" s="63" t="s">
        <v>86</v>
      </c>
      <c r="K28" s="79">
        <v>19600</v>
      </c>
      <c r="L28" s="63" t="s">
        <v>83</v>
      </c>
      <c r="M28" s="79">
        <v>23000</v>
      </c>
      <c r="N28" s="63" t="s">
        <v>87</v>
      </c>
      <c r="O28" s="79">
        <v>28000</v>
      </c>
      <c r="P28" s="63" t="s">
        <v>88</v>
      </c>
      <c r="Q28" s="79">
        <v>18800</v>
      </c>
      <c r="R28" s="63" t="s">
        <v>65</v>
      </c>
      <c r="S28" s="79">
        <v>25000</v>
      </c>
      <c r="T28" s="63" t="s">
        <v>70</v>
      </c>
      <c r="U28" s="79">
        <v>27000</v>
      </c>
      <c r="V28" s="63" t="s">
        <v>83</v>
      </c>
      <c r="W28" s="79">
        <v>25500</v>
      </c>
      <c r="X28" s="63" t="s">
        <v>89</v>
      </c>
      <c r="Y28" s="79">
        <v>30000</v>
      </c>
      <c r="Z28" s="63" t="s">
        <v>90</v>
      </c>
      <c r="AA28" s="79">
        <v>36700</v>
      </c>
      <c r="AB28" s="60" t="s">
        <v>72</v>
      </c>
      <c r="AC28" s="61">
        <v>40600</v>
      </c>
      <c r="AD28" s="136">
        <f>IFERROR((1+(AC28/VLOOKUP(AB28,$B$19:$C$98,2,FALSE)-1))^(1/13)-1,"NULL")</f>
        <v>5.2793717171102594E-2</v>
      </c>
      <c r="AE28" s="136">
        <f>SUMPRODUCT($AJ$19:$AN$19,$AJ$15:$AN$15)</f>
        <v>5.2222400000000002E-2</v>
      </c>
      <c r="AF28" s="136">
        <v>6.5161999999999998E-2</v>
      </c>
      <c r="AG28" s="136">
        <v>5.7131717110259217E-4</v>
      </c>
      <c r="AH28" s="136">
        <v>-1.2368282828897403E-2</v>
      </c>
      <c r="AI28" s="136"/>
      <c r="AJ28" s="134">
        <v>9.1691999999999996E-2</v>
      </c>
      <c r="AK28" s="134">
        <v>5.9060000000000001E-2</v>
      </c>
      <c r="AL28" s="134">
        <v>4.9169999999999998E-2</v>
      </c>
      <c r="AM28" s="134">
        <v>3.5799999999999998E-2</v>
      </c>
      <c r="AN28" s="134">
        <v>2.5389999999999999E-2</v>
      </c>
      <c r="AO28" s="134">
        <v>8.5244E-2</v>
      </c>
      <c r="AP28" s="134">
        <v>4.5080000000000002E-2</v>
      </c>
      <c r="AR28" s="138">
        <f t="shared" si="0"/>
        <v>20058.822921976411</v>
      </c>
    </row>
    <row r="29" spans="1:48" x14ac:dyDescent="0.2">
      <c r="A29" s="66">
        <f>A28+1</f>
        <v>7</v>
      </c>
      <c r="B29" s="63" t="s">
        <v>62</v>
      </c>
      <c r="C29" s="79">
        <v>26800</v>
      </c>
      <c r="D29" s="63" t="s">
        <v>62</v>
      </c>
      <c r="E29" s="79">
        <v>25600</v>
      </c>
      <c r="F29" s="63" t="s">
        <v>63</v>
      </c>
      <c r="G29" s="79">
        <v>23000</v>
      </c>
      <c r="H29" s="63" t="s">
        <v>64</v>
      </c>
      <c r="I29" s="79">
        <v>25000</v>
      </c>
      <c r="J29" s="63" t="s">
        <v>60</v>
      </c>
      <c r="K29" s="79">
        <v>30000</v>
      </c>
      <c r="L29" s="63" t="s">
        <v>60</v>
      </c>
      <c r="M29" s="79">
        <v>49000</v>
      </c>
      <c r="N29" s="63" t="s">
        <v>58</v>
      </c>
      <c r="O29" s="79">
        <v>58000</v>
      </c>
      <c r="P29" s="63" t="s">
        <v>60</v>
      </c>
      <c r="Q29" s="79">
        <v>35000</v>
      </c>
      <c r="R29" s="63" t="s">
        <v>59</v>
      </c>
      <c r="S29" s="79">
        <v>47000</v>
      </c>
      <c r="T29" s="63" t="s">
        <v>59</v>
      </c>
      <c r="U29" s="79">
        <v>50000</v>
      </c>
      <c r="V29" s="63" t="s">
        <v>59</v>
      </c>
      <c r="W29" s="79">
        <v>44000</v>
      </c>
      <c r="X29" s="63" t="s">
        <v>65</v>
      </c>
      <c r="Y29" s="79">
        <v>57000</v>
      </c>
      <c r="Z29" s="63" t="s">
        <v>65</v>
      </c>
      <c r="AA29" s="79">
        <v>64000</v>
      </c>
      <c r="AB29" s="60" t="s">
        <v>59</v>
      </c>
      <c r="AC29" s="61">
        <v>72700</v>
      </c>
      <c r="AD29" s="136">
        <f>IFERROR((1+(AC29/VLOOKUP(AB29,$B$19:$C$98,2,FALSE)-1))^(1/13)-1,"NULL")</f>
        <v>5.7841229584005838E-2</v>
      </c>
      <c r="AE29" s="136">
        <f>SUMPRODUCT($AJ$19:$AN$19,$AJ$15:$AN$15)</f>
        <v>5.2222400000000002E-2</v>
      </c>
      <c r="AF29" s="136">
        <v>6.5161999999999998E-2</v>
      </c>
      <c r="AG29" s="136">
        <v>5.6188295840058355E-3</v>
      </c>
      <c r="AH29" s="136">
        <v>-7.32077041599416E-3</v>
      </c>
      <c r="AI29" s="136"/>
      <c r="AJ29" s="134">
        <v>9.1691999999999996E-2</v>
      </c>
      <c r="AK29" s="134">
        <v>5.9060000000000001E-2</v>
      </c>
      <c r="AL29" s="134">
        <v>4.9169999999999998E-2</v>
      </c>
      <c r="AM29" s="134">
        <v>3.5799999999999998E-2</v>
      </c>
      <c r="AN29" s="134">
        <v>2.5389999999999999E-2</v>
      </c>
      <c r="AO29" s="134">
        <v>8.5244E-2</v>
      </c>
      <c r="AP29" s="134">
        <v>4.5080000000000002E-2</v>
      </c>
      <c r="AR29" s="138">
        <f t="shared" si="0"/>
        <v>33507.933838591423</v>
      </c>
    </row>
    <row r="30" spans="1:48" x14ac:dyDescent="0.2">
      <c r="A30" s="66">
        <f>A29+1</f>
        <v>8</v>
      </c>
      <c r="B30" s="63" t="s">
        <v>69</v>
      </c>
      <c r="C30" s="79">
        <v>23500</v>
      </c>
      <c r="D30" s="63" t="s">
        <v>67</v>
      </c>
      <c r="E30" s="79">
        <v>17700</v>
      </c>
      <c r="F30" s="63" t="s">
        <v>66</v>
      </c>
      <c r="G30" s="79">
        <v>21000</v>
      </c>
      <c r="H30" s="63" t="s">
        <v>67</v>
      </c>
      <c r="I30" s="79">
        <v>23700</v>
      </c>
      <c r="J30" s="63" t="s">
        <v>64</v>
      </c>
      <c r="K30" s="79">
        <v>23500</v>
      </c>
      <c r="L30" s="63" t="s">
        <v>64</v>
      </c>
      <c r="M30" s="79">
        <v>32000</v>
      </c>
      <c r="N30" s="63" t="s">
        <v>70</v>
      </c>
      <c r="O30" s="79">
        <v>43000</v>
      </c>
      <c r="P30" s="63" t="s">
        <v>68</v>
      </c>
      <c r="Q30" s="79">
        <v>22000</v>
      </c>
      <c r="R30" s="63" t="s">
        <v>64</v>
      </c>
      <c r="S30" s="79">
        <v>28700</v>
      </c>
      <c r="T30" s="63" t="s">
        <v>69</v>
      </c>
      <c r="U30" s="79">
        <v>39500</v>
      </c>
      <c r="V30" s="63" t="s">
        <v>65</v>
      </c>
      <c r="W30" s="79">
        <v>37500</v>
      </c>
      <c r="X30" s="63" t="s">
        <v>69</v>
      </c>
      <c r="Y30" s="79">
        <v>43000</v>
      </c>
      <c r="Z30" s="63" t="s">
        <v>69</v>
      </c>
      <c r="AA30" s="79">
        <v>48000</v>
      </c>
      <c r="AB30" s="60" t="s">
        <v>69</v>
      </c>
      <c r="AC30" s="61">
        <v>54300</v>
      </c>
      <c r="AD30" s="136">
        <f>IFERROR((1+(AC30/VLOOKUP(AB30,$B$19:$C$98,2,FALSE)-1))^(1/13)-1,"NULL")</f>
        <v>6.6545486350737537E-2</v>
      </c>
      <c r="AE30" s="136">
        <f>SUMPRODUCT($AJ$19:$AN$19,$AJ$15:$AN$15)</f>
        <v>5.2222400000000002E-2</v>
      </c>
      <c r="AF30" s="136">
        <v>6.5161999999999998E-2</v>
      </c>
      <c r="AG30" s="136">
        <v>1.4323086350737535E-2</v>
      </c>
      <c r="AH30" s="136">
        <v>1.3834863507375394E-3</v>
      </c>
      <c r="AI30" s="136"/>
      <c r="AJ30" s="134">
        <v>9.1691999999999996E-2</v>
      </c>
      <c r="AK30" s="134">
        <v>5.9060000000000001E-2</v>
      </c>
      <c r="AL30" s="134">
        <v>4.9169999999999998E-2</v>
      </c>
      <c r="AM30" s="134">
        <v>3.5799999999999998E-2</v>
      </c>
      <c r="AN30" s="134">
        <v>2.5389999999999999E-2</v>
      </c>
      <c r="AO30" s="134">
        <v>8.5244E-2</v>
      </c>
      <c r="AP30" s="134">
        <v>4.5080000000000002E-2</v>
      </c>
      <c r="AR30" s="138">
        <f t="shared" si="0"/>
        <v>22182.521450592129</v>
      </c>
    </row>
    <row r="31" spans="1:48" x14ac:dyDescent="0.2">
      <c r="A31" s="66">
        <f>A30+1</f>
        <v>9</v>
      </c>
      <c r="B31" s="63" t="s">
        <v>83</v>
      </c>
      <c r="C31" s="79">
        <v>10000</v>
      </c>
      <c r="D31" s="63" t="s">
        <v>121</v>
      </c>
      <c r="E31" s="79">
        <v>10000</v>
      </c>
      <c r="F31" s="63" t="s">
        <v>106</v>
      </c>
      <c r="G31" s="79">
        <v>11200</v>
      </c>
      <c r="H31" s="63" t="s">
        <v>65</v>
      </c>
      <c r="I31" s="79">
        <v>12600</v>
      </c>
      <c r="J31" s="63" t="s">
        <v>65</v>
      </c>
      <c r="K31" s="79">
        <v>14800</v>
      </c>
      <c r="L31" s="63" t="s">
        <v>72</v>
      </c>
      <c r="M31" s="79">
        <v>16800</v>
      </c>
      <c r="N31" s="63" t="s">
        <v>116</v>
      </c>
      <c r="O31" s="79">
        <v>19900</v>
      </c>
      <c r="P31" s="63" t="s">
        <v>113</v>
      </c>
      <c r="Q31" s="79">
        <v>13200</v>
      </c>
      <c r="R31" s="63" t="s">
        <v>96</v>
      </c>
      <c r="S31" s="79">
        <v>18000</v>
      </c>
      <c r="T31" s="63" t="s">
        <v>116</v>
      </c>
      <c r="U31" s="79">
        <v>20000</v>
      </c>
      <c r="V31" s="63" t="s">
        <v>119</v>
      </c>
      <c r="W31" s="79">
        <v>19000</v>
      </c>
      <c r="X31" s="63" t="s">
        <v>119</v>
      </c>
      <c r="Y31" s="79">
        <v>20400</v>
      </c>
      <c r="Z31" s="63" t="s">
        <v>63</v>
      </c>
      <c r="AA31" s="79">
        <v>25000</v>
      </c>
      <c r="AB31" s="62" t="s">
        <v>115</v>
      </c>
      <c r="AC31" s="61">
        <v>26600</v>
      </c>
      <c r="AD31" s="136">
        <f>IFERROR((1+(AC31/VLOOKUP(AB31,$B$19:$C$98,2,FALSE)-1))^(1/13)-1,"NULL")</f>
        <v>8.6933589058289851E-2</v>
      </c>
      <c r="AE31" s="136">
        <f>SUMPRODUCT($AJ$19:$AN$19,$AJ$15:$AN$15)</f>
        <v>5.2222400000000002E-2</v>
      </c>
      <c r="AF31" s="136">
        <v>6.5161999999999998E-2</v>
      </c>
      <c r="AG31" s="136">
        <v>3.4711189058289849E-2</v>
      </c>
      <c r="AH31" s="136">
        <v>2.1771589058289853E-2</v>
      </c>
      <c r="AI31" s="136"/>
      <c r="AJ31" s="134">
        <v>9.1691999999999996E-2</v>
      </c>
      <c r="AK31" s="134">
        <v>5.9060000000000001E-2</v>
      </c>
      <c r="AL31" s="134">
        <v>4.9169999999999998E-2</v>
      </c>
      <c r="AM31" s="134">
        <v>3.5799999999999998E-2</v>
      </c>
      <c r="AN31" s="134">
        <v>2.5389999999999999E-2</v>
      </c>
      <c r="AO31" s="134">
        <v>8.5244E-2</v>
      </c>
      <c r="AP31" s="134">
        <v>4.5080000000000002E-2</v>
      </c>
      <c r="AR31" s="138">
        <f t="shared" si="0"/>
        <v>8154.7828893374553</v>
      </c>
    </row>
    <row r="32" spans="1:48" x14ac:dyDescent="0.2">
      <c r="A32" s="66">
        <f>A31+1</f>
        <v>10</v>
      </c>
      <c r="B32" s="63" t="s">
        <v>116</v>
      </c>
      <c r="C32" s="79">
        <v>9200</v>
      </c>
      <c r="D32" s="63" t="s">
        <v>95</v>
      </c>
      <c r="E32" s="79">
        <v>9800</v>
      </c>
      <c r="F32" s="63" t="s">
        <v>108</v>
      </c>
      <c r="G32" s="79">
        <v>11200</v>
      </c>
      <c r="H32" s="63" t="s">
        <v>99</v>
      </c>
      <c r="I32" s="79">
        <v>12100</v>
      </c>
      <c r="J32" s="63" t="s">
        <v>99</v>
      </c>
      <c r="K32" s="79">
        <v>13600</v>
      </c>
      <c r="L32" s="63" t="s">
        <v>90</v>
      </c>
      <c r="M32" s="79">
        <v>16700</v>
      </c>
      <c r="N32" s="63" t="s">
        <v>122</v>
      </c>
      <c r="O32" s="79">
        <v>19500</v>
      </c>
      <c r="P32" s="63" t="s">
        <v>91</v>
      </c>
      <c r="Q32" s="79">
        <v>13000</v>
      </c>
      <c r="R32" s="63" t="s">
        <v>109</v>
      </c>
      <c r="S32" s="79">
        <v>17500</v>
      </c>
      <c r="T32" s="63" t="s">
        <v>109</v>
      </c>
      <c r="U32" s="79">
        <v>19800</v>
      </c>
      <c r="V32" s="63" t="s">
        <v>109</v>
      </c>
      <c r="W32" s="79">
        <v>18700</v>
      </c>
      <c r="X32" s="63" t="s">
        <v>91</v>
      </c>
      <c r="Y32" s="79">
        <v>20300</v>
      </c>
      <c r="Z32" s="63" t="s">
        <v>123</v>
      </c>
      <c r="AA32" s="79">
        <v>25000</v>
      </c>
      <c r="AB32" s="60" t="s">
        <v>121</v>
      </c>
      <c r="AC32" s="61">
        <v>26600</v>
      </c>
      <c r="AD32" s="136">
        <f>IFERROR((1+(AC32/VLOOKUP(AB32,$B$19:$C$98,2,FALSE)-1))^(1/13)-1,"NULL")</f>
        <v>8.6933589058289851E-2</v>
      </c>
      <c r="AE32" s="136">
        <f>SUMPRODUCT($AJ$19:$AN$19,$AJ$15:$AN$15)</f>
        <v>5.2222400000000002E-2</v>
      </c>
      <c r="AF32" s="136">
        <v>6.5161999999999998E-2</v>
      </c>
      <c r="AG32" s="136">
        <v>3.4711189058289849E-2</v>
      </c>
      <c r="AH32" s="136">
        <v>2.1771589058289853E-2</v>
      </c>
      <c r="AI32" s="136"/>
      <c r="AJ32" s="134">
        <v>9.1691999999999996E-2</v>
      </c>
      <c r="AK32" s="134">
        <v>5.9060000000000001E-2</v>
      </c>
      <c r="AL32" s="134">
        <v>4.9169999999999998E-2</v>
      </c>
      <c r="AM32" s="134">
        <v>3.5799999999999998E-2</v>
      </c>
      <c r="AN32" s="134">
        <v>2.5389999999999999E-2</v>
      </c>
      <c r="AO32" s="134">
        <v>8.5244E-2</v>
      </c>
      <c r="AP32" s="134">
        <v>4.5080000000000002E-2</v>
      </c>
      <c r="AR32" s="138">
        <f t="shared" si="0"/>
        <v>8154.7828893374553</v>
      </c>
    </row>
    <row r="33" spans="1:44" x14ac:dyDescent="0.2">
      <c r="A33" s="66">
        <f>A32+1</f>
        <v>11</v>
      </c>
      <c r="B33" s="63" t="s">
        <v>190</v>
      </c>
      <c r="C33" s="79">
        <v>5600</v>
      </c>
      <c r="D33" s="63" t="s">
        <v>127</v>
      </c>
      <c r="E33" s="79">
        <v>5800</v>
      </c>
      <c r="F33" s="63" t="s">
        <v>146</v>
      </c>
      <c r="G33" s="79">
        <v>7600</v>
      </c>
      <c r="H33" s="63" t="s">
        <v>144</v>
      </c>
      <c r="I33" s="79">
        <v>8200</v>
      </c>
      <c r="J33" s="63" t="s">
        <v>121</v>
      </c>
      <c r="K33" s="79">
        <v>10000</v>
      </c>
      <c r="L33" s="63" t="s">
        <v>164</v>
      </c>
      <c r="M33" s="79">
        <v>12400</v>
      </c>
      <c r="N33" s="63" t="s">
        <v>127</v>
      </c>
      <c r="O33" s="79">
        <v>14000</v>
      </c>
      <c r="P33" s="63" t="s">
        <v>127</v>
      </c>
      <c r="Q33" s="79">
        <v>9000</v>
      </c>
      <c r="R33" s="63" t="s">
        <v>124</v>
      </c>
      <c r="S33" s="79">
        <v>11500</v>
      </c>
      <c r="T33" s="63" t="s">
        <v>145</v>
      </c>
      <c r="U33" s="79">
        <v>14400</v>
      </c>
      <c r="V33" s="63" t="s">
        <v>173</v>
      </c>
      <c r="W33" s="79">
        <v>14200</v>
      </c>
      <c r="X33" s="63" t="s">
        <v>191</v>
      </c>
      <c r="Y33" s="79">
        <v>15400</v>
      </c>
      <c r="Z33" s="63" t="s">
        <v>95</v>
      </c>
      <c r="AA33" s="79">
        <v>17500</v>
      </c>
      <c r="AB33" s="60" t="s">
        <v>112</v>
      </c>
      <c r="AC33" s="61">
        <v>19100</v>
      </c>
      <c r="AD33" s="136">
        <f>IFERROR((1+(AC33/VLOOKUP(AB33,$B$19:$C$98,2,FALSE)-1))^(1/13)-1,"NULL")</f>
        <v>8.7745221494998304E-2</v>
      </c>
      <c r="AE33" s="136">
        <f>SUMPRODUCT($AJ$19:$AN$19,$AJ$15:$AN$15)</f>
        <v>5.2222400000000002E-2</v>
      </c>
      <c r="AF33" s="136">
        <v>6.5161999999999998E-2</v>
      </c>
      <c r="AG33" s="136">
        <v>3.5522821494998302E-2</v>
      </c>
      <c r="AH33" s="136">
        <v>2.2583221494998307E-2</v>
      </c>
      <c r="AI33" s="136"/>
      <c r="AJ33" s="134">
        <v>9.1691999999999996E-2</v>
      </c>
      <c r="AK33" s="134">
        <v>5.9060000000000001E-2</v>
      </c>
      <c r="AL33" s="134">
        <v>4.9169999999999998E-2</v>
      </c>
      <c r="AM33" s="134">
        <v>3.5799999999999998E-2</v>
      </c>
      <c r="AN33" s="134">
        <v>2.5389999999999999E-2</v>
      </c>
      <c r="AO33" s="134">
        <v>8.5244E-2</v>
      </c>
      <c r="AP33" s="134">
        <v>4.5080000000000002E-2</v>
      </c>
      <c r="AR33" s="138">
        <f t="shared" si="0"/>
        <v>5788.196647401649</v>
      </c>
    </row>
    <row r="34" spans="1:44" x14ac:dyDescent="0.2">
      <c r="A34" s="66">
        <f>A33+1</f>
        <v>12</v>
      </c>
      <c r="B34" s="63" t="s">
        <v>113</v>
      </c>
      <c r="C34" s="79">
        <v>6500</v>
      </c>
      <c r="D34" s="63" t="s">
        <v>71</v>
      </c>
      <c r="E34" s="79">
        <v>6700</v>
      </c>
      <c r="F34" s="63" t="s">
        <v>162</v>
      </c>
      <c r="G34" s="79">
        <v>8100</v>
      </c>
      <c r="H34" s="63" t="s">
        <v>136</v>
      </c>
      <c r="I34" s="79">
        <v>9000</v>
      </c>
      <c r="J34" s="63" t="s">
        <v>117</v>
      </c>
      <c r="K34" s="79">
        <v>11000</v>
      </c>
      <c r="L34" s="63" t="s">
        <v>87</v>
      </c>
      <c r="M34" s="79">
        <v>13300</v>
      </c>
      <c r="N34" s="63" t="s">
        <v>95</v>
      </c>
      <c r="O34" s="79">
        <v>16400</v>
      </c>
      <c r="P34" s="63" t="s">
        <v>119</v>
      </c>
      <c r="Q34" s="79">
        <v>9500</v>
      </c>
      <c r="R34" s="63" t="s">
        <v>176</v>
      </c>
      <c r="S34" s="79">
        <v>13000</v>
      </c>
      <c r="T34" s="63" t="s">
        <v>174</v>
      </c>
      <c r="U34" s="79">
        <v>16000</v>
      </c>
      <c r="V34" s="63" t="s">
        <v>177</v>
      </c>
      <c r="W34" s="79">
        <v>16000</v>
      </c>
      <c r="X34" s="63" t="s">
        <v>173</v>
      </c>
      <c r="Y34" s="79">
        <v>16700</v>
      </c>
      <c r="Z34" s="63" t="s">
        <v>70</v>
      </c>
      <c r="AA34" s="79">
        <v>18600</v>
      </c>
      <c r="AB34" s="60" t="s">
        <v>170</v>
      </c>
      <c r="AC34" s="61">
        <v>20400</v>
      </c>
      <c r="AD34" s="136">
        <f>IFERROR((1+(AC34/VLOOKUP(AB34,$B$19:$C$98,2,FALSE)-1))^(1/13)-1,"NULL")</f>
        <v>9.068399673226013E-2</v>
      </c>
      <c r="AE34" s="136">
        <f>SUMPRODUCT($AJ$19:$AN$19,$AJ$15:$AN$15)</f>
        <v>5.2222400000000002E-2</v>
      </c>
      <c r="AF34" s="136">
        <v>6.5161999999999998E-2</v>
      </c>
      <c r="AG34" s="136">
        <v>3.8461596732260128E-2</v>
      </c>
      <c r="AH34" s="136">
        <v>2.5521996732260133E-2</v>
      </c>
      <c r="AI34" s="136"/>
      <c r="AJ34" s="134">
        <v>9.1691999999999996E-2</v>
      </c>
      <c r="AK34" s="134">
        <v>5.9060000000000001E-2</v>
      </c>
      <c r="AL34" s="134">
        <v>4.9169999999999998E-2</v>
      </c>
      <c r="AM34" s="134">
        <v>3.5799999999999998E-2</v>
      </c>
      <c r="AN34" s="134">
        <v>2.5389999999999999E-2</v>
      </c>
      <c r="AO34" s="134">
        <v>8.5244E-2</v>
      </c>
      <c r="AP34" s="134">
        <v>4.5080000000000002E-2</v>
      </c>
      <c r="AR34" s="138">
        <f t="shared" si="0"/>
        <v>5928.202288718916</v>
      </c>
    </row>
    <row r="35" spans="1:44" x14ac:dyDescent="0.2">
      <c r="A35" s="66">
        <f>A34+1</f>
        <v>13</v>
      </c>
      <c r="B35" s="63" t="s">
        <v>180</v>
      </c>
      <c r="C35" s="79">
        <v>6100</v>
      </c>
      <c r="D35" s="63" t="s">
        <v>163</v>
      </c>
      <c r="E35" s="79">
        <v>6200</v>
      </c>
      <c r="F35" s="63" t="s">
        <v>181</v>
      </c>
      <c r="G35" s="79">
        <v>7800</v>
      </c>
      <c r="H35" s="63" t="s">
        <v>170</v>
      </c>
      <c r="I35" s="79">
        <v>8500</v>
      </c>
      <c r="J35" s="63" t="s">
        <v>160</v>
      </c>
      <c r="K35" s="79">
        <v>10100</v>
      </c>
      <c r="L35" s="63" t="s">
        <v>124</v>
      </c>
      <c r="M35" s="79">
        <v>13000</v>
      </c>
      <c r="N35" s="63" t="s">
        <v>99</v>
      </c>
      <c r="O35" s="79">
        <v>15000</v>
      </c>
      <c r="P35" s="63" t="s">
        <v>111</v>
      </c>
      <c r="Q35" s="79">
        <v>9000</v>
      </c>
      <c r="R35" s="63" t="s">
        <v>101</v>
      </c>
      <c r="S35" s="79">
        <v>12300</v>
      </c>
      <c r="T35" s="63" t="s">
        <v>110</v>
      </c>
      <c r="U35" s="79">
        <v>15100</v>
      </c>
      <c r="V35" s="63" t="s">
        <v>98</v>
      </c>
      <c r="W35" s="79">
        <v>15900</v>
      </c>
      <c r="X35" s="63" t="s">
        <v>123</v>
      </c>
      <c r="Y35" s="79">
        <v>16100</v>
      </c>
      <c r="Z35" s="63" t="s">
        <v>158</v>
      </c>
      <c r="AA35" s="79">
        <v>18400</v>
      </c>
      <c r="AB35" s="60" t="s">
        <v>153</v>
      </c>
      <c r="AC35" s="61">
        <v>20100</v>
      </c>
      <c r="AD35" s="136">
        <f>IFERROR((1+(AC35/VLOOKUP(AB35,$B$19:$C$98,2,FALSE)-1))^(1/13)-1,"NULL")</f>
        <v>9.4693762951475247E-2</v>
      </c>
      <c r="AE35" s="136">
        <f>SUMPRODUCT($AJ$19:$AN$19,$AJ$15:$AN$15)</f>
        <v>5.2222400000000002E-2</v>
      </c>
      <c r="AF35" s="136">
        <v>6.5161999999999998E-2</v>
      </c>
      <c r="AG35" s="136">
        <v>4.2471362951475244E-2</v>
      </c>
      <c r="AH35" s="136">
        <v>2.9531762951475249E-2</v>
      </c>
      <c r="AI35" s="136"/>
      <c r="AJ35" s="134">
        <v>9.1691999999999996E-2</v>
      </c>
      <c r="AK35" s="134">
        <v>5.9060000000000001E-2</v>
      </c>
      <c r="AL35" s="134">
        <v>4.9169999999999998E-2</v>
      </c>
      <c r="AM35" s="134">
        <v>3.5799999999999998E-2</v>
      </c>
      <c r="AN35" s="134">
        <v>2.5389999999999999E-2</v>
      </c>
      <c r="AO35" s="134">
        <v>8.5244E-2</v>
      </c>
      <c r="AP35" s="134">
        <v>4.5080000000000002E-2</v>
      </c>
      <c r="AR35" s="138">
        <f t="shared" si="0"/>
        <v>5514.9009780389842</v>
      </c>
    </row>
    <row r="36" spans="1:44" x14ac:dyDescent="0.2">
      <c r="A36" s="66">
        <f>A35+1</f>
        <v>14</v>
      </c>
      <c r="B36" s="63" t="s">
        <v>60</v>
      </c>
      <c r="C36" s="79">
        <v>11500</v>
      </c>
      <c r="D36" s="63" t="s">
        <v>104</v>
      </c>
      <c r="E36" s="79">
        <v>10500</v>
      </c>
      <c r="F36" s="63" t="s">
        <v>60</v>
      </c>
      <c r="G36" s="79">
        <v>13900</v>
      </c>
      <c r="H36" s="63" t="s">
        <v>71</v>
      </c>
      <c r="I36" s="79">
        <v>17000</v>
      </c>
      <c r="J36" s="63" t="s">
        <v>90</v>
      </c>
      <c r="K36" s="79">
        <v>15900</v>
      </c>
      <c r="L36" s="63" t="s">
        <v>82</v>
      </c>
      <c r="M36" s="79">
        <v>18400</v>
      </c>
      <c r="N36" s="63" t="s">
        <v>89</v>
      </c>
      <c r="O36" s="79">
        <v>22900</v>
      </c>
      <c r="P36" s="63" t="s">
        <v>96</v>
      </c>
      <c r="Q36" s="79">
        <v>16000</v>
      </c>
      <c r="R36" s="63" t="s">
        <v>89</v>
      </c>
      <c r="S36" s="79">
        <v>20000</v>
      </c>
      <c r="T36" s="63" t="s">
        <v>91</v>
      </c>
      <c r="U36" s="79">
        <v>23000</v>
      </c>
      <c r="V36" s="63" t="s">
        <v>73</v>
      </c>
      <c r="W36" s="79">
        <v>23300</v>
      </c>
      <c r="X36" s="63" t="s">
        <v>85</v>
      </c>
      <c r="Y36" s="79">
        <v>26100</v>
      </c>
      <c r="Z36" s="63" t="s">
        <v>105</v>
      </c>
      <c r="AA36" s="79">
        <v>32300</v>
      </c>
      <c r="AB36" s="60" t="s">
        <v>83</v>
      </c>
      <c r="AC36" s="61">
        <v>33300</v>
      </c>
      <c r="AD36" s="136">
        <f>IFERROR((1+(AC36/VLOOKUP(AB36,$B$19:$C$98,2,FALSE)-1))^(1/13)-1,"NULL")</f>
        <v>9.6952994319325025E-2</v>
      </c>
      <c r="AE36" s="136">
        <f>SUMPRODUCT($AJ$19:$AN$19,$AJ$15:$AN$15)</f>
        <v>5.2222400000000002E-2</v>
      </c>
      <c r="AF36" s="136">
        <v>6.5161999999999998E-2</v>
      </c>
      <c r="AG36" s="136">
        <v>4.4730594319325023E-2</v>
      </c>
      <c r="AH36" s="136">
        <v>3.1790994319325028E-2</v>
      </c>
      <c r="AI36" s="136"/>
      <c r="AJ36" s="134">
        <v>9.1691999999999996E-2</v>
      </c>
      <c r="AK36" s="134">
        <v>5.9060000000000001E-2</v>
      </c>
      <c r="AL36" s="134">
        <v>4.9169999999999998E-2</v>
      </c>
      <c r="AM36" s="134">
        <v>3.5799999999999998E-2</v>
      </c>
      <c r="AN36" s="134">
        <v>2.5389999999999999E-2</v>
      </c>
      <c r="AO36" s="134">
        <v>8.5244E-2</v>
      </c>
      <c r="AP36" s="134">
        <v>4.5080000000000002E-2</v>
      </c>
      <c r="AR36" s="138">
        <f t="shared" si="0"/>
        <v>8844.613788329465</v>
      </c>
    </row>
    <row r="37" spans="1:44" x14ac:dyDescent="0.2">
      <c r="A37" s="66">
        <f>A36+1</f>
        <v>15</v>
      </c>
      <c r="B37" s="63" t="s">
        <v>124</v>
      </c>
      <c r="C37" s="79">
        <v>8600</v>
      </c>
      <c r="D37" s="63" t="s">
        <v>135</v>
      </c>
      <c r="E37" s="79">
        <v>7700</v>
      </c>
      <c r="F37" s="63" t="s">
        <v>121</v>
      </c>
      <c r="G37" s="79">
        <v>10400</v>
      </c>
      <c r="H37" s="63" t="s">
        <v>82</v>
      </c>
      <c r="I37" s="79">
        <v>11200</v>
      </c>
      <c r="J37" s="63" t="s">
        <v>136</v>
      </c>
      <c r="K37" s="79">
        <v>12400</v>
      </c>
      <c r="L37" s="63" t="s">
        <v>78</v>
      </c>
      <c r="M37" s="79">
        <v>16400</v>
      </c>
      <c r="N37" s="63" t="s">
        <v>117</v>
      </c>
      <c r="O37" s="79">
        <v>19000</v>
      </c>
      <c r="P37" s="63" t="s">
        <v>137</v>
      </c>
      <c r="Q37" s="79">
        <v>11000</v>
      </c>
      <c r="R37" s="63" t="s">
        <v>112</v>
      </c>
      <c r="S37" s="79">
        <v>17000</v>
      </c>
      <c r="T37" s="63" t="s">
        <v>107</v>
      </c>
      <c r="U37" s="79">
        <v>18500</v>
      </c>
      <c r="V37" s="63" t="s">
        <v>138</v>
      </c>
      <c r="W37" s="79">
        <v>18000</v>
      </c>
      <c r="X37" s="63" t="s">
        <v>139</v>
      </c>
      <c r="Y37" s="79">
        <v>19500</v>
      </c>
      <c r="Z37" s="63" t="s">
        <v>139</v>
      </c>
      <c r="AA37" s="79">
        <v>21100</v>
      </c>
      <c r="AB37" s="60" t="s">
        <v>118</v>
      </c>
      <c r="AC37" s="61">
        <v>24200</v>
      </c>
      <c r="AD37" s="136">
        <f>IFERROR((1+(AC37/VLOOKUP(AB37,$B$19:$C$98,2,FALSE)-1))^(1/13)-1,"NULL")</f>
        <v>0.10133764130717293</v>
      </c>
      <c r="AE37" s="136">
        <f>SUMPRODUCT($AJ$19:$AN$19,$AJ$15:$AN$15)</f>
        <v>5.2222400000000002E-2</v>
      </c>
      <c r="AF37" s="136">
        <v>6.5161999999999998E-2</v>
      </c>
      <c r="AG37" s="136">
        <v>4.911524130717293E-2</v>
      </c>
      <c r="AH37" s="136">
        <v>3.6175641307172934E-2</v>
      </c>
      <c r="AI37" s="136"/>
      <c r="AJ37" s="134">
        <v>9.1691999999999996E-2</v>
      </c>
      <c r="AK37" s="134">
        <v>5.9060000000000001E-2</v>
      </c>
      <c r="AL37" s="134">
        <v>4.9169999999999998E-2</v>
      </c>
      <c r="AM37" s="134">
        <v>3.5799999999999998E-2</v>
      </c>
      <c r="AN37" s="134">
        <v>2.5389999999999999E-2</v>
      </c>
      <c r="AO37" s="134">
        <v>8.5244E-2</v>
      </c>
      <c r="AP37" s="134">
        <v>4.5080000000000002E-2</v>
      </c>
      <c r="AR37" s="138">
        <f t="shared" si="0"/>
        <v>6033.5168807577638</v>
      </c>
    </row>
    <row r="38" spans="1:44" x14ac:dyDescent="0.2">
      <c r="A38" s="66">
        <f>A37+1</f>
        <v>16</v>
      </c>
      <c r="B38" s="63" t="s">
        <v>125</v>
      </c>
      <c r="C38" s="79">
        <v>7200</v>
      </c>
      <c r="D38" s="63" t="s">
        <v>60</v>
      </c>
      <c r="E38" s="79">
        <v>7400</v>
      </c>
      <c r="F38" s="63" t="s">
        <v>131</v>
      </c>
      <c r="G38" s="79">
        <v>8900</v>
      </c>
      <c r="H38" s="63" t="s">
        <v>156</v>
      </c>
      <c r="I38" s="79">
        <v>9900</v>
      </c>
      <c r="J38" s="63" t="s">
        <v>116</v>
      </c>
      <c r="K38" s="79">
        <v>11600</v>
      </c>
      <c r="L38" s="63" t="s">
        <v>157</v>
      </c>
      <c r="M38" s="79">
        <v>14400</v>
      </c>
      <c r="N38" s="63" t="s">
        <v>82</v>
      </c>
      <c r="O38" s="79">
        <v>17700</v>
      </c>
      <c r="P38" s="63" t="s">
        <v>124</v>
      </c>
      <c r="Q38" s="79">
        <v>10000</v>
      </c>
      <c r="R38" s="63" t="s">
        <v>118</v>
      </c>
      <c r="S38" s="79">
        <v>14000</v>
      </c>
      <c r="T38" s="63" t="s">
        <v>133</v>
      </c>
      <c r="U38" s="79">
        <v>17700</v>
      </c>
      <c r="V38" s="63" t="s">
        <v>91</v>
      </c>
      <c r="W38" s="79">
        <v>17500</v>
      </c>
      <c r="X38" s="63" t="s">
        <v>132</v>
      </c>
      <c r="Y38" s="79">
        <v>17400</v>
      </c>
      <c r="Z38" s="63" t="s">
        <v>117</v>
      </c>
      <c r="AA38" s="79">
        <v>19600</v>
      </c>
      <c r="AB38" s="60" t="s">
        <v>158</v>
      </c>
      <c r="AC38" s="61">
        <v>21500</v>
      </c>
      <c r="AD38" s="136">
        <f>IFERROR((1+(AC38/VLOOKUP(AB38,$B$19:$C$98,2,FALSE)-1))^(1/13)-1,"NULL")</f>
        <v>0.10751864552518042</v>
      </c>
      <c r="AE38" s="136">
        <f>SUMPRODUCT($AJ$19:$AN$19,$AJ$15:$AN$15)</f>
        <v>5.2222400000000002E-2</v>
      </c>
      <c r="AF38" s="136">
        <v>6.5161999999999998E-2</v>
      </c>
      <c r="AG38" s="136">
        <v>5.5296245525180421E-2</v>
      </c>
      <c r="AH38" s="136">
        <v>4.2356645525180425E-2</v>
      </c>
      <c r="AI38" s="136"/>
      <c r="AJ38" s="134">
        <v>9.1691999999999996E-2</v>
      </c>
      <c r="AK38" s="134">
        <v>5.9060000000000001E-2</v>
      </c>
      <c r="AL38" s="134">
        <v>4.9169999999999998E-2</v>
      </c>
      <c r="AM38" s="134">
        <v>3.5799999999999998E-2</v>
      </c>
      <c r="AN38" s="134">
        <v>2.5389999999999999E-2</v>
      </c>
      <c r="AO38" s="134">
        <v>8.5244E-2</v>
      </c>
      <c r="AP38" s="134">
        <v>4.5080000000000002E-2</v>
      </c>
      <c r="AR38" s="138">
        <f t="shared" si="0"/>
        <v>4900.3537458754045</v>
      </c>
    </row>
    <row r="39" spans="1:44" x14ac:dyDescent="0.2">
      <c r="A39" s="66">
        <f>A38+1</f>
        <v>17</v>
      </c>
      <c r="B39" s="63" t="s">
        <v>121</v>
      </c>
      <c r="C39" s="79">
        <v>9000</v>
      </c>
      <c r="D39" s="63" t="s">
        <v>83</v>
      </c>
      <c r="E39" s="79">
        <v>7800</v>
      </c>
      <c r="F39" s="63" t="s">
        <v>115</v>
      </c>
      <c r="G39" s="79">
        <v>10400</v>
      </c>
      <c r="H39" s="63" t="s">
        <v>108</v>
      </c>
      <c r="I39" s="79">
        <v>11700</v>
      </c>
      <c r="J39" s="63" t="s">
        <v>124</v>
      </c>
      <c r="K39" s="79">
        <v>12500</v>
      </c>
      <c r="L39" s="63" t="s">
        <v>73</v>
      </c>
      <c r="M39" s="79">
        <v>16600</v>
      </c>
      <c r="N39" s="63" t="s">
        <v>85</v>
      </c>
      <c r="O39" s="79">
        <v>19200</v>
      </c>
      <c r="P39" s="63" t="s">
        <v>105</v>
      </c>
      <c r="Q39" s="79">
        <v>12000</v>
      </c>
      <c r="R39" s="63" t="s">
        <v>119</v>
      </c>
      <c r="S39" s="79">
        <v>17000</v>
      </c>
      <c r="T39" s="63" t="s">
        <v>117</v>
      </c>
      <c r="U39" s="79">
        <v>19000</v>
      </c>
      <c r="V39" s="63" t="s">
        <v>133</v>
      </c>
      <c r="W39" s="79">
        <v>18100</v>
      </c>
      <c r="X39" s="63" t="s">
        <v>127</v>
      </c>
      <c r="Y39" s="79">
        <v>20000</v>
      </c>
      <c r="Z39" s="63" t="s">
        <v>134</v>
      </c>
      <c r="AA39" s="79">
        <v>22000</v>
      </c>
      <c r="AB39" s="60" t="s">
        <v>82</v>
      </c>
      <c r="AC39" s="61">
        <v>24500</v>
      </c>
      <c r="AD39" s="136">
        <f>IFERROR((1+(AC39/VLOOKUP(AB39,$B$19:$C$98,2,FALSE)-1))^(1/13)-1,"NULL")</f>
        <v>0.12022691868572499</v>
      </c>
      <c r="AE39" s="136">
        <f>SUMPRODUCT($AJ$19:$AN$19,$AJ$15:$AN$15)</f>
        <v>5.2222400000000002E-2</v>
      </c>
      <c r="AF39" s="136">
        <v>6.5161999999999998E-2</v>
      </c>
      <c r="AG39" s="136">
        <v>6.8004518685724991E-2</v>
      </c>
      <c r="AH39" s="136">
        <v>5.5064918685724995E-2</v>
      </c>
      <c r="AI39" s="136"/>
      <c r="AJ39" s="134">
        <v>9.1691999999999996E-2</v>
      </c>
      <c r="AK39" s="134">
        <v>5.9060000000000001E-2</v>
      </c>
      <c r="AL39" s="134">
        <v>4.9169999999999998E-2</v>
      </c>
      <c r="AM39" s="134">
        <v>3.5799999999999998E-2</v>
      </c>
      <c r="AN39" s="134">
        <v>2.5389999999999999E-2</v>
      </c>
      <c r="AO39" s="134">
        <v>8.5244E-2</v>
      </c>
      <c r="AP39" s="134">
        <v>4.5080000000000002E-2</v>
      </c>
      <c r="AR39" s="138">
        <f t="shared" si="0"/>
        <v>4634.3068818739121</v>
      </c>
    </row>
    <row r="40" spans="1:44" x14ac:dyDescent="0.2">
      <c r="A40" s="66">
        <f>A39+1</f>
        <v>18</v>
      </c>
      <c r="B40" s="63" t="s">
        <v>143</v>
      </c>
      <c r="C40" s="79">
        <v>8400</v>
      </c>
      <c r="D40" s="63" t="s">
        <v>144</v>
      </c>
      <c r="E40" s="79">
        <v>7700</v>
      </c>
      <c r="F40" s="63" t="s">
        <v>124</v>
      </c>
      <c r="G40" s="79">
        <v>9800</v>
      </c>
      <c r="H40" s="63" t="s">
        <v>116</v>
      </c>
      <c r="I40" s="79">
        <v>10900</v>
      </c>
      <c r="J40" s="63" t="s">
        <v>108</v>
      </c>
      <c r="K40" s="79">
        <v>12400</v>
      </c>
      <c r="L40" s="63" t="s">
        <v>99</v>
      </c>
      <c r="M40" s="79">
        <v>15000</v>
      </c>
      <c r="N40" s="63" t="s">
        <v>91</v>
      </c>
      <c r="O40" s="79">
        <v>18900</v>
      </c>
      <c r="P40" s="63" t="s">
        <v>118</v>
      </c>
      <c r="Q40" s="79">
        <v>11000</v>
      </c>
      <c r="R40" s="63" t="s">
        <v>88</v>
      </c>
      <c r="S40" s="79">
        <v>16700</v>
      </c>
      <c r="T40" s="63" t="s">
        <v>96</v>
      </c>
      <c r="U40" s="79">
        <v>18100</v>
      </c>
      <c r="V40" s="63" t="s">
        <v>117</v>
      </c>
      <c r="W40" s="79">
        <v>18000</v>
      </c>
      <c r="X40" s="63" t="s">
        <v>145</v>
      </c>
      <c r="Y40" s="79">
        <v>18900</v>
      </c>
      <c r="Z40" s="63" t="s">
        <v>111</v>
      </c>
      <c r="AA40" s="79">
        <v>20000</v>
      </c>
      <c r="AB40" s="60" t="s">
        <v>127</v>
      </c>
      <c r="AC40" s="61">
        <v>23500</v>
      </c>
      <c r="AD40" s="136">
        <f>IFERROR((1+(AC40/VLOOKUP(AB40,$B$19:$C$98,2,FALSE)-1))^(1/13)-1,"NULL")</f>
        <v>0.12641865725792534</v>
      </c>
      <c r="AE40" s="136">
        <f>SUMPRODUCT($AJ$19:$AN$19,$AJ$15:$AN$15)</f>
        <v>5.2222400000000002E-2</v>
      </c>
      <c r="AF40" s="136">
        <v>6.5161999999999998E-2</v>
      </c>
      <c r="AG40" s="136">
        <v>7.4196257257925335E-2</v>
      </c>
      <c r="AH40" s="136">
        <v>6.125665725792534E-2</v>
      </c>
      <c r="AI40" s="136"/>
      <c r="AJ40" s="134">
        <v>9.1691999999999996E-2</v>
      </c>
      <c r="AK40" s="134">
        <v>5.9060000000000001E-2</v>
      </c>
      <c r="AL40" s="134">
        <v>4.9169999999999998E-2</v>
      </c>
      <c r="AM40" s="134">
        <v>3.5799999999999998E-2</v>
      </c>
      <c r="AN40" s="134">
        <v>2.5389999999999999E-2</v>
      </c>
      <c r="AO40" s="134">
        <v>8.5244E-2</v>
      </c>
      <c r="AP40" s="134">
        <v>4.5080000000000002E-2</v>
      </c>
      <c r="AR40" s="138">
        <f t="shared" si="0"/>
        <v>4055.1919315921114</v>
      </c>
    </row>
    <row r="41" spans="1:44" x14ac:dyDescent="0.2">
      <c r="A41" s="66">
        <f>A40+1</f>
        <v>19</v>
      </c>
      <c r="B41" s="63" t="s">
        <v>115</v>
      </c>
      <c r="C41" s="79">
        <v>9000</v>
      </c>
      <c r="D41" s="63" t="s">
        <v>131</v>
      </c>
      <c r="E41" s="79">
        <v>8000</v>
      </c>
      <c r="F41" s="63" t="s">
        <v>111</v>
      </c>
      <c r="G41" s="79">
        <v>10400</v>
      </c>
      <c r="H41" s="63" t="s">
        <v>106</v>
      </c>
      <c r="I41" s="79">
        <v>11700</v>
      </c>
      <c r="J41" s="63" t="s">
        <v>105</v>
      </c>
      <c r="K41" s="79">
        <v>12800</v>
      </c>
      <c r="L41" s="63" t="s">
        <v>105</v>
      </c>
      <c r="M41" s="79">
        <v>16600</v>
      </c>
      <c r="N41" s="63" t="s">
        <v>72</v>
      </c>
      <c r="O41" s="79">
        <v>19200</v>
      </c>
      <c r="P41" s="63" t="s">
        <v>109</v>
      </c>
      <c r="Q41" s="79">
        <v>12000</v>
      </c>
      <c r="R41" s="63" t="s">
        <v>105</v>
      </c>
      <c r="S41" s="79">
        <v>17500</v>
      </c>
      <c r="T41" s="63" t="s">
        <v>132</v>
      </c>
      <c r="U41" s="79">
        <v>19200</v>
      </c>
      <c r="V41" s="63" t="s">
        <v>116</v>
      </c>
      <c r="W41" s="79">
        <v>18300</v>
      </c>
      <c r="X41" s="63" t="s">
        <v>67</v>
      </c>
      <c r="Y41" s="79">
        <v>20000</v>
      </c>
      <c r="Z41" s="63" t="s">
        <v>91</v>
      </c>
      <c r="AA41" s="79">
        <v>22600</v>
      </c>
      <c r="AB41" s="60" t="s">
        <v>117</v>
      </c>
      <c r="AC41" s="61">
        <v>24800</v>
      </c>
      <c r="AD41" s="136">
        <f>IFERROR((1+(AC41/VLOOKUP(AB41,$B$19:$C$98,2,FALSE)-1))^(1/13)-1,"NULL")</f>
        <v>0.12768637610040834</v>
      </c>
      <c r="AE41" s="136">
        <f>SUMPRODUCT($AJ$19:$AN$19,$AJ$15:$AN$15)</f>
        <v>5.2222400000000002E-2</v>
      </c>
      <c r="AF41" s="136">
        <v>6.5161999999999998E-2</v>
      </c>
      <c r="AG41" s="136">
        <v>7.5463976100408336E-2</v>
      </c>
      <c r="AH41" s="136">
        <v>6.2524376100408341E-2</v>
      </c>
      <c r="AI41" s="136"/>
      <c r="AJ41" s="134">
        <v>9.1691999999999996E-2</v>
      </c>
      <c r="AK41" s="134">
        <v>5.9060000000000001E-2</v>
      </c>
      <c r="AL41" s="134">
        <v>4.9169999999999998E-2</v>
      </c>
      <c r="AM41" s="134">
        <v>3.5799999999999998E-2</v>
      </c>
      <c r="AN41" s="134">
        <v>2.5389999999999999E-2</v>
      </c>
      <c r="AO41" s="134">
        <v>8.5244E-2</v>
      </c>
      <c r="AP41" s="134">
        <v>4.5080000000000002E-2</v>
      </c>
      <c r="AR41" s="138">
        <f t="shared" si="0"/>
        <v>4199.486610694009</v>
      </c>
    </row>
    <row r="42" spans="1:44" x14ac:dyDescent="0.2">
      <c r="A42" s="66">
        <f>A41+1</f>
        <v>20</v>
      </c>
      <c r="B42" s="63" t="s">
        <v>66</v>
      </c>
      <c r="C42" s="79">
        <v>25200</v>
      </c>
      <c r="D42" s="63" t="s">
        <v>66</v>
      </c>
      <c r="E42" s="79">
        <v>20100</v>
      </c>
      <c r="F42" s="63" t="s">
        <v>67</v>
      </c>
      <c r="G42" s="79">
        <v>21500</v>
      </c>
      <c r="H42" s="63" t="s">
        <v>60</v>
      </c>
      <c r="I42" s="79">
        <v>23800</v>
      </c>
      <c r="J42" s="63" t="s">
        <v>68</v>
      </c>
      <c r="K42" s="79">
        <v>28000</v>
      </c>
      <c r="L42" s="63" t="s">
        <v>68</v>
      </c>
      <c r="M42" s="79">
        <v>33000</v>
      </c>
      <c r="N42" s="63" t="s">
        <v>64</v>
      </c>
      <c r="O42" s="79">
        <v>45000</v>
      </c>
      <c r="P42" s="63" t="s">
        <v>69</v>
      </c>
      <c r="Q42" s="79">
        <v>22500</v>
      </c>
      <c r="R42" s="63" t="s">
        <v>70</v>
      </c>
      <c r="S42" s="79">
        <v>29000</v>
      </c>
      <c r="T42" s="63" t="s">
        <v>71</v>
      </c>
      <c r="U42" s="79">
        <v>41000</v>
      </c>
      <c r="V42" s="63" t="s">
        <v>71</v>
      </c>
      <c r="W42" s="79">
        <v>41000</v>
      </c>
      <c r="X42" s="63" t="s">
        <v>59</v>
      </c>
      <c r="Y42" s="79">
        <v>53500</v>
      </c>
      <c r="Z42" s="63" t="s">
        <v>59</v>
      </c>
      <c r="AA42" s="79">
        <v>58200</v>
      </c>
      <c r="AB42" s="60" t="s">
        <v>65</v>
      </c>
      <c r="AC42" s="61">
        <v>64500</v>
      </c>
      <c r="AD42" s="136">
        <f>IFERROR((1+(AC42/VLOOKUP(AB42,$B$19:$C$98,2,FALSE)-1))^(1/13)-1,"NULL")</f>
        <v>0.16258438715347623</v>
      </c>
      <c r="AE42" s="136">
        <f>SUMPRODUCT($AJ$19:$AN$19,$AJ$15:$AN$15)</f>
        <v>5.2222400000000002E-2</v>
      </c>
      <c r="AF42" s="136">
        <v>6.5161999999999998E-2</v>
      </c>
      <c r="AG42" s="136">
        <v>0.11036198715347623</v>
      </c>
      <c r="AH42" s="136">
        <v>9.7422387153476231E-2</v>
      </c>
      <c r="AI42" s="136"/>
      <c r="AJ42" s="134">
        <v>9.1691999999999996E-2</v>
      </c>
      <c r="AK42" s="134">
        <v>5.9060000000000001E-2</v>
      </c>
      <c r="AL42" s="134">
        <v>4.9169999999999998E-2</v>
      </c>
      <c r="AM42" s="134">
        <v>3.5799999999999998E-2</v>
      </c>
      <c r="AN42" s="134">
        <v>2.5389999999999999E-2</v>
      </c>
      <c r="AO42" s="134">
        <v>8.5244E-2</v>
      </c>
      <c r="AP42" s="134">
        <v>4.5080000000000002E-2</v>
      </c>
      <c r="AR42" s="138">
        <f t="shared" si="0"/>
        <v>6423.8207236850421</v>
      </c>
    </row>
    <row r="43" spans="1:44" x14ac:dyDescent="0.2">
      <c r="A43" s="66">
        <f>A42+1</f>
        <v>21</v>
      </c>
      <c r="B43" s="63" t="s">
        <v>86</v>
      </c>
      <c r="C43" s="79">
        <v>14900</v>
      </c>
      <c r="D43" s="63" t="s">
        <v>68</v>
      </c>
      <c r="E43" s="79">
        <v>13000</v>
      </c>
      <c r="F43" s="63" t="s">
        <v>88</v>
      </c>
      <c r="G43" s="79">
        <v>18100</v>
      </c>
      <c r="H43" s="63" t="s">
        <v>78</v>
      </c>
      <c r="I43" s="79">
        <v>18000</v>
      </c>
      <c r="J43" s="63" t="s">
        <v>74</v>
      </c>
      <c r="K43" s="79">
        <v>16100</v>
      </c>
      <c r="L43" s="63" t="s">
        <v>70</v>
      </c>
      <c r="M43" s="79">
        <v>20100</v>
      </c>
      <c r="N43" s="63" t="s">
        <v>69</v>
      </c>
      <c r="O43" s="79">
        <v>25000</v>
      </c>
      <c r="P43" s="63" t="s">
        <v>85</v>
      </c>
      <c r="Q43" s="79">
        <v>17600</v>
      </c>
      <c r="R43" s="63" t="s">
        <v>83</v>
      </c>
      <c r="S43" s="79">
        <v>21000</v>
      </c>
      <c r="T43" s="63" t="s">
        <v>98</v>
      </c>
      <c r="U43" s="79">
        <v>24000</v>
      </c>
      <c r="V43" s="63" t="s">
        <v>74</v>
      </c>
      <c r="W43" s="79">
        <v>24900</v>
      </c>
      <c r="X43" s="63" t="s">
        <v>72</v>
      </c>
      <c r="Y43" s="79">
        <v>26700</v>
      </c>
      <c r="Z43" s="63" t="s">
        <v>85</v>
      </c>
      <c r="AA43" s="79">
        <v>34200</v>
      </c>
      <c r="AB43" s="60" t="s">
        <v>96</v>
      </c>
      <c r="AC43" s="61">
        <v>35500</v>
      </c>
      <c r="AD43" s="136">
        <f>IFERROR((1+(AC43/VLOOKUP(AB43,$B$19:$C$98,2,FALSE)-1))^(1/13)-1,"NULL")</f>
        <v>0.17422676439965157</v>
      </c>
      <c r="AE43" s="136">
        <f>SUMPRODUCT($AJ$19:$AN$19,$AJ$15:$AN$15)</f>
        <v>5.2222400000000002E-2</v>
      </c>
      <c r="AF43" s="136">
        <v>6.5161999999999998E-2</v>
      </c>
      <c r="AG43" s="136">
        <v>0.12200436439965157</v>
      </c>
      <c r="AH43" s="136">
        <v>0.10906476439965157</v>
      </c>
      <c r="AI43" s="136"/>
      <c r="AJ43" s="134">
        <v>9.1691999999999996E-2</v>
      </c>
      <c r="AK43" s="134">
        <v>5.9060000000000001E-2</v>
      </c>
      <c r="AL43" s="134">
        <v>4.9169999999999998E-2</v>
      </c>
      <c r="AM43" s="134">
        <v>3.5799999999999998E-2</v>
      </c>
      <c r="AN43" s="134">
        <v>2.5389999999999999E-2</v>
      </c>
      <c r="AO43" s="134">
        <v>8.5244E-2</v>
      </c>
      <c r="AP43" s="134">
        <v>4.5080000000000002E-2</v>
      </c>
      <c r="AR43" s="138">
        <f t="shared" si="0"/>
        <v>2947.2622961947259</v>
      </c>
    </row>
    <row r="44" spans="1:44" x14ac:dyDescent="0.2">
      <c r="A44" s="66">
        <f>A43+1</f>
        <v>22</v>
      </c>
      <c r="B44" s="63" t="s">
        <v>59</v>
      </c>
      <c r="C44" s="79">
        <v>35000</v>
      </c>
      <c r="D44" s="63" t="s">
        <v>59</v>
      </c>
      <c r="E44" s="79">
        <v>30500</v>
      </c>
      <c r="F44" s="63" t="s">
        <v>59</v>
      </c>
      <c r="G44" s="79">
        <v>42900</v>
      </c>
      <c r="H44" s="63" t="s">
        <v>59</v>
      </c>
      <c r="I44" s="79">
        <v>44000</v>
      </c>
      <c r="J44" s="63" t="s">
        <v>59</v>
      </c>
      <c r="K44" s="79">
        <v>42000</v>
      </c>
      <c r="L44" s="63" t="s">
        <v>59</v>
      </c>
      <c r="M44" s="79">
        <v>52000</v>
      </c>
      <c r="N44" s="63" t="s">
        <v>60</v>
      </c>
      <c r="O44" s="79">
        <v>60000</v>
      </c>
      <c r="P44" s="63" t="s">
        <v>59</v>
      </c>
      <c r="Q44" s="79">
        <v>37000</v>
      </c>
      <c r="R44" s="63" t="s">
        <v>58</v>
      </c>
      <c r="S44" s="79">
        <v>53000</v>
      </c>
      <c r="T44" s="63" t="s">
        <v>58</v>
      </c>
      <c r="U44" s="79">
        <v>56000</v>
      </c>
      <c r="V44" s="63" t="s">
        <v>58</v>
      </c>
      <c r="W44" s="79">
        <v>61000</v>
      </c>
      <c r="X44" s="63" t="s">
        <v>58</v>
      </c>
      <c r="Y44" s="79">
        <v>67000</v>
      </c>
      <c r="Z44" s="63" t="s">
        <v>60</v>
      </c>
      <c r="AA44" s="79">
        <v>72000</v>
      </c>
      <c r="AB44" s="60" t="s">
        <v>61</v>
      </c>
      <c r="AC44" s="61">
        <v>77100</v>
      </c>
      <c r="AD44" s="136" t="str">
        <f>IFERROR((1+(AC44/VLOOKUP(AB44,$B$19:$C$98,2,FALSE)-1))^(1/13)-1,"NULL")</f>
        <v>NULL</v>
      </c>
      <c r="AE44" s="136">
        <f>SUMPRODUCT($AJ$19:$AN$19,$AJ$15:$AN$15)</f>
        <v>5.2222400000000002E-2</v>
      </c>
      <c r="AF44" s="136">
        <v>6.5161999999999998E-2</v>
      </c>
      <c r="AG44" s="136" t="s">
        <v>376</v>
      </c>
      <c r="AH44" s="136" t="s">
        <v>376</v>
      </c>
      <c r="AI44" s="136"/>
      <c r="AJ44" s="134">
        <v>9.1691999999999996E-2</v>
      </c>
      <c r="AK44" s="134">
        <v>5.9060000000000001E-2</v>
      </c>
      <c r="AL44" s="134">
        <v>4.9169999999999998E-2</v>
      </c>
      <c r="AM44" s="134">
        <v>3.5799999999999998E-2</v>
      </c>
      <c r="AN44" s="134">
        <v>2.5389999999999999E-2</v>
      </c>
      <c r="AO44" s="134">
        <v>8.5244E-2</v>
      </c>
      <c r="AP44" s="134">
        <v>4.5080000000000002E-2</v>
      </c>
    </row>
    <row r="45" spans="1:44" x14ac:dyDescent="0.2">
      <c r="A45" s="66">
        <f>A44+1</f>
        <v>23</v>
      </c>
      <c r="B45" s="63" t="s">
        <v>72</v>
      </c>
      <c r="C45" s="79">
        <v>20800</v>
      </c>
      <c r="D45" s="63" t="s">
        <v>69</v>
      </c>
      <c r="E45" s="79">
        <v>16600</v>
      </c>
      <c r="F45" s="63" t="s">
        <v>73</v>
      </c>
      <c r="G45" s="79">
        <v>20000</v>
      </c>
      <c r="H45" s="63" t="s">
        <v>68</v>
      </c>
      <c r="I45" s="79">
        <v>23000</v>
      </c>
      <c r="J45" s="63" t="s">
        <v>66</v>
      </c>
      <c r="K45" s="79">
        <v>22000</v>
      </c>
      <c r="L45" s="63" t="s">
        <v>74</v>
      </c>
      <c r="M45" s="79">
        <v>26500</v>
      </c>
      <c r="N45" s="63" t="s">
        <v>75</v>
      </c>
      <c r="O45" s="79">
        <v>42000</v>
      </c>
      <c r="P45" s="63" t="s">
        <v>63</v>
      </c>
      <c r="Q45" s="79">
        <v>21500</v>
      </c>
      <c r="R45" s="63" t="s">
        <v>69</v>
      </c>
      <c r="S45" s="79">
        <v>28000</v>
      </c>
      <c r="T45" s="63" t="s">
        <v>64</v>
      </c>
      <c r="U45" s="79">
        <v>31100</v>
      </c>
      <c r="V45" s="63" t="s">
        <v>69</v>
      </c>
      <c r="W45" s="79">
        <v>36000</v>
      </c>
      <c r="X45" s="63" t="s">
        <v>76</v>
      </c>
      <c r="Y45" s="79">
        <v>34000</v>
      </c>
      <c r="Z45" s="63" t="s">
        <v>76</v>
      </c>
      <c r="AA45" s="79">
        <v>40000</v>
      </c>
      <c r="AB45" s="60" t="s">
        <v>76</v>
      </c>
      <c r="AC45" s="61">
        <v>42900</v>
      </c>
      <c r="AD45" s="136" t="str">
        <f>IFERROR((1+(AC45/VLOOKUP(AB45,$B$19:$C$98,2,FALSE)-1))^(1/13)-1,"NULL")</f>
        <v>NULL</v>
      </c>
      <c r="AE45" s="136">
        <f>SUMPRODUCT($AJ$19:$AN$19,$AJ$15:$AN$15)</f>
        <v>5.2222400000000002E-2</v>
      </c>
      <c r="AF45" s="136">
        <v>6.5161999999999998E-2</v>
      </c>
      <c r="AG45" s="136" t="s">
        <v>376</v>
      </c>
      <c r="AH45" s="136" t="s">
        <v>376</v>
      </c>
      <c r="AI45" s="136"/>
      <c r="AJ45" s="134">
        <v>9.1691999999999996E-2</v>
      </c>
      <c r="AK45" s="134">
        <v>5.9060000000000001E-2</v>
      </c>
      <c r="AL45" s="134">
        <v>4.9169999999999998E-2</v>
      </c>
      <c r="AM45" s="134">
        <v>3.5799999999999998E-2</v>
      </c>
      <c r="AN45" s="134">
        <v>2.5389999999999999E-2</v>
      </c>
      <c r="AO45" s="134">
        <v>8.5244E-2</v>
      </c>
      <c r="AP45" s="134">
        <v>4.5080000000000002E-2</v>
      </c>
    </row>
    <row r="46" spans="1:44" x14ac:dyDescent="0.2">
      <c r="A46" s="66">
        <f>A45+1</f>
        <v>24</v>
      </c>
      <c r="B46" s="63" t="s">
        <v>77</v>
      </c>
      <c r="C46" s="79">
        <v>20700</v>
      </c>
      <c r="D46" s="63" t="s">
        <v>73</v>
      </c>
      <c r="E46" s="79">
        <v>16500</v>
      </c>
      <c r="F46" s="63" t="s">
        <v>78</v>
      </c>
      <c r="G46" s="79">
        <v>20000</v>
      </c>
      <c r="H46" s="63" t="s">
        <v>66</v>
      </c>
      <c r="I46" s="79">
        <v>21000</v>
      </c>
      <c r="J46" s="63" t="s">
        <v>71</v>
      </c>
      <c r="K46" s="79">
        <v>21500</v>
      </c>
      <c r="L46" s="63" t="s">
        <v>71</v>
      </c>
      <c r="M46" s="79">
        <v>26000</v>
      </c>
      <c r="N46" s="63" t="s">
        <v>68</v>
      </c>
      <c r="O46" s="79">
        <v>31000</v>
      </c>
      <c r="P46" s="63" t="s">
        <v>70</v>
      </c>
      <c r="Q46" s="79">
        <v>19500</v>
      </c>
      <c r="R46" s="63" t="s">
        <v>71</v>
      </c>
      <c r="S46" s="79">
        <v>27500</v>
      </c>
      <c r="T46" s="63" t="s">
        <v>65</v>
      </c>
      <c r="U46" s="79">
        <v>31000</v>
      </c>
      <c r="V46" s="63" t="s">
        <v>79</v>
      </c>
      <c r="W46" s="79">
        <v>30000</v>
      </c>
      <c r="X46" s="63" t="s">
        <v>80</v>
      </c>
      <c r="Y46" s="79">
        <v>34000</v>
      </c>
      <c r="Z46" s="63" t="s">
        <v>80</v>
      </c>
      <c r="AA46" s="79">
        <v>40000</v>
      </c>
      <c r="AB46" s="60" t="s">
        <v>80</v>
      </c>
      <c r="AC46" s="61">
        <v>42900</v>
      </c>
      <c r="AD46" s="136" t="str">
        <f>IFERROR((1+(AC46/VLOOKUP(AB46,$B$19:$C$98,2,FALSE)-1))^(1/13)-1,"NULL")</f>
        <v>NULL</v>
      </c>
      <c r="AE46" s="136">
        <f>SUMPRODUCT($AJ$19:$AN$19,$AJ$15:$AN$15)</f>
        <v>5.2222400000000002E-2</v>
      </c>
      <c r="AF46" s="136">
        <v>6.5161999999999998E-2</v>
      </c>
      <c r="AG46" s="136" t="s">
        <v>376</v>
      </c>
      <c r="AH46" s="136" t="s">
        <v>376</v>
      </c>
      <c r="AI46" s="136"/>
      <c r="AJ46" s="134">
        <v>9.1691999999999996E-2</v>
      </c>
      <c r="AK46" s="134">
        <v>5.9060000000000001E-2</v>
      </c>
      <c r="AL46" s="134">
        <v>4.9169999999999998E-2</v>
      </c>
      <c r="AM46" s="134">
        <v>3.5799999999999998E-2</v>
      </c>
      <c r="AN46" s="134">
        <v>2.5389999999999999E-2</v>
      </c>
      <c r="AO46" s="134">
        <v>8.5244E-2</v>
      </c>
      <c r="AP46" s="134">
        <v>4.5080000000000002E-2</v>
      </c>
    </row>
    <row r="47" spans="1:44" x14ac:dyDescent="0.2">
      <c r="A47" s="66">
        <f>A46+1</f>
        <v>25</v>
      </c>
      <c r="B47" s="63" t="s">
        <v>73</v>
      </c>
      <c r="C47" s="79">
        <v>20500</v>
      </c>
      <c r="D47" s="63" t="s">
        <v>78</v>
      </c>
      <c r="E47" s="79">
        <v>16500</v>
      </c>
      <c r="F47" s="63" t="s">
        <v>72</v>
      </c>
      <c r="G47" s="79">
        <v>20000</v>
      </c>
      <c r="H47" s="63" t="s">
        <v>63</v>
      </c>
      <c r="I47" s="79">
        <v>18500</v>
      </c>
      <c r="J47" s="63" t="s">
        <v>67</v>
      </c>
      <c r="K47" s="79">
        <v>20000</v>
      </c>
      <c r="L47" s="63" t="s">
        <v>65</v>
      </c>
      <c r="M47" s="79">
        <v>24000</v>
      </c>
      <c r="N47" s="63" t="s">
        <v>81</v>
      </c>
      <c r="O47" s="79">
        <v>30000</v>
      </c>
      <c r="P47" s="63" t="s">
        <v>64</v>
      </c>
      <c r="Q47" s="79">
        <v>19300</v>
      </c>
      <c r="R47" s="63" t="s">
        <v>79</v>
      </c>
      <c r="S47" s="79">
        <v>27000</v>
      </c>
      <c r="T47" s="63" t="s">
        <v>79</v>
      </c>
      <c r="U47" s="79">
        <v>30000</v>
      </c>
      <c r="V47" s="63" t="s">
        <v>82</v>
      </c>
      <c r="W47" s="79">
        <v>26000</v>
      </c>
      <c r="X47" s="63" t="s">
        <v>83</v>
      </c>
      <c r="Y47" s="79">
        <v>31000</v>
      </c>
      <c r="Z47" s="63" t="s">
        <v>74</v>
      </c>
      <c r="AA47" s="79">
        <v>38000</v>
      </c>
      <c r="AB47" s="62" t="s">
        <v>84</v>
      </c>
      <c r="AC47" s="61">
        <v>41700</v>
      </c>
      <c r="AD47" s="136" t="str">
        <f>IFERROR((1+(AC47/VLOOKUP(AB47,$B$19:$C$98,2,FALSE)-1))^(1/13)-1,"NULL")</f>
        <v>NULL</v>
      </c>
      <c r="AE47" s="136">
        <f>SUMPRODUCT($AJ$19:$AN$19,$AJ$15:$AN$15)</f>
        <v>5.2222400000000002E-2</v>
      </c>
      <c r="AF47" s="136">
        <v>6.5161999999999998E-2</v>
      </c>
      <c r="AG47" s="136" t="s">
        <v>376</v>
      </c>
      <c r="AH47" s="136" t="s">
        <v>376</v>
      </c>
      <c r="AI47" s="136"/>
      <c r="AJ47" s="134">
        <v>9.1691999999999996E-2</v>
      </c>
      <c r="AK47" s="134">
        <v>5.9060000000000001E-2</v>
      </c>
      <c r="AL47" s="134">
        <v>4.9169999999999998E-2</v>
      </c>
      <c r="AM47" s="134">
        <v>3.5799999999999998E-2</v>
      </c>
      <c r="AN47" s="134">
        <v>2.5389999999999999E-2</v>
      </c>
      <c r="AO47" s="134">
        <v>8.5244E-2</v>
      </c>
      <c r="AP47" s="134">
        <v>4.5080000000000002E-2</v>
      </c>
    </row>
    <row r="48" spans="1:44" x14ac:dyDescent="0.2">
      <c r="A48" s="66">
        <f>A47+1</f>
        <v>26</v>
      </c>
      <c r="B48" s="63" t="s">
        <v>78</v>
      </c>
      <c r="C48" s="79">
        <v>20400</v>
      </c>
      <c r="D48" s="63" t="s">
        <v>77</v>
      </c>
      <c r="E48" s="79">
        <v>16500</v>
      </c>
      <c r="F48" s="63" t="s">
        <v>85</v>
      </c>
      <c r="G48" s="79">
        <v>20000</v>
      </c>
      <c r="H48" s="63" t="s">
        <v>85</v>
      </c>
      <c r="I48" s="79">
        <v>18300</v>
      </c>
      <c r="J48" s="63" t="s">
        <v>83</v>
      </c>
      <c r="K48" s="79">
        <v>18800</v>
      </c>
      <c r="L48" s="63" t="s">
        <v>91</v>
      </c>
      <c r="M48" s="79">
        <v>22000</v>
      </c>
      <c r="N48" s="63" t="s">
        <v>63</v>
      </c>
      <c r="O48" s="79">
        <v>27000</v>
      </c>
      <c r="P48" s="63" t="s">
        <v>65</v>
      </c>
      <c r="Q48" s="79">
        <v>18300</v>
      </c>
      <c r="R48" s="63" t="s">
        <v>63</v>
      </c>
      <c r="S48" s="79">
        <v>23500</v>
      </c>
      <c r="T48" s="63" t="s">
        <v>90</v>
      </c>
      <c r="U48" s="79">
        <v>26500</v>
      </c>
      <c r="V48" s="63" t="s">
        <v>63</v>
      </c>
      <c r="W48" s="79">
        <v>25400</v>
      </c>
      <c r="X48" s="63" t="s">
        <v>71</v>
      </c>
      <c r="Y48" s="79">
        <v>29000</v>
      </c>
      <c r="Z48" s="63" t="s">
        <v>72</v>
      </c>
      <c r="AA48" s="79">
        <v>34700</v>
      </c>
      <c r="AB48" s="62" t="s">
        <v>92</v>
      </c>
      <c r="AC48" s="61">
        <v>40100</v>
      </c>
      <c r="AD48" s="136" t="str">
        <f>IFERROR((1+(AC48/VLOOKUP(AB48,$B$19:$C$98,2,FALSE)-1))^(1/13)-1,"NULL")</f>
        <v>NULL</v>
      </c>
      <c r="AE48" s="136">
        <f>SUMPRODUCT($AJ$19:$AN$19,$AJ$15:$AN$15)</f>
        <v>5.2222400000000002E-2</v>
      </c>
      <c r="AF48" s="136">
        <v>6.5161999999999998E-2</v>
      </c>
      <c r="AG48" s="136" t="s">
        <v>376</v>
      </c>
      <c r="AH48" s="136" t="s">
        <v>376</v>
      </c>
      <c r="AI48" s="136"/>
      <c r="AJ48" s="134">
        <v>9.1691999999999996E-2</v>
      </c>
      <c r="AK48" s="134">
        <v>5.9060000000000001E-2</v>
      </c>
      <c r="AL48" s="134">
        <v>4.9169999999999998E-2</v>
      </c>
      <c r="AM48" s="134">
        <v>3.5799999999999998E-2</v>
      </c>
      <c r="AN48" s="134">
        <v>2.5389999999999999E-2</v>
      </c>
      <c r="AO48" s="134">
        <v>8.5244E-2</v>
      </c>
      <c r="AP48" s="134">
        <v>4.5080000000000002E-2</v>
      </c>
    </row>
    <row r="49" spans="1:42" x14ac:dyDescent="0.2">
      <c r="A49" s="66">
        <f>A48+1</f>
        <v>27</v>
      </c>
      <c r="B49" s="63" t="s">
        <v>89</v>
      </c>
      <c r="C49" s="79">
        <v>14900</v>
      </c>
      <c r="D49" s="63" t="s">
        <v>86</v>
      </c>
      <c r="E49" s="79">
        <v>14000</v>
      </c>
      <c r="F49" s="63" t="s">
        <v>68</v>
      </c>
      <c r="G49" s="79">
        <v>18500</v>
      </c>
      <c r="H49" s="63" t="s">
        <v>73</v>
      </c>
      <c r="I49" s="79">
        <v>18000</v>
      </c>
      <c r="J49" s="63" t="s">
        <v>63</v>
      </c>
      <c r="K49" s="79">
        <v>17000</v>
      </c>
      <c r="L49" s="63" t="s">
        <v>67</v>
      </c>
      <c r="M49" s="79">
        <v>20300</v>
      </c>
      <c r="N49" s="63" t="s">
        <v>71</v>
      </c>
      <c r="O49" s="79">
        <v>25500</v>
      </c>
      <c r="P49" s="63" t="s">
        <v>90</v>
      </c>
      <c r="Q49" s="79">
        <v>17600</v>
      </c>
      <c r="R49" s="63" t="s">
        <v>82</v>
      </c>
      <c r="S49" s="79">
        <v>22400</v>
      </c>
      <c r="T49" s="63" t="s">
        <v>82</v>
      </c>
      <c r="U49" s="79">
        <v>24500</v>
      </c>
      <c r="V49" s="63" t="s">
        <v>80</v>
      </c>
      <c r="W49" s="79">
        <v>25000</v>
      </c>
      <c r="X49" s="63" t="s">
        <v>96</v>
      </c>
      <c r="Y49" s="79">
        <v>27000</v>
      </c>
      <c r="Z49" s="63" t="s">
        <v>73</v>
      </c>
      <c r="AA49" s="79">
        <v>34300</v>
      </c>
      <c r="AB49" s="60" t="s">
        <v>97</v>
      </c>
      <c r="AC49" s="61">
        <v>37200</v>
      </c>
      <c r="AD49" s="136" t="str">
        <f>IFERROR((1+(AC49/VLOOKUP(AB49,$B$19:$C$98,2,FALSE)-1))^(1/13)-1,"NULL")</f>
        <v>NULL</v>
      </c>
      <c r="AE49" s="136">
        <f>SUMPRODUCT($AJ$19:$AN$19,$AJ$15:$AN$15)</f>
        <v>5.2222400000000002E-2</v>
      </c>
      <c r="AF49" s="136">
        <v>6.5161999999999998E-2</v>
      </c>
      <c r="AG49" s="136" t="s">
        <v>376</v>
      </c>
      <c r="AH49" s="136" t="s">
        <v>376</v>
      </c>
      <c r="AI49" s="136"/>
      <c r="AJ49" s="134">
        <v>9.1691999999999996E-2</v>
      </c>
      <c r="AK49" s="134">
        <v>5.9060000000000001E-2</v>
      </c>
      <c r="AL49" s="134">
        <v>4.9169999999999998E-2</v>
      </c>
      <c r="AM49" s="134">
        <v>3.5799999999999998E-2</v>
      </c>
      <c r="AN49" s="134">
        <v>2.5389999999999999E-2</v>
      </c>
      <c r="AO49" s="134">
        <v>8.5244E-2</v>
      </c>
      <c r="AP49" s="134">
        <v>4.5080000000000002E-2</v>
      </c>
    </row>
    <row r="50" spans="1:42" x14ac:dyDescent="0.2">
      <c r="A50" s="66">
        <f>A49+1</f>
        <v>28</v>
      </c>
      <c r="B50" s="63" t="s">
        <v>99</v>
      </c>
      <c r="C50" s="79">
        <v>14800</v>
      </c>
      <c r="D50" s="63" t="s">
        <v>100</v>
      </c>
      <c r="E50" s="79">
        <v>12900</v>
      </c>
      <c r="F50" s="63" t="s">
        <v>86</v>
      </c>
      <c r="G50" s="79">
        <v>17200</v>
      </c>
      <c r="H50" s="63" t="s">
        <v>86</v>
      </c>
      <c r="I50" s="79">
        <v>17900</v>
      </c>
      <c r="J50" s="63" t="s">
        <v>89</v>
      </c>
      <c r="K50" s="79">
        <v>16000</v>
      </c>
      <c r="L50" s="63" t="s">
        <v>63</v>
      </c>
      <c r="M50" s="79">
        <v>20000</v>
      </c>
      <c r="N50" s="63" t="s">
        <v>93</v>
      </c>
      <c r="O50" s="79">
        <v>23500</v>
      </c>
      <c r="P50" s="63" t="s">
        <v>71</v>
      </c>
      <c r="Q50" s="79">
        <v>16500</v>
      </c>
      <c r="R50" s="63" t="s">
        <v>72</v>
      </c>
      <c r="S50" s="79">
        <v>20700</v>
      </c>
      <c r="T50" s="63" t="s">
        <v>89</v>
      </c>
      <c r="U50" s="79">
        <v>23500</v>
      </c>
      <c r="V50" s="63" t="s">
        <v>89</v>
      </c>
      <c r="W50" s="79">
        <v>24000</v>
      </c>
      <c r="X50" s="63" t="s">
        <v>74</v>
      </c>
      <c r="Y50" s="79">
        <v>26500</v>
      </c>
      <c r="Z50" s="63" t="s">
        <v>71</v>
      </c>
      <c r="AA50" s="79">
        <v>33500</v>
      </c>
      <c r="AB50" s="60" t="s">
        <v>101</v>
      </c>
      <c r="AC50" s="61">
        <v>34800</v>
      </c>
      <c r="AD50" s="136" t="str">
        <f>IFERROR((1+(AC50/VLOOKUP(AB50,$B$19:$C$98,2,FALSE)-1))^(1/13)-1,"NULL")</f>
        <v>NULL</v>
      </c>
      <c r="AE50" s="136">
        <f>SUMPRODUCT($AJ$19:$AN$19,$AJ$15:$AN$15)</f>
        <v>5.2222400000000002E-2</v>
      </c>
      <c r="AF50" s="136">
        <v>6.5161999999999998E-2</v>
      </c>
      <c r="AG50" s="136" t="s">
        <v>376</v>
      </c>
      <c r="AH50" s="136" t="s">
        <v>376</v>
      </c>
      <c r="AI50" s="136"/>
      <c r="AJ50" s="134">
        <v>9.1691999999999996E-2</v>
      </c>
      <c r="AK50" s="134">
        <v>5.9060000000000001E-2</v>
      </c>
      <c r="AL50" s="134">
        <v>4.9169999999999998E-2</v>
      </c>
      <c r="AM50" s="134">
        <v>3.5799999999999998E-2</v>
      </c>
      <c r="AN50" s="134">
        <v>2.5389999999999999E-2</v>
      </c>
      <c r="AO50" s="134">
        <v>8.5244E-2</v>
      </c>
      <c r="AP50" s="134">
        <v>4.5080000000000002E-2</v>
      </c>
    </row>
    <row r="51" spans="1:42" x14ac:dyDescent="0.2">
      <c r="A51" s="66">
        <f>A50+1</f>
        <v>29</v>
      </c>
      <c r="B51" s="63" t="s">
        <v>68</v>
      </c>
      <c r="C51" s="79">
        <v>13400</v>
      </c>
      <c r="D51" s="63" t="s">
        <v>99</v>
      </c>
      <c r="E51" s="79">
        <v>11100</v>
      </c>
      <c r="F51" s="63" t="s">
        <v>102</v>
      </c>
      <c r="G51" s="79">
        <v>15000</v>
      </c>
      <c r="H51" s="63" t="s">
        <v>89</v>
      </c>
      <c r="I51" s="79">
        <v>17200</v>
      </c>
      <c r="J51" s="63" t="s">
        <v>69</v>
      </c>
      <c r="K51" s="79">
        <v>16000</v>
      </c>
      <c r="L51" s="63" t="s">
        <v>93</v>
      </c>
      <c r="M51" s="79">
        <v>18700</v>
      </c>
      <c r="N51" s="63" t="s">
        <v>88</v>
      </c>
      <c r="O51" s="79">
        <v>23000</v>
      </c>
      <c r="P51" s="63" t="s">
        <v>83</v>
      </c>
      <c r="Q51" s="79">
        <v>16200</v>
      </c>
      <c r="R51" s="63" t="s">
        <v>73</v>
      </c>
      <c r="S51" s="79">
        <v>20600</v>
      </c>
      <c r="T51" s="63" t="s">
        <v>74</v>
      </c>
      <c r="U51" s="79">
        <v>23300</v>
      </c>
      <c r="V51" s="63" t="s">
        <v>72</v>
      </c>
      <c r="W51" s="79">
        <v>23700</v>
      </c>
      <c r="X51" s="63" t="s">
        <v>73</v>
      </c>
      <c r="Y51" s="79">
        <v>26300</v>
      </c>
      <c r="Z51" s="63" t="s">
        <v>96</v>
      </c>
      <c r="AA51" s="79">
        <v>33000</v>
      </c>
      <c r="AB51" s="60" t="s">
        <v>103</v>
      </c>
      <c r="AC51" s="61">
        <v>33400</v>
      </c>
      <c r="AD51" s="136" t="str">
        <f>IFERROR((1+(AC51/VLOOKUP(AB51,$B$19:$C$98,2,FALSE)-1))^(1/13)-1,"NULL")</f>
        <v>NULL</v>
      </c>
      <c r="AE51" s="136">
        <f>SUMPRODUCT($AJ$19:$AN$19,$AJ$15:$AN$15)</f>
        <v>5.2222400000000002E-2</v>
      </c>
      <c r="AF51" s="136">
        <v>6.5161999999999998E-2</v>
      </c>
      <c r="AG51" s="136" t="s">
        <v>376</v>
      </c>
      <c r="AH51" s="136" t="s">
        <v>376</v>
      </c>
      <c r="AI51" s="136"/>
      <c r="AJ51" s="134">
        <v>9.1691999999999996E-2</v>
      </c>
      <c r="AK51" s="134">
        <v>5.9060000000000001E-2</v>
      </c>
      <c r="AL51" s="134">
        <v>4.9169999999999998E-2</v>
      </c>
      <c r="AM51" s="134">
        <v>3.5799999999999998E-2</v>
      </c>
      <c r="AN51" s="134">
        <v>2.5389999999999999E-2</v>
      </c>
      <c r="AO51" s="134">
        <v>8.5244E-2</v>
      </c>
      <c r="AP51" s="134">
        <v>4.5080000000000002E-2</v>
      </c>
    </row>
    <row r="52" spans="1:42" x14ac:dyDescent="0.2">
      <c r="A52" s="66">
        <f>A51+1</f>
        <v>30</v>
      </c>
      <c r="B52" s="63" t="s">
        <v>95</v>
      </c>
      <c r="C52" s="79">
        <v>11100</v>
      </c>
      <c r="D52" s="63" t="s">
        <v>106</v>
      </c>
      <c r="E52" s="79">
        <v>10300</v>
      </c>
      <c r="F52" s="63" t="s">
        <v>95</v>
      </c>
      <c r="G52" s="79">
        <v>13000</v>
      </c>
      <c r="H52" s="63" t="s">
        <v>95</v>
      </c>
      <c r="I52" s="79">
        <v>16000</v>
      </c>
      <c r="J52" s="63" t="s">
        <v>72</v>
      </c>
      <c r="K52" s="79">
        <v>15900</v>
      </c>
      <c r="L52" s="63" t="s">
        <v>75</v>
      </c>
      <c r="M52" s="79">
        <v>18200</v>
      </c>
      <c r="N52" s="63" t="s">
        <v>107</v>
      </c>
      <c r="O52" s="79">
        <v>21200</v>
      </c>
      <c r="P52" s="63" t="s">
        <v>82</v>
      </c>
      <c r="Q52" s="79">
        <v>14500</v>
      </c>
      <c r="R52" s="63" t="s">
        <v>85</v>
      </c>
      <c r="S52" s="79">
        <v>19800</v>
      </c>
      <c r="T52" s="63" t="s">
        <v>76</v>
      </c>
      <c r="U52" s="79">
        <v>22000</v>
      </c>
      <c r="V52" s="63" t="s">
        <v>85</v>
      </c>
      <c r="W52" s="79">
        <v>23100</v>
      </c>
      <c r="X52" s="63" t="s">
        <v>63</v>
      </c>
      <c r="Y52" s="79">
        <v>26000</v>
      </c>
      <c r="Z52" s="63" t="s">
        <v>101</v>
      </c>
      <c r="AA52" s="79">
        <v>32000</v>
      </c>
      <c r="AB52" s="60" t="s">
        <v>74</v>
      </c>
      <c r="AC52" s="61">
        <v>31400</v>
      </c>
      <c r="AD52" s="136" t="str">
        <f>IFERROR((1+(AC52/VLOOKUP(AB52,$B$19:$C$98,2,FALSE)-1))^(1/13)-1,"NULL")</f>
        <v>NULL</v>
      </c>
      <c r="AE52" s="136">
        <f>SUMPRODUCT($AJ$19:$AN$19,$AJ$15:$AN$15)</f>
        <v>5.2222400000000002E-2</v>
      </c>
      <c r="AF52" s="136">
        <v>6.5161999999999998E-2</v>
      </c>
      <c r="AG52" s="136" t="s">
        <v>376</v>
      </c>
      <c r="AH52" s="136" t="s">
        <v>376</v>
      </c>
      <c r="AI52" s="136"/>
      <c r="AJ52" s="134">
        <v>9.1691999999999996E-2</v>
      </c>
      <c r="AK52" s="134">
        <v>5.9060000000000001E-2</v>
      </c>
      <c r="AL52" s="134">
        <v>4.9169999999999998E-2</v>
      </c>
      <c r="AM52" s="134">
        <v>3.5799999999999998E-2</v>
      </c>
      <c r="AN52" s="134">
        <v>2.5389999999999999E-2</v>
      </c>
      <c r="AO52" s="134">
        <v>8.5244E-2</v>
      </c>
      <c r="AP52" s="134">
        <v>4.5080000000000002E-2</v>
      </c>
    </row>
    <row r="53" spans="1:42" x14ac:dyDescent="0.2">
      <c r="A53" s="66">
        <f>A52+1</f>
        <v>31</v>
      </c>
      <c r="B53" s="63" t="s">
        <v>100</v>
      </c>
      <c r="C53" s="79">
        <v>10700</v>
      </c>
      <c r="D53" s="63" t="s">
        <v>108</v>
      </c>
      <c r="E53" s="79">
        <v>10300</v>
      </c>
      <c r="F53" s="63" t="s">
        <v>99</v>
      </c>
      <c r="G53" s="79">
        <v>12400</v>
      </c>
      <c r="H53" s="63" t="s">
        <v>74</v>
      </c>
      <c r="I53" s="79">
        <v>15600</v>
      </c>
      <c r="J53" s="63" t="s">
        <v>85</v>
      </c>
      <c r="K53" s="79">
        <v>15800</v>
      </c>
      <c r="L53" s="63" t="s">
        <v>66</v>
      </c>
      <c r="M53" s="79">
        <v>18000</v>
      </c>
      <c r="N53" s="63" t="s">
        <v>67</v>
      </c>
      <c r="O53" s="79">
        <v>21000</v>
      </c>
      <c r="P53" s="63" t="s">
        <v>76</v>
      </c>
      <c r="Q53" s="79">
        <v>14000</v>
      </c>
      <c r="R53" s="63" t="s">
        <v>67</v>
      </c>
      <c r="S53" s="79">
        <v>19400</v>
      </c>
      <c r="T53" s="63" t="s">
        <v>80</v>
      </c>
      <c r="U53" s="79">
        <v>22000</v>
      </c>
      <c r="V53" s="63" t="s">
        <v>70</v>
      </c>
      <c r="W53" s="79">
        <v>22300</v>
      </c>
      <c r="X53" s="63" t="s">
        <v>101</v>
      </c>
      <c r="Y53" s="79">
        <v>25200</v>
      </c>
      <c r="Z53" s="63" t="s">
        <v>109</v>
      </c>
      <c r="AA53" s="79">
        <v>31800</v>
      </c>
      <c r="AB53" s="60" t="s">
        <v>105</v>
      </c>
      <c r="AC53" s="61">
        <v>29700</v>
      </c>
      <c r="AD53" s="136" t="str">
        <f>IFERROR((1+(AC53/VLOOKUP(AB53,$B$19:$C$98,2,FALSE)-1))^(1/13)-1,"NULL")</f>
        <v>NULL</v>
      </c>
      <c r="AE53" s="136">
        <f>SUMPRODUCT($AJ$19:$AN$19,$AJ$15:$AN$15)</f>
        <v>5.2222400000000002E-2</v>
      </c>
      <c r="AF53" s="136">
        <v>6.5161999999999998E-2</v>
      </c>
      <c r="AG53" s="136" t="s">
        <v>376</v>
      </c>
      <c r="AH53" s="136" t="s">
        <v>376</v>
      </c>
      <c r="AI53" s="136"/>
      <c r="AJ53" s="134">
        <v>9.1691999999999996E-2</v>
      </c>
      <c r="AK53" s="134">
        <v>5.9060000000000001E-2</v>
      </c>
      <c r="AL53" s="134">
        <v>4.9169999999999998E-2</v>
      </c>
      <c r="AM53" s="134">
        <v>3.5799999999999998E-2</v>
      </c>
      <c r="AN53" s="134">
        <v>2.5389999999999999E-2</v>
      </c>
      <c r="AO53" s="134">
        <v>8.5244E-2</v>
      </c>
      <c r="AP53" s="134">
        <v>4.5080000000000002E-2</v>
      </c>
    </row>
    <row r="54" spans="1:42" x14ac:dyDescent="0.2">
      <c r="A54" s="66">
        <f>A53+1</f>
        <v>32</v>
      </c>
      <c r="B54" s="63" t="s">
        <v>104</v>
      </c>
      <c r="C54" s="79">
        <v>10500</v>
      </c>
      <c r="D54" s="63" t="s">
        <v>65</v>
      </c>
      <c r="E54" s="79">
        <v>10300</v>
      </c>
      <c r="F54" s="63" t="s">
        <v>83</v>
      </c>
      <c r="G54" s="79">
        <v>12400</v>
      </c>
      <c r="H54" s="63" t="s">
        <v>88</v>
      </c>
      <c r="I54" s="79">
        <v>15500</v>
      </c>
      <c r="J54" s="63" t="s">
        <v>73</v>
      </c>
      <c r="K54" s="79">
        <v>15700</v>
      </c>
      <c r="L54" s="63" t="s">
        <v>88</v>
      </c>
      <c r="M54" s="79">
        <v>17500</v>
      </c>
      <c r="N54" s="63" t="s">
        <v>110</v>
      </c>
      <c r="O54" s="79">
        <v>20800</v>
      </c>
      <c r="P54" s="63" t="s">
        <v>80</v>
      </c>
      <c r="Q54" s="79">
        <v>14000</v>
      </c>
      <c r="R54" s="63" t="s">
        <v>91</v>
      </c>
      <c r="S54" s="79">
        <v>19000</v>
      </c>
      <c r="T54" s="63" t="s">
        <v>72</v>
      </c>
      <c r="U54" s="79">
        <v>21300</v>
      </c>
      <c r="V54" s="63" t="s">
        <v>96</v>
      </c>
      <c r="W54" s="79">
        <v>22000</v>
      </c>
      <c r="X54" s="63" t="s">
        <v>105</v>
      </c>
      <c r="Y54" s="79">
        <v>23000</v>
      </c>
      <c r="Z54" s="63" t="s">
        <v>83</v>
      </c>
      <c r="AA54" s="79">
        <v>31000</v>
      </c>
      <c r="AB54" s="60" t="s">
        <v>109</v>
      </c>
      <c r="AC54" s="61">
        <v>29200</v>
      </c>
      <c r="AD54" s="136" t="str">
        <f>IFERROR((1+(AC54/VLOOKUP(AB54,$B$19:$C$98,2,FALSE)-1))^(1/13)-1,"NULL")</f>
        <v>NULL</v>
      </c>
      <c r="AE54" s="136">
        <f>SUMPRODUCT($AJ$19:$AN$19,$AJ$15:$AN$15)</f>
        <v>5.2222400000000002E-2</v>
      </c>
      <c r="AF54" s="136">
        <v>6.5161999999999998E-2</v>
      </c>
      <c r="AG54" s="136" t="s">
        <v>376</v>
      </c>
      <c r="AH54" s="136" t="s">
        <v>376</v>
      </c>
      <c r="AI54" s="136"/>
      <c r="AJ54" s="134">
        <v>9.1691999999999996E-2</v>
      </c>
      <c r="AK54" s="134">
        <v>5.9060000000000001E-2</v>
      </c>
      <c r="AL54" s="134">
        <v>4.9169999999999998E-2</v>
      </c>
      <c r="AM54" s="134">
        <v>3.5799999999999998E-2</v>
      </c>
      <c r="AN54" s="134">
        <v>2.5389999999999999E-2</v>
      </c>
      <c r="AO54" s="134">
        <v>8.5244E-2</v>
      </c>
      <c r="AP54" s="134">
        <v>4.5080000000000002E-2</v>
      </c>
    </row>
    <row r="55" spans="1:42" x14ac:dyDescent="0.2">
      <c r="A55" s="66">
        <f>A54+1</f>
        <v>33</v>
      </c>
      <c r="B55" s="63" t="s">
        <v>106</v>
      </c>
      <c r="C55" s="79">
        <v>10100</v>
      </c>
      <c r="D55" s="63" t="s">
        <v>111</v>
      </c>
      <c r="E55" s="79">
        <v>10000</v>
      </c>
      <c r="F55" s="63" t="s">
        <v>71</v>
      </c>
      <c r="G55" s="79">
        <v>12200</v>
      </c>
      <c r="H55" s="63" t="s">
        <v>93</v>
      </c>
      <c r="I55" s="79">
        <v>13300</v>
      </c>
      <c r="J55" s="63" t="s">
        <v>78</v>
      </c>
      <c r="K55" s="79">
        <v>15600</v>
      </c>
      <c r="L55" s="63" t="s">
        <v>112</v>
      </c>
      <c r="M55" s="79">
        <v>17100</v>
      </c>
      <c r="N55" s="63" t="s">
        <v>98</v>
      </c>
      <c r="O55" s="79">
        <v>20300</v>
      </c>
      <c r="P55" s="63" t="s">
        <v>89</v>
      </c>
      <c r="Q55" s="79">
        <v>13400</v>
      </c>
      <c r="R55" s="63" t="s">
        <v>113</v>
      </c>
      <c r="S55" s="79">
        <v>18700</v>
      </c>
      <c r="T55" s="63" t="s">
        <v>73</v>
      </c>
      <c r="U55" s="79">
        <v>21200</v>
      </c>
      <c r="V55" s="63" t="s">
        <v>64</v>
      </c>
      <c r="W55" s="79">
        <v>20700</v>
      </c>
      <c r="X55" s="63" t="s">
        <v>109</v>
      </c>
      <c r="Y55" s="79">
        <v>22800</v>
      </c>
      <c r="Z55" s="63" t="s">
        <v>103</v>
      </c>
      <c r="AA55" s="79">
        <v>28500</v>
      </c>
      <c r="AB55" s="60" t="s">
        <v>114</v>
      </c>
      <c r="AC55" s="61">
        <v>26900</v>
      </c>
      <c r="AD55" s="136" t="str">
        <f>IFERROR((1+(AC55/VLOOKUP(AB55,$B$19:$C$98,2,FALSE)-1))^(1/13)-1,"NULL")</f>
        <v>NULL</v>
      </c>
      <c r="AE55" s="136">
        <f>SUMPRODUCT($AJ$19:$AN$19,$AJ$15:$AN$15)</f>
        <v>5.2222400000000002E-2</v>
      </c>
      <c r="AF55" s="136">
        <v>6.5161999999999998E-2</v>
      </c>
      <c r="AG55" s="136" t="s">
        <v>376</v>
      </c>
      <c r="AH55" s="136" t="s">
        <v>376</v>
      </c>
      <c r="AI55" s="136"/>
      <c r="AJ55" s="134">
        <v>9.1691999999999996E-2</v>
      </c>
      <c r="AK55" s="134">
        <v>5.9060000000000001E-2</v>
      </c>
      <c r="AL55" s="134">
        <v>4.9169999999999998E-2</v>
      </c>
      <c r="AM55" s="134">
        <v>3.5799999999999998E-2</v>
      </c>
      <c r="AN55" s="134">
        <v>2.5389999999999999E-2</v>
      </c>
      <c r="AO55" s="134">
        <v>8.5244E-2</v>
      </c>
      <c r="AP55" s="134">
        <v>4.5080000000000002E-2</v>
      </c>
    </row>
    <row r="56" spans="1:42" x14ac:dyDescent="0.2">
      <c r="A56" s="66">
        <f>A55+1</f>
        <v>34</v>
      </c>
      <c r="B56" s="63" t="s">
        <v>108</v>
      </c>
      <c r="C56" s="79">
        <v>10100</v>
      </c>
      <c r="D56" s="63" t="s">
        <v>115</v>
      </c>
      <c r="E56" s="79">
        <v>10000</v>
      </c>
      <c r="F56" s="63" t="s">
        <v>116</v>
      </c>
      <c r="G56" s="79">
        <v>11400</v>
      </c>
      <c r="H56" s="63" t="s">
        <v>83</v>
      </c>
      <c r="I56" s="79">
        <v>13000</v>
      </c>
      <c r="J56" s="63" t="s">
        <v>88</v>
      </c>
      <c r="K56" s="79">
        <v>15200</v>
      </c>
      <c r="L56" s="63" t="s">
        <v>117</v>
      </c>
      <c r="M56" s="79">
        <v>17000</v>
      </c>
      <c r="N56" s="63" t="s">
        <v>65</v>
      </c>
      <c r="O56" s="79">
        <v>20200</v>
      </c>
      <c r="P56" s="63" t="s">
        <v>67</v>
      </c>
      <c r="Q56" s="79">
        <v>13300</v>
      </c>
      <c r="R56" s="63" t="s">
        <v>117</v>
      </c>
      <c r="S56" s="79">
        <v>18500</v>
      </c>
      <c r="T56" s="63" t="s">
        <v>85</v>
      </c>
      <c r="U56" s="79">
        <v>21000</v>
      </c>
      <c r="V56" s="63" t="s">
        <v>118</v>
      </c>
      <c r="W56" s="79">
        <v>20000</v>
      </c>
      <c r="X56" s="63" t="s">
        <v>70</v>
      </c>
      <c r="Y56" s="79">
        <v>21500</v>
      </c>
      <c r="Z56" s="63" t="s">
        <v>119</v>
      </c>
      <c r="AA56" s="79">
        <v>26500</v>
      </c>
      <c r="AB56" s="60" t="s">
        <v>120</v>
      </c>
      <c r="AC56" s="61">
        <v>26600</v>
      </c>
      <c r="AD56" s="136" t="str">
        <f>IFERROR((1+(AC56/VLOOKUP(AB56,$B$19:$C$98,2,FALSE)-1))^(1/13)-1,"NULL")</f>
        <v>NULL</v>
      </c>
      <c r="AE56" s="136">
        <f>SUMPRODUCT($AJ$19:$AN$19,$AJ$15:$AN$15)</f>
        <v>5.2222400000000002E-2</v>
      </c>
      <c r="AF56" s="136">
        <v>6.5161999999999998E-2</v>
      </c>
      <c r="AG56" s="136" t="s">
        <v>376</v>
      </c>
      <c r="AH56" s="136" t="s">
        <v>376</v>
      </c>
      <c r="AI56" s="136"/>
      <c r="AJ56" s="134">
        <v>9.1691999999999996E-2</v>
      </c>
      <c r="AK56" s="134">
        <v>5.9060000000000001E-2</v>
      </c>
      <c r="AL56" s="134">
        <v>4.9169999999999998E-2</v>
      </c>
      <c r="AM56" s="134">
        <v>3.5799999999999998E-2</v>
      </c>
      <c r="AN56" s="134">
        <v>2.5389999999999999E-2</v>
      </c>
      <c r="AO56" s="134">
        <v>8.5244E-2</v>
      </c>
      <c r="AP56" s="134">
        <v>4.5080000000000002E-2</v>
      </c>
    </row>
    <row r="57" spans="1:42" x14ac:dyDescent="0.2">
      <c r="A57" s="66">
        <f>A56+1</f>
        <v>35</v>
      </c>
      <c r="B57" s="63" t="s">
        <v>65</v>
      </c>
      <c r="C57" s="79">
        <v>9100</v>
      </c>
      <c r="D57" s="63" t="s">
        <v>124</v>
      </c>
      <c r="E57" s="79">
        <v>8200</v>
      </c>
      <c r="F57" s="63" t="s">
        <v>93</v>
      </c>
      <c r="G57" s="79">
        <v>10600</v>
      </c>
      <c r="H57" s="63" t="s">
        <v>125</v>
      </c>
      <c r="I57" s="79">
        <v>12000</v>
      </c>
      <c r="J57" s="63" t="s">
        <v>112</v>
      </c>
      <c r="K57" s="79">
        <v>13300</v>
      </c>
      <c r="L57" s="63" t="s">
        <v>85</v>
      </c>
      <c r="M57" s="79">
        <v>16700</v>
      </c>
      <c r="N57" s="63" t="s">
        <v>126</v>
      </c>
      <c r="O57" s="79">
        <v>19300</v>
      </c>
      <c r="P57" s="63" t="s">
        <v>95</v>
      </c>
      <c r="Q57" s="79">
        <v>12300</v>
      </c>
      <c r="R57" s="63" t="s">
        <v>76</v>
      </c>
      <c r="S57" s="79">
        <v>17500</v>
      </c>
      <c r="T57" s="63" t="s">
        <v>105</v>
      </c>
      <c r="U57" s="79">
        <v>19800</v>
      </c>
      <c r="V57" s="63" t="s">
        <v>105</v>
      </c>
      <c r="W57" s="79">
        <v>18700</v>
      </c>
      <c r="X57" s="63" t="s">
        <v>117</v>
      </c>
      <c r="Y57" s="79">
        <v>20300</v>
      </c>
      <c r="Z57" s="63" t="s">
        <v>127</v>
      </c>
      <c r="AA57" s="79">
        <v>24500</v>
      </c>
      <c r="AB57" s="60" t="s">
        <v>128</v>
      </c>
      <c r="AC57" s="61">
        <v>25500</v>
      </c>
      <c r="AD57" s="136" t="str">
        <f>IFERROR((1+(AC57/VLOOKUP(AB57,$B$19:$C$98,2,FALSE)-1))^(1/13)-1,"NULL")</f>
        <v>NULL</v>
      </c>
      <c r="AE57" s="136">
        <f>SUMPRODUCT($AJ$19:$AN$19,$AJ$15:$AN$15)</f>
        <v>5.2222400000000002E-2</v>
      </c>
      <c r="AF57" s="136">
        <v>6.5161999999999998E-2</v>
      </c>
      <c r="AG57" s="136" t="s">
        <v>376</v>
      </c>
      <c r="AH57" s="136" t="s">
        <v>376</v>
      </c>
      <c r="AI57" s="136"/>
      <c r="AJ57" s="134">
        <v>9.1691999999999996E-2</v>
      </c>
      <c r="AK57" s="134">
        <v>5.9060000000000001E-2</v>
      </c>
      <c r="AL57" s="134">
        <v>4.9169999999999998E-2</v>
      </c>
      <c r="AM57" s="134">
        <v>3.5799999999999998E-2</v>
      </c>
      <c r="AN57" s="134">
        <v>2.5389999999999999E-2</v>
      </c>
      <c r="AO57" s="134">
        <v>8.5244E-2</v>
      </c>
      <c r="AP57" s="134">
        <v>4.5080000000000002E-2</v>
      </c>
    </row>
    <row r="58" spans="1:42" x14ac:dyDescent="0.2">
      <c r="A58" s="66">
        <f>A57+1</f>
        <v>36</v>
      </c>
      <c r="B58" s="63" t="s">
        <v>111</v>
      </c>
      <c r="C58" s="79">
        <v>9000</v>
      </c>
      <c r="D58" s="63" t="s">
        <v>102</v>
      </c>
      <c r="E58" s="79">
        <v>8000</v>
      </c>
      <c r="F58" s="63" t="s">
        <v>104</v>
      </c>
      <c r="G58" s="79">
        <v>10500</v>
      </c>
      <c r="H58" s="63" t="s">
        <v>124</v>
      </c>
      <c r="I58" s="79">
        <v>12000</v>
      </c>
      <c r="J58" s="63" t="s">
        <v>109</v>
      </c>
      <c r="K58" s="79">
        <v>12900</v>
      </c>
      <c r="L58" s="63" t="s">
        <v>109</v>
      </c>
      <c r="M58" s="79">
        <v>16600</v>
      </c>
      <c r="N58" s="63" t="s">
        <v>90</v>
      </c>
      <c r="O58" s="79">
        <v>19200</v>
      </c>
      <c r="P58" s="63" t="s">
        <v>129</v>
      </c>
      <c r="Q58" s="79">
        <v>12000</v>
      </c>
      <c r="R58" s="63" t="s">
        <v>80</v>
      </c>
      <c r="S58" s="79">
        <v>17500</v>
      </c>
      <c r="T58" s="63" t="s">
        <v>67</v>
      </c>
      <c r="U58" s="79">
        <v>19600</v>
      </c>
      <c r="V58" s="63" t="s">
        <v>101</v>
      </c>
      <c r="W58" s="79">
        <v>18400</v>
      </c>
      <c r="X58" s="63" t="s">
        <v>116</v>
      </c>
      <c r="Y58" s="79">
        <v>20000</v>
      </c>
      <c r="Z58" s="63" t="s">
        <v>118</v>
      </c>
      <c r="AA58" s="79">
        <v>23000</v>
      </c>
      <c r="AB58" s="60" t="s">
        <v>130</v>
      </c>
      <c r="AC58" s="61">
        <v>25000</v>
      </c>
      <c r="AD58" s="136" t="str">
        <f>IFERROR((1+(AC58/VLOOKUP(AB58,$B$19:$C$98,2,FALSE)-1))^(1/13)-1,"NULL")</f>
        <v>NULL</v>
      </c>
      <c r="AE58" s="136">
        <f>SUMPRODUCT($AJ$19:$AN$19,$AJ$15:$AN$15)</f>
        <v>5.2222400000000002E-2</v>
      </c>
      <c r="AF58" s="136">
        <v>6.5161999999999998E-2</v>
      </c>
      <c r="AG58" s="136" t="s">
        <v>376</v>
      </c>
      <c r="AH58" s="136" t="s">
        <v>376</v>
      </c>
      <c r="AI58" s="136"/>
      <c r="AJ58" s="134">
        <v>9.1691999999999996E-2</v>
      </c>
      <c r="AK58" s="134">
        <v>5.9060000000000001E-2</v>
      </c>
      <c r="AL58" s="134">
        <v>4.9169999999999998E-2</v>
      </c>
      <c r="AM58" s="134">
        <v>3.5799999999999998E-2</v>
      </c>
      <c r="AN58" s="134">
        <v>2.5389999999999999E-2</v>
      </c>
      <c r="AO58" s="134">
        <v>8.5244E-2</v>
      </c>
      <c r="AP58" s="134">
        <v>4.5080000000000002E-2</v>
      </c>
    </row>
    <row r="59" spans="1:42" x14ac:dyDescent="0.2">
      <c r="A59" s="66">
        <f>A58+1</f>
        <v>37</v>
      </c>
      <c r="B59" s="63" t="s">
        <v>140</v>
      </c>
      <c r="C59" s="79">
        <v>8600</v>
      </c>
      <c r="D59" s="63" t="s">
        <v>141</v>
      </c>
      <c r="E59" s="79">
        <v>7700</v>
      </c>
      <c r="F59" s="63" t="s">
        <v>125</v>
      </c>
      <c r="G59" s="79">
        <v>10000</v>
      </c>
      <c r="H59" s="63" t="s">
        <v>104</v>
      </c>
      <c r="I59" s="79">
        <v>11000</v>
      </c>
      <c r="J59" s="63" t="s">
        <v>106</v>
      </c>
      <c r="K59" s="79">
        <v>12400</v>
      </c>
      <c r="L59" s="63" t="s">
        <v>95</v>
      </c>
      <c r="M59" s="79">
        <v>15800</v>
      </c>
      <c r="N59" s="63" t="s">
        <v>73</v>
      </c>
      <c r="O59" s="79">
        <v>19000</v>
      </c>
      <c r="P59" s="63" t="s">
        <v>99</v>
      </c>
      <c r="Q59" s="79">
        <v>11000</v>
      </c>
      <c r="R59" s="63" t="s">
        <v>116</v>
      </c>
      <c r="S59" s="79">
        <v>17000</v>
      </c>
      <c r="T59" s="63" t="s">
        <v>101</v>
      </c>
      <c r="U59" s="79">
        <v>18100</v>
      </c>
      <c r="V59" s="63" t="s">
        <v>67</v>
      </c>
      <c r="W59" s="79">
        <v>18000</v>
      </c>
      <c r="X59" s="63" t="s">
        <v>118</v>
      </c>
      <c r="Y59" s="79">
        <v>19200</v>
      </c>
      <c r="Z59" s="63" t="s">
        <v>67</v>
      </c>
      <c r="AA59" s="79">
        <v>20400</v>
      </c>
      <c r="AB59" s="60" t="s">
        <v>142</v>
      </c>
      <c r="AC59" s="61">
        <v>24200</v>
      </c>
      <c r="AD59" s="136" t="str">
        <f>IFERROR((1+(AC59/VLOOKUP(AB59,$B$19:$C$98,2,FALSE)-1))^(1/13)-1,"NULL")</f>
        <v>NULL</v>
      </c>
      <c r="AE59" s="136">
        <f>SUMPRODUCT($AJ$19:$AN$19,$AJ$15:$AN$15)</f>
        <v>5.2222400000000002E-2</v>
      </c>
      <c r="AF59" s="136">
        <v>6.5161999999999998E-2</v>
      </c>
      <c r="AG59" s="136" t="s">
        <v>376</v>
      </c>
      <c r="AH59" s="136" t="s">
        <v>376</v>
      </c>
      <c r="AI59" s="136"/>
      <c r="AJ59" s="134">
        <v>9.1691999999999996E-2</v>
      </c>
      <c r="AK59" s="134">
        <v>5.9060000000000001E-2</v>
      </c>
      <c r="AL59" s="134">
        <v>4.9169999999999998E-2</v>
      </c>
      <c r="AM59" s="134">
        <v>3.5799999999999998E-2</v>
      </c>
      <c r="AN59" s="134">
        <v>2.5389999999999999E-2</v>
      </c>
      <c r="AO59" s="134">
        <v>8.5244E-2</v>
      </c>
      <c r="AP59" s="134">
        <v>4.5080000000000002E-2</v>
      </c>
    </row>
    <row r="60" spans="1:42" x14ac:dyDescent="0.2">
      <c r="A60" s="66">
        <f>A59+1</f>
        <v>38</v>
      </c>
      <c r="B60" s="63" t="s">
        <v>131</v>
      </c>
      <c r="C60" s="79">
        <v>8100</v>
      </c>
      <c r="D60" s="63" t="s">
        <v>146</v>
      </c>
      <c r="E60" s="79">
        <v>7600</v>
      </c>
      <c r="F60" s="63" t="s">
        <v>100</v>
      </c>
      <c r="G60" s="79">
        <v>9300</v>
      </c>
      <c r="H60" s="63" t="s">
        <v>111</v>
      </c>
      <c r="I60" s="79">
        <v>10400</v>
      </c>
      <c r="J60" s="63" t="s">
        <v>82</v>
      </c>
      <c r="K60" s="79">
        <v>12300</v>
      </c>
      <c r="L60" s="63" t="s">
        <v>147</v>
      </c>
      <c r="M60" s="79">
        <v>15000</v>
      </c>
      <c r="N60" s="63" t="s">
        <v>109</v>
      </c>
      <c r="O60" s="79">
        <v>18700</v>
      </c>
      <c r="P60" s="63" t="s">
        <v>116</v>
      </c>
      <c r="Q60" s="79">
        <v>10500</v>
      </c>
      <c r="R60" s="63" t="s">
        <v>98</v>
      </c>
      <c r="S60" s="79">
        <v>15800</v>
      </c>
      <c r="T60" s="63" t="s">
        <v>119</v>
      </c>
      <c r="U60" s="79">
        <v>18000</v>
      </c>
      <c r="V60" s="63" t="s">
        <v>132</v>
      </c>
      <c r="W60" s="79">
        <v>17800</v>
      </c>
      <c r="X60" s="63" t="s">
        <v>148</v>
      </c>
      <c r="Y60" s="79">
        <v>18200</v>
      </c>
      <c r="Z60" s="63" t="s">
        <v>115</v>
      </c>
      <c r="AA60" s="79">
        <v>20000</v>
      </c>
      <c r="AB60" s="62" t="s">
        <v>149</v>
      </c>
      <c r="AC60" s="61">
        <v>23400</v>
      </c>
      <c r="AD60" s="136" t="str">
        <f>IFERROR((1+(AC60/VLOOKUP(AB60,$B$19:$C$98,2,FALSE)-1))^(1/13)-1,"NULL")</f>
        <v>NULL</v>
      </c>
      <c r="AE60" s="136">
        <f>SUMPRODUCT($AJ$19:$AN$19,$AJ$15:$AN$15)</f>
        <v>5.2222400000000002E-2</v>
      </c>
      <c r="AF60" s="136">
        <v>6.5161999999999998E-2</v>
      </c>
      <c r="AG60" s="136" t="s">
        <v>376</v>
      </c>
      <c r="AH60" s="136" t="s">
        <v>376</v>
      </c>
      <c r="AI60" s="136"/>
      <c r="AJ60" s="134">
        <v>9.1691999999999996E-2</v>
      </c>
      <c r="AK60" s="134">
        <v>5.9060000000000001E-2</v>
      </c>
      <c r="AL60" s="134">
        <v>4.9169999999999998E-2</v>
      </c>
      <c r="AM60" s="134">
        <v>3.5799999999999998E-2</v>
      </c>
      <c r="AN60" s="134">
        <v>2.5389999999999999E-2</v>
      </c>
      <c r="AO60" s="134">
        <v>8.5244E-2</v>
      </c>
      <c r="AP60" s="134">
        <v>4.5080000000000002E-2</v>
      </c>
    </row>
    <row r="61" spans="1:42" x14ac:dyDescent="0.2">
      <c r="A61" s="66">
        <f>A60+1</f>
        <v>39</v>
      </c>
      <c r="B61" s="63" t="s">
        <v>144</v>
      </c>
      <c r="C61" s="79">
        <v>7700</v>
      </c>
      <c r="D61" s="63" t="s">
        <v>150</v>
      </c>
      <c r="E61" s="79">
        <v>7600</v>
      </c>
      <c r="F61" s="63" t="s">
        <v>65</v>
      </c>
      <c r="G61" s="79">
        <v>9200</v>
      </c>
      <c r="H61" s="63" t="s">
        <v>115</v>
      </c>
      <c r="I61" s="79">
        <v>10400</v>
      </c>
      <c r="J61" s="63" t="s">
        <v>76</v>
      </c>
      <c r="K61" s="79">
        <v>12000</v>
      </c>
      <c r="L61" s="63" t="s">
        <v>116</v>
      </c>
      <c r="M61" s="79">
        <v>15000</v>
      </c>
      <c r="N61" s="63" t="s">
        <v>105</v>
      </c>
      <c r="O61" s="79">
        <v>18600</v>
      </c>
      <c r="P61" s="63" t="s">
        <v>66</v>
      </c>
      <c r="Q61" s="79">
        <v>10500</v>
      </c>
      <c r="R61" s="63" t="s">
        <v>99</v>
      </c>
      <c r="S61" s="79">
        <v>14500</v>
      </c>
      <c r="T61" s="63" t="s">
        <v>122</v>
      </c>
      <c r="U61" s="79">
        <v>18000</v>
      </c>
      <c r="V61" s="63" t="s">
        <v>145</v>
      </c>
      <c r="W61" s="79">
        <v>17800</v>
      </c>
      <c r="X61" s="63" t="s">
        <v>130</v>
      </c>
      <c r="Y61" s="79">
        <v>17800</v>
      </c>
      <c r="Z61" s="63" t="s">
        <v>121</v>
      </c>
      <c r="AA61" s="79">
        <v>20000</v>
      </c>
      <c r="AB61" s="60" t="s">
        <v>151</v>
      </c>
      <c r="AC61" s="61">
        <v>22700</v>
      </c>
      <c r="AD61" s="136" t="str">
        <f>IFERROR((1+(AC61/VLOOKUP(AB61,$B$19:$C$98,2,FALSE)-1))^(1/13)-1,"NULL")</f>
        <v>NULL</v>
      </c>
      <c r="AE61" s="136">
        <f>SUMPRODUCT($AJ$19:$AN$19,$AJ$15:$AN$15)</f>
        <v>5.2222400000000002E-2</v>
      </c>
      <c r="AF61" s="136">
        <v>6.5161999999999998E-2</v>
      </c>
      <c r="AG61" s="136" t="s">
        <v>376</v>
      </c>
      <c r="AH61" s="136" t="s">
        <v>376</v>
      </c>
      <c r="AI61" s="136"/>
      <c r="AJ61" s="134">
        <v>9.1691999999999996E-2</v>
      </c>
      <c r="AK61" s="134">
        <v>5.9060000000000001E-2</v>
      </c>
      <c r="AL61" s="134">
        <v>4.9169999999999998E-2</v>
      </c>
      <c r="AM61" s="134">
        <v>3.5799999999999998E-2</v>
      </c>
      <c r="AN61" s="134">
        <v>2.5389999999999999E-2</v>
      </c>
      <c r="AO61" s="134">
        <v>8.5244E-2</v>
      </c>
      <c r="AP61" s="134">
        <v>4.5080000000000002E-2</v>
      </c>
    </row>
    <row r="62" spans="1:42" x14ac:dyDescent="0.2">
      <c r="A62" s="66">
        <f>A61+1</f>
        <v>40</v>
      </c>
      <c r="B62" s="63" t="s">
        <v>118</v>
      </c>
      <c r="C62" s="79">
        <v>6900</v>
      </c>
      <c r="D62" s="63" t="s">
        <v>140</v>
      </c>
      <c r="E62" s="79">
        <v>7100</v>
      </c>
      <c r="F62" s="63" t="s">
        <v>82</v>
      </c>
      <c r="G62" s="79">
        <v>8600</v>
      </c>
      <c r="H62" s="63" t="s">
        <v>163</v>
      </c>
      <c r="I62" s="79">
        <v>9900</v>
      </c>
      <c r="J62" s="63" t="s">
        <v>164</v>
      </c>
      <c r="K62" s="79">
        <v>11000</v>
      </c>
      <c r="L62" s="63" t="s">
        <v>165</v>
      </c>
      <c r="M62" s="79">
        <v>13900</v>
      </c>
      <c r="N62" s="63" t="s">
        <v>76</v>
      </c>
      <c r="O62" s="79">
        <v>17000</v>
      </c>
      <c r="P62" s="63" t="s">
        <v>144</v>
      </c>
      <c r="Q62" s="79">
        <v>10000</v>
      </c>
      <c r="R62" s="63" t="s">
        <v>66</v>
      </c>
      <c r="S62" s="79">
        <v>13500</v>
      </c>
      <c r="T62" s="63" t="s">
        <v>87</v>
      </c>
      <c r="U62" s="79">
        <v>16800</v>
      </c>
      <c r="V62" s="63" t="s">
        <v>166</v>
      </c>
      <c r="W62" s="79">
        <v>17400</v>
      </c>
      <c r="X62" s="63" t="s">
        <v>115</v>
      </c>
      <c r="Y62" s="79">
        <v>17000</v>
      </c>
      <c r="Z62" s="63" t="s">
        <v>99</v>
      </c>
      <c r="AA62" s="79">
        <v>19300</v>
      </c>
      <c r="AB62" s="63" t="s">
        <v>167</v>
      </c>
      <c r="AC62" s="61">
        <v>21300</v>
      </c>
      <c r="AD62" s="136" t="str">
        <f>IFERROR((1+(AC62/VLOOKUP(AB62,$B$19:$C$98,2,FALSE)-1))^(1/13)-1,"NULL")</f>
        <v>NULL</v>
      </c>
      <c r="AE62" s="136">
        <f>SUMPRODUCT($AJ$19:$AN$19,$AJ$15:$AN$15)</f>
        <v>5.2222400000000002E-2</v>
      </c>
      <c r="AF62" s="136">
        <v>6.5161999999999998E-2</v>
      </c>
      <c r="AG62" s="136" t="s">
        <v>376</v>
      </c>
      <c r="AH62" s="136" t="s">
        <v>376</v>
      </c>
      <c r="AI62" s="136"/>
      <c r="AJ62" s="134">
        <v>9.1691999999999996E-2</v>
      </c>
      <c r="AK62" s="134">
        <v>5.9060000000000001E-2</v>
      </c>
      <c r="AL62" s="134">
        <v>4.9169999999999998E-2</v>
      </c>
      <c r="AM62" s="134">
        <v>3.5799999999999998E-2</v>
      </c>
      <c r="AN62" s="134">
        <v>2.5389999999999999E-2</v>
      </c>
      <c r="AO62" s="134">
        <v>8.5244E-2</v>
      </c>
      <c r="AP62" s="134">
        <v>4.5080000000000002E-2</v>
      </c>
    </row>
    <row r="63" spans="1:42" x14ac:dyDescent="0.2">
      <c r="A63" s="66">
        <f>A62+1</f>
        <v>41</v>
      </c>
      <c r="B63" s="63" t="s">
        <v>137</v>
      </c>
      <c r="C63" s="79">
        <v>6700</v>
      </c>
      <c r="D63" s="63" t="s">
        <v>118</v>
      </c>
      <c r="E63" s="79">
        <v>7000</v>
      </c>
      <c r="F63" s="63" t="s">
        <v>160</v>
      </c>
      <c r="G63" s="79">
        <v>8500</v>
      </c>
      <c r="H63" s="63" t="s">
        <v>117</v>
      </c>
      <c r="I63" s="79">
        <v>9300</v>
      </c>
      <c r="J63" s="63" t="s">
        <v>168</v>
      </c>
      <c r="K63" s="79">
        <v>11000</v>
      </c>
      <c r="L63" s="63" t="s">
        <v>126</v>
      </c>
      <c r="M63" s="79">
        <v>13500</v>
      </c>
      <c r="N63" s="63" t="s">
        <v>80</v>
      </c>
      <c r="O63" s="79">
        <v>17000</v>
      </c>
      <c r="P63" s="63" t="s">
        <v>169</v>
      </c>
      <c r="Q63" s="79">
        <v>10000</v>
      </c>
      <c r="R63" s="63" t="s">
        <v>95</v>
      </c>
      <c r="S63" s="79">
        <v>13500</v>
      </c>
      <c r="T63" s="63" t="s">
        <v>113</v>
      </c>
      <c r="U63" s="79">
        <v>16600</v>
      </c>
      <c r="V63" s="63" t="s">
        <v>148</v>
      </c>
      <c r="W63" s="79">
        <v>16500</v>
      </c>
      <c r="X63" s="63" t="s">
        <v>121</v>
      </c>
      <c r="Y63" s="79">
        <v>17000</v>
      </c>
      <c r="Z63" s="63" t="s">
        <v>170</v>
      </c>
      <c r="AA63" s="79">
        <v>19200</v>
      </c>
      <c r="AB63" s="60" t="s">
        <v>171</v>
      </c>
      <c r="AC63" s="61">
        <v>21100</v>
      </c>
      <c r="AD63" s="136" t="str">
        <f>IFERROR((1+(AC63/VLOOKUP(AB63,$B$19:$C$98,2,FALSE)-1))^(1/13)-1,"NULL")</f>
        <v>NULL</v>
      </c>
      <c r="AE63" s="136">
        <f>SUMPRODUCT($AJ$19:$AN$19,$AJ$15:$AN$15)</f>
        <v>5.2222400000000002E-2</v>
      </c>
      <c r="AF63" s="136">
        <v>6.5161999999999998E-2</v>
      </c>
      <c r="AG63" s="136" t="s">
        <v>376</v>
      </c>
      <c r="AH63" s="136" t="s">
        <v>376</v>
      </c>
      <c r="AI63" s="136"/>
      <c r="AJ63" s="134">
        <v>9.1691999999999996E-2</v>
      </c>
      <c r="AK63" s="134">
        <v>5.9060000000000001E-2</v>
      </c>
      <c r="AL63" s="134">
        <v>4.9169999999999998E-2</v>
      </c>
      <c r="AM63" s="134">
        <v>3.5799999999999998E-2</v>
      </c>
      <c r="AN63" s="134">
        <v>2.5389999999999999E-2</v>
      </c>
      <c r="AO63" s="134">
        <v>8.5244E-2</v>
      </c>
      <c r="AP63" s="134">
        <v>4.5080000000000002E-2</v>
      </c>
    </row>
    <row r="64" spans="1:42" x14ac:dyDescent="0.2">
      <c r="A64" s="66">
        <f>A63+1</f>
        <v>42</v>
      </c>
      <c r="B64" s="63" t="s">
        <v>170</v>
      </c>
      <c r="C64" s="79">
        <v>6600</v>
      </c>
      <c r="D64" s="63" t="s">
        <v>172</v>
      </c>
      <c r="E64" s="79">
        <v>6900</v>
      </c>
      <c r="F64" s="63" t="s">
        <v>136</v>
      </c>
      <c r="G64" s="79">
        <v>8400</v>
      </c>
      <c r="H64" s="63" t="s">
        <v>112</v>
      </c>
      <c r="I64" s="79">
        <v>9300</v>
      </c>
      <c r="J64" s="63" t="s">
        <v>125</v>
      </c>
      <c r="K64" s="79">
        <v>11000</v>
      </c>
      <c r="L64" s="63" t="s">
        <v>122</v>
      </c>
      <c r="M64" s="79">
        <v>13500</v>
      </c>
      <c r="N64" s="63" t="s">
        <v>154</v>
      </c>
      <c r="O64" s="79">
        <v>16900</v>
      </c>
      <c r="P64" s="63" t="s">
        <v>100</v>
      </c>
      <c r="Q64" s="79">
        <v>9900</v>
      </c>
      <c r="R64" s="63" t="s">
        <v>122</v>
      </c>
      <c r="S64" s="79">
        <v>13400</v>
      </c>
      <c r="T64" s="63" t="s">
        <v>173</v>
      </c>
      <c r="U64" s="79">
        <v>16000</v>
      </c>
      <c r="V64" s="63" t="s">
        <v>174</v>
      </c>
      <c r="W64" s="79">
        <v>16000</v>
      </c>
      <c r="X64" s="63" t="s">
        <v>138</v>
      </c>
      <c r="Y64" s="79">
        <v>17000</v>
      </c>
      <c r="Z64" s="63" t="s">
        <v>175</v>
      </c>
      <c r="AA64" s="79">
        <v>18700</v>
      </c>
      <c r="AB64" s="60" t="s">
        <v>70</v>
      </c>
      <c r="AC64" s="61">
        <v>21000</v>
      </c>
      <c r="AD64" s="136" t="str">
        <f>IFERROR((1+(AC64/VLOOKUP(AB64,$B$19:$C$98,2,FALSE)-1))^(1/13)-1,"NULL")</f>
        <v>NULL</v>
      </c>
      <c r="AE64" s="136">
        <f>SUMPRODUCT($AJ$19:$AN$19,$AJ$15:$AN$15)</f>
        <v>5.2222400000000002E-2</v>
      </c>
      <c r="AF64" s="136">
        <v>6.5161999999999998E-2</v>
      </c>
      <c r="AG64" s="136" t="s">
        <v>376</v>
      </c>
      <c r="AH64" s="136" t="s">
        <v>376</v>
      </c>
      <c r="AI64" s="136"/>
      <c r="AJ64" s="134">
        <v>9.1691999999999996E-2</v>
      </c>
      <c r="AK64" s="134">
        <v>5.9060000000000001E-2</v>
      </c>
      <c r="AL64" s="134">
        <v>4.9169999999999998E-2</v>
      </c>
      <c r="AM64" s="134">
        <v>3.5799999999999998E-2</v>
      </c>
      <c r="AN64" s="134">
        <v>2.5389999999999999E-2</v>
      </c>
      <c r="AO64" s="134">
        <v>8.5244E-2</v>
      </c>
      <c r="AP64" s="134">
        <v>4.5080000000000002E-2</v>
      </c>
    </row>
    <row r="65" spans="1:42" x14ac:dyDescent="0.2">
      <c r="A65" s="66">
        <f>A64+1</f>
        <v>43</v>
      </c>
      <c r="B65" s="63" t="s">
        <v>112</v>
      </c>
      <c r="C65" s="79">
        <v>6400</v>
      </c>
      <c r="D65" s="63" t="s">
        <v>82</v>
      </c>
      <c r="E65" s="79">
        <v>6700</v>
      </c>
      <c r="F65" s="63" t="s">
        <v>113</v>
      </c>
      <c r="G65" s="79">
        <v>8000</v>
      </c>
      <c r="H65" s="63" t="s">
        <v>147</v>
      </c>
      <c r="I65" s="79">
        <v>8900</v>
      </c>
      <c r="J65" s="63" t="s">
        <v>98</v>
      </c>
      <c r="K65" s="79">
        <v>10700</v>
      </c>
      <c r="L65" s="63" t="s">
        <v>113</v>
      </c>
      <c r="M65" s="79">
        <v>13300</v>
      </c>
      <c r="N65" s="63" t="s">
        <v>66</v>
      </c>
      <c r="O65" s="79">
        <v>16000</v>
      </c>
      <c r="P65" s="63" t="s">
        <v>122</v>
      </c>
      <c r="Q65" s="79">
        <v>9500</v>
      </c>
      <c r="R65" s="63" t="s">
        <v>100</v>
      </c>
      <c r="S65" s="79">
        <v>13000</v>
      </c>
      <c r="T65" s="63" t="s">
        <v>178</v>
      </c>
      <c r="U65" s="79">
        <v>16000</v>
      </c>
      <c r="V65" s="63" t="s">
        <v>112</v>
      </c>
      <c r="W65" s="79">
        <v>15900</v>
      </c>
      <c r="X65" s="63" t="s">
        <v>64</v>
      </c>
      <c r="Y65" s="79">
        <v>16500</v>
      </c>
      <c r="Z65" s="63" t="s">
        <v>133</v>
      </c>
      <c r="AA65" s="79">
        <v>18600</v>
      </c>
      <c r="AB65" s="60" t="s">
        <v>175</v>
      </c>
      <c r="AC65" s="61">
        <v>20200</v>
      </c>
      <c r="AD65" s="136" t="str">
        <f>IFERROR((1+(AC65/VLOOKUP(AB65,$B$19:$C$98,2,FALSE)-1))^(1/13)-1,"NULL")</f>
        <v>NULL</v>
      </c>
      <c r="AE65" s="136">
        <f>SUMPRODUCT($AJ$19:$AN$19,$AJ$15:$AN$15)</f>
        <v>5.2222400000000002E-2</v>
      </c>
      <c r="AF65" s="136">
        <v>6.5161999999999998E-2</v>
      </c>
      <c r="AG65" s="136" t="s">
        <v>376</v>
      </c>
      <c r="AH65" s="136" t="s">
        <v>376</v>
      </c>
      <c r="AI65" s="136"/>
      <c r="AJ65" s="134">
        <v>9.1691999999999996E-2</v>
      </c>
      <c r="AK65" s="134">
        <v>5.9060000000000001E-2</v>
      </c>
      <c r="AL65" s="134">
        <v>4.9169999999999998E-2</v>
      </c>
      <c r="AM65" s="134">
        <v>3.5799999999999998E-2</v>
      </c>
      <c r="AN65" s="134">
        <v>2.5389999999999999E-2</v>
      </c>
      <c r="AO65" s="134">
        <v>8.5244E-2</v>
      </c>
      <c r="AP65" s="134">
        <v>4.5080000000000002E-2</v>
      </c>
    </row>
    <row r="66" spans="1:42" x14ac:dyDescent="0.2">
      <c r="A66" s="66">
        <f>A65+1</f>
        <v>44</v>
      </c>
      <c r="B66" s="63" t="s">
        <v>153</v>
      </c>
      <c r="C66" s="79">
        <v>6200</v>
      </c>
      <c r="D66" s="63" t="s">
        <v>116</v>
      </c>
      <c r="E66" s="79">
        <v>6600</v>
      </c>
      <c r="F66" s="63" t="s">
        <v>144</v>
      </c>
      <c r="G66" s="79">
        <v>8000</v>
      </c>
      <c r="H66" s="63" t="s">
        <v>131</v>
      </c>
      <c r="I66" s="79">
        <v>8800</v>
      </c>
      <c r="J66" s="63" t="s">
        <v>113</v>
      </c>
      <c r="K66" s="79">
        <v>10400</v>
      </c>
      <c r="L66" s="63" t="s">
        <v>127</v>
      </c>
      <c r="M66" s="79">
        <v>13000</v>
      </c>
      <c r="N66" s="63" t="s">
        <v>147</v>
      </c>
      <c r="O66" s="79">
        <v>16000</v>
      </c>
      <c r="P66" s="63" t="s">
        <v>165</v>
      </c>
      <c r="Q66" s="79">
        <v>9500</v>
      </c>
      <c r="R66" s="63" t="s">
        <v>110</v>
      </c>
      <c r="S66" s="79">
        <v>12700</v>
      </c>
      <c r="T66" s="63" t="s">
        <v>176</v>
      </c>
      <c r="U66" s="79">
        <v>15800</v>
      </c>
      <c r="V66" s="63" t="s">
        <v>95</v>
      </c>
      <c r="W66" s="79">
        <v>15900</v>
      </c>
      <c r="X66" s="63" t="s">
        <v>110</v>
      </c>
      <c r="Y66" s="79">
        <v>16500</v>
      </c>
      <c r="Z66" s="63" t="s">
        <v>113</v>
      </c>
      <c r="AA66" s="79">
        <v>18400</v>
      </c>
      <c r="AB66" s="60" t="s">
        <v>179</v>
      </c>
      <c r="AC66" s="61">
        <v>20200</v>
      </c>
      <c r="AD66" s="136" t="str">
        <f>IFERROR((1+(AC66/VLOOKUP(AB66,$B$19:$C$98,2,FALSE)-1))^(1/13)-1,"NULL")</f>
        <v>NULL</v>
      </c>
      <c r="AE66" s="136">
        <f>SUMPRODUCT($AJ$19:$AN$19,$AJ$15:$AN$15)</f>
        <v>5.2222400000000002E-2</v>
      </c>
      <c r="AF66" s="136">
        <v>6.5161999999999998E-2</v>
      </c>
      <c r="AG66" s="136" t="s">
        <v>376</v>
      </c>
      <c r="AH66" s="136" t="s">
        <v>376</v>
      </c>
      <c r="AI66" s="136"/>
      <c r="AJ66" s="134">
        <v>9.1691999999999996E-2</v>
      </c>
      <c r="AK66" s="134">
        <v>5.9060000000000001E-2</v>
      </c>
      <c r="AL66" s="134">
        <v>4.9169999999999998E-2</v>
      </c>
      <c r="AM66" s="134">
        <v>3.5799999999999998E-2</v>
      </c>
      <c r="AN66" s="134">
        <v>2.5389999999999999E-2</v>
      </c>
      <c r="AO66" s="134">
        <v>8.5244E-2</v>
      </c>
      <c r="AP66" s="134">
        <v>4.5080000000000002E-2</v>
      </c>
    </row>
    <row r="67" spans="1:42" x14ac:dyDescent="0.2">
      <c r="A67" s="66">
        <f>A66+1</f>
        <v>45</v>
      </c>
      <c r="B67" s="63" t="s">
        <v>147</v>
      </c>
      <c r="C67" s="79">
        <v>5800</v>
      </c>
      <c r="D67" s="63" t="s">
        <v>182</v>
      </c>
      <c r="E67" s="79">
        <v>6000</v>
      </c>
      <c r="F67" s="63" t="s">
        <v>135</v>
      </c>
      <c r="G67" s="79">
        <v>7700</v>
      </c>
      <c r="H67" s="63" t="s">
        <v>119</v>
      </c>
      <c r="I67" s="79">
        <v>8500</v>
      </c>
      <c r="J67" s="63" t="s">
        <v>170</v>
      </c>
      <c r="K67" s="79">
        <v>10000</v>
      </c>
      <c r="L67" s="63" t="s">
        <v>161</v>
      </c>
      <c r="M67" s="79">
        <v>12800</v>
      </c>
      <c r="N67" s="63" t="s">
        <v>124</v>
      </c>
      <c r="O67" s="79">
        <v>15000</v>
      </c>
      <c r="P67" s="63" t="s">
        <v>115</v>
      </c>
      <c r="Q67" s="79">
        <v>9000</v>
      </c>
      <c r="R67" s="63" t="s">
        <v>183</v>
      </c>
      <c r="S67" s="79">
        <v>12200</v>
      </c>
      <c r="T67" s="63" t="s">
        <v>162</v>
      </c>
      <c r="U67" s="79">
        <v>14600</v>
      </c>
      <c r="V67" s="63" t="s">
        <v>99</v>
      </c>
      <c r="W67" s="79">
        <v>15700</v>
      </c>
      <c r="X67" s="63" t="s">
        <v>175</v>
      </c>
      <c r="Y67" s="79">
        <v>16000</v>
      </c>
      <c r="Z67" s="63" t="s">
        <v>184</v>
      </c>
      <c r="AA67" s="79">
        <v>18400</v>
      </c>
      <c r="AB67" s="60" t="s">
        <v>185</v>
      </c>
      <c r="AC67" s="61">
        <v>20000</v>
      </c>
      <c r="AD67" s="136" t="str">
        <f>IFERROR((1+(AC67/VLOOKUP(AB67,$B$19:$C$98,2,FALSE)-1))^(1/13)-1,"NULL")</f>
        <v>NULL</v>
      </c>
      <c r="AE67" s="136">
        <f>SUMPRODUCT($AJ$19:$AN$19,$AJ$15:$AN$15)</f>
        <v>5.2222400000000002E-2</v>
      </c>
      <c r="AF67" s="136">
        <v>6.5161999999999998E-2</v>
      </c>
      <c r="AG67" s="136" t="s">
        <v>376</v>
      </c>
      <c r="AH67" s="136" t="s">
        <v>376</v>
      </c>
      <c r="AI67" s="136"/>
      <c r="AJ67" s="134">
        <v>9.1691999999999996E-2</v>
      </c>
      <c r="AK67" s="134">
        <v>5.9060000000000001E-2</v>
      </c>
      <c r="AL67" s="134">
        <v>4.9169999999999998E-2</v>
      </c>
      <c r="AM67" s="134">
        <v>3.5799999999999998E-2</v>
      </c>
      <c r="AN67" s="134">
        <v>2.5389999999999999E-2</v>
      </c>
      <c r="AO67" s="134">
        <v>8.5244E-2</v>
      </c>
      <c r="AP67" s="134">
        <v>4.5080000000000002E-2</v>
      </c>
    </row>
    <row r="68" spans="1:42" x14ac:dyDescent="0.2">
      <c r="A68" s="66">
        <f>A67+1</f>
        <v>46</v>
      </c>
      <c r="B68" s="63" t="s">
        <v>136</v>
      </c>
      <c r="C68" s="79">
        <v>5700</v>
      </c>
      <c r="D68" s="63" t="s">
        <v>125</v>
      </c>
      <c r="E68" s="79">
        <v>5900</v>
      </c>
      <c r="F68" s="63" t="s">
        <v>141</v>
      </c>
      <c r="G68" s="79">
        <v>7700</v>
      </c>
      <c r="H68" s="63" t="s">
        <v>113</v>
      </c>
      <c r="I68" s="79">
        <v>8300</v>
      </c>
      <c r="J68" s="63" t="s">
        <v>119</v>
      </c>
      <c r="K68" s="79">
        <v>10000</v>
      </c>
      <c r="L68" s="63" t="s">
        <v>106</v>
      </c>
      <c r="M68" s="79">
        <v>12600</v>
      </c>
      <c r="N68" s="63" t="s">
        <v>176</v>
      </c>
      <c r="O68" s="79">
        <v>15000</v>
      </c>
      <c r="P68" s="63" t="s">
        <v>121</v>
      </c>
      <c r="Q68" s="79">
        <v>9000</v>
      </c>
      <c r="R68" s="63" t="s">
        <v>137</v>
      </c>
      <c r="S68" s="79">
        <v>12000</v>
      </c>
      <c r="T68" s="63" t="s">
        <v>95</v>
      </c>
      <c r="U68" s="79">
        <v>14600</v>
      </c>
      <c r="V68" s="63" t="s">
        <v>107</v>
      </c>
      <c r="W68" s="79">
        <v>15300</v>
      </c>
      <c r="X68" s="63" t="s">
        <v>177</v>
      </c>
      <c r="Y68" s="79">
        <v>16000</v>
      </c>
      <c r="Z68" s="63" t="s">
        <v>186</v>
      </c>
      <c r="AA68" s="79">
        <v>17900</v>
      </c>
      <c r="AB68" s="64" t="s">
        <v>187</v>
      </c>
      <c r="AC68" s="61">
        <v>19500</v>
      </c>
      <c r="AD68" s="136" t="str">
        <f>IFERROR((1+(AC68/VLOOKUP(AB68,$B$19:$C$98,2,FALSE)-1))^(1/13)-1,"NULL")</f>
        <v>NULL</v>
      </c>
      <c r="AE68" s="136">
        <f>SUMPRODUCT($AJ$19:$AN$19,$AJ$15:$AN$15)</f>
        <v>5.2222400000000002E-2</v>
      </c>
      <c r="AF68" s="136">
        <v>6.5161999999999998E-2</v>
      </c>
      <c r="AG68" s="136" t="s">
        <v>376</v>
      </c>
      <c r="AH68" s="136" t="s">
        <v>376</v>
      </c>
      <c r="AI68" s="136"/>
      <c r="AJ68" s="134">
        <v>9.1691999999999996E-2</v>
      </c>
      <c r="AK68" s="134">
        <v>5.9060000000000001E-2</v>
      </c>
      <c r="AL68" s="134">
        <v>4.9169999999999998E-2</v>
      </c>
      <c r="AM68" s="134">
        <v>3.5799999999999998E-2</v>
      </c>
      <c r="AN68" s="134">
        <v>2.5389999999999999E-2</v>
      </c>
      <c r="AO68" s="134">
        <v>8.5244E-2</v>
      </c>
      <c r="AP68" s="134">
        <v>4.5080000000000002E-2</v>
      </c>
    </row>
    <row r="69" spans="1:42" x14ac:dyDescent="0.2">
      <c r="A69" s="66">
        <f>A68+1</f>
        <v>47</v>
      </c>
      <c r="B69" s="63" t="s">
        <v>158</v>
      </c>
      <c r="C69" s="79">
        <v>5700</v>
      </c>
      <c r="D69" s="63" t="s">
        <v>153</v>
      </c>
      <c r="E69" s="79">
        <v>5900</v>
      </c>
      <c r="F69" s="63" t="s">
        <v>163</v>
      </c>
      <c r="G69" s="79">
        <v>7700</v>
      </c>
      <c r="H69" s="63" t="s">
        <v>162</v>
      </c>
      <c r="I69" s="79">
        <v>8200</v>
      </c>
      <c r="J69" s="63" t="s">
        <v>111</v>
      </c>
      <c r="K69" s="79">
        <v>10000</v>
      </c>
      <c r="L69" s="63" t="s">
        <v>108</v>
      </c>
      <c r="M69" s="79">
        <v>12600</v>
      </c>
      <c r="N69" s="63" t="s">
        <v>136</v>
      </c>
      <c r="O69" s="79">
        <v>14000</v>
      </c>
      <c r="P69" s="63" t="s">
        <v>108</v>
      </c>
      <c r="Q69" s="79">
        <v>9000</v>
      </c>
      <c r="R69" s="63" t="s">
        <v>129</v>
      </c>
      <c r="S69" s="79">
        <v>12000</v>
      </c>
      <c r="T69" s="63" t="s">
        <v>99</v>
      </c>
      <c r="U69" s="79">
        <v>14500</v>
      </c>
      <c r="V69" s="63" t="s">
        <v>126</v>
      </c>
      <c r="W69" s="79">
        <v>14500</v>
      </c>
      <c r="X69" s="63" t="s">
        <v>188</v>
      </c>
      <c r="Y69" s="79">
        <v>15900</v>
      </c>
      <c r="Z69" s="63" t="s">
        <v>138</v>
      </c>
      <c r="AA69" s="79">
        <v>17700</v>
      </c>
      <c r="AB69" s="60" t="s">
        <v>139</v>
      </c>
      <c r="AC69" s="61">
        <v>19400</v>
      </c>
      <c r="AD69" s="136" t="str">
        <f>IFERROR((1+(AC69/VLOOKUP(AB69,$B$19:$C$98,2,FALSE)-1))^(1/13)-1,"NULL")</f>
        <v>NULL</v>
      </c>
      <c r="AE69" s="136">
        <f>SUMPRODUCT($AJ$19:$AN$19,$AJ$15:$AN$15)</f>
        <v>5.2222400000000002E-2</v>
      </c>
      <c r="AF69" s="136">
        <v>6.5161999999999998E-2</v>
      </c>
      <c r="AG69" s="136" t="s">
        <v>376</v>
      </c>
      <c r="AH69" s="136" t="s">
        <v>376</v>
      </c>
      <c r="AI69" s="136"/>
      <c r="AJ69" s="134">
        <v>9.1691999999999996E-2</v>
      </c>
      <c r="AK69" s="134">
        <v>5.9060000000000001E-2</v>
      </c>
      <c r="AL69" s="134">
        <v>4.9169999999999998E-2</v>
      </c>
      <c r="AM69" s="134">
        <v>3.5799999999999998E-2</v>
      </c>
      <c r="AN69" s="134">
        <v>2.5389999999999999E-2</v>
      </c>
      <c r="AO69" s="134">
        <v>8.5244E-2</v>
      </c>
      <c r="AP69" s="134">
        <v>4.5080000000000002E-2</v>
      </c>
    </row>
    <row r="70" spans="1:42" x14ac:dyDescent="0.2">
      <c r="A70" s="66">
        <f>A69+1</f>
        <v>48</v>
      </c>
      <c r="B70" s="63" t="s">
        <v>82</v>
      </c>
      <c r="C70" s="79">
        <v>5600</v>
      </c>
      <c r="D70" s="63" t="s">
        <v>93</v>
      </c>
      <c r="E70" s="79">
        <v>5700</v>
      </c>
      <c r="F70" s="63" t="s">
        <v>150</v>
      </c>
      <c r="G70" s="79">
        <v>7600</v>
      </c>
      <c r="H70" s="63" t="s">
        <v>192</v>
      </c>
      <c r="I70" s="79">
        <v>7800</v>
      </c>
      <c r="J70" s="63" t="s">
        <v>193</v>
      </c>
      <c r="K70" s="79">
        <v>10000</v>
      </c>
      <c r="L70" s="63" t="s">
        <v>76</v>
      </c>
      <c r="M70" s="79">
        <v>12000</v>
      </c>
      <c r="N70" s="63" t="s">
        <v>111</v>
      </c>
      <c r="O70" s="79">
        <v>14000</v>
      </c>
      <c r="P70" s="63" t="s">
        <v>194</v>
      </c>
      <c r="Q70" s="79">
        <v>9000</v>
      </c>
      <c r="R70" s="63" t="s">
        <v>130</v>
      </c>
      <c r="S70" s="79">
        <v>11500</v>
      </c>
      <c r="T70" s="63" t="s">
        <v>100</v>
      </c>
      <c r="U70" s="79">
        <v>14000</v>
      </c>
      <c r="V70" s="63" t="s">
        <v>66</v>
      </c>
      <c r="W70" s="79">
        <v>14200</v>
      </c>
      <c r="X70" s="63" t="s">
        <v>95</v>
      </c>
      <c r="Y70" s="79">
        <v>15300</v>
      </c>
      <c r="Z70" s="63" t="s">
        <v>162</v>
      </c>
      <c r="AA70" s="79">
        <v>17400</v>
      </c>
      <c r="AB70" s="60" t="s">
        <v>195</v>
      </c>
      <c r="AC70" s="61">
        <v>19000</v>
      </c>
      <c r="AD70" s="136" t="str">
        <f>IFERROR((1+(AC70/VLOOKUP(AB70,$B$19:$C$98,2,FALSE)-1))^(1/13)-1,"NULL")</f>
        <v>NULL</v>
      </c>
      <c r="AE70" s="136">
        <f>SUMPRODUCT($AJ$19:$AN$19,$AJ$15:$AN$15)</f>
        <v>5.2222400000000002E-2</v>
      </c>
      <c r="AF70" s="136">
        <v>6.5161999999999998E-2</v>
      </c>
      <c r="AG70" s="136" t="s">
        <v>376</v>
      </c>
      <c r="AH70" s="136" t="s">
        <v>376</v>
      </c>
      <c r="AI70" s="136"/>
      <c r="AJ70" s="134">
        <v>9.1691999999999996E-2</v>
      </c>
      <c r="AK70" s="134">
        <v>5.9060000000000001E-2</v>
      </c>
      <c r="AL70" s="134">
        <v>4.9169999999999998E-2</v>
      </c>
      <c r="AM70" s="134">
        <v>3.5799999999999998E-2</v>
      </c>
      <c r="AN70" s="134">
        <v>2.5389999999999999E-2</v>
      </c>
      <c r="AO70" s="134">
        <v>8.5244E-2</v>
      </c>
      <c r="AP70" s="134">
        <v>4.5080000000000002E-2</v>
      </c>
    </row>
    <row r="71" spans="1:42" x14ac:dyDescent="0.2">
      <c r="A71" s="66">
        <f>A70+1</f>
        <v>49</v>
      </c>
      <c r="B71" s="63" t="s">
        <v>196</v>
      </c>
      <c r="C71" s="79">
        <v>5500</v>
      </c>
      <c r="D71" s="63" t="s">
        <v>190</v>
      </c>
      <c r="E71" s="79">
        <v>5700</v>
      </c>
      <c r="F71" s="63" t="s">
        <v>197</v>
      </c>
      <c r="G71" s="79">
        <v>7500</v>
      </c>
      <c r="H71" s="63" t="s">
        <v>127</v>
      </c>
      <c r="I71" s="79">
        <v>7800</v>
      </c>
      <c r="J71" s="63" t="s">
        <v>110</v>
      </c>
      <c r="K71" s="79">
        <v>9700</v>
      </c>
      <c r="L71" s="63" t="s">
        <v>80</v>
      </c>
      <c r="M71" s="79">
        <v>12000</v>
      </c>
      <c r="N71" s="63" t="s">
        <v>115</v>
      </c>
      <c r="O71" s="79">
        <v>14000</v>
      </c>
      <c r="P71" s="63" t="s">
        <v>117</v>
      </c>
      <c r="Q71" s="79">
        <v>9000</v>
      </c>
      <c r="R71" s="63" t="s">
        <v>93</v>
      </c>
      <c r="S71" s="79">
        <v>11200</v>
      </c>
      <c r="T71" s="63" t="s">
        <v>164</v>
      </c>
      <c r="U71" s="79">
        <v>13900</v>
      </c>
      <c r="V71" s="63" t="s">
        <v>100</v>
      </c>
      <c r="W71" s="79">
        <v>14000</v>
      </c>
      <c r="X71" s="63" t="s">
        <v>170</v>
      </c>
      <c r="Y71" s="79">
        <v>15300</v>
      </c>
      <c r="Z71" s="63" t="s">
        <v>124</v>
      </c>
      <c r="AA71" s="79">
        <v>17300</v>
      </c>
      <c r="AB71" s="60" t="s">
        <v>198</v>
      </c>
      <c r="AC71" s="61">
        <v>18100</v>
      </c>
      <c r="AD71" s="136" t="str">
        <f>IFERROR((1+(AC71/VLOOKUP(AB71,$B$19:$C$98,2,FALSE)-1))^(1/13)-1,"NULL")</f>
        <v>NULL</v>
      </c>
      <c r="AE71" s="136">
        <f>SUMPRODUCT($AJ$19:$AN$19,$AJ$15:$AN$15)</f>
        <v>5.2222400000000002E-2</v>
      </c>
      <c r="AF71" s="136">
        <v>6.5161999999999998E-2</v>
      </c>
      <c r="AG71" s="136" t="s">
        <v>376</v>
      </c>
      <c r="AH71" s="136" t="s">
        <v>376</v>
      </c>
      <c r="AI71" s="136"/>
      <c r="AJ71" s="134">
        <v>9.1691999999999996E-2</v>
      </c>
      <c r="AK71" s="134">
        <v>5.9060000000000001E-2</v>
      </c>
      <c r="AL71" s="134">
        <v>4.9169999999999998E-2</v>
      </c>
      <c r="AM71" s="134">
        <v>3.5799999999999998E-2</v>
      </c>
      <c r="AN71" s="134">
        <v>2.5389999999999999E-2</v>
      </c>
      <c r="AO71" s="134">
        <v>8.5244E-2</v>
      </c>
      <c r="AP71" s="134">
        <v>4.5080000000000002E-2</v>
      </c>
    </row>
    <row r="72" spans="1:42" x14ac:dyDescent="0.2">
      <c r="A72" s="66">
        <f>A71+1</f>
        <v>50</v>
      </c>
      <c r="B72" s="63" t="s">
        <v>117</v>
      </c>
      <c r="C72" s="79">
        <v>5200</v>
      </c>
      <c r="D72" s="63" t="s">
        <v>170</v>
      </c>
      <c r="E72" s="79">
        <v>5600</v>
      </c>
      <c r="F72" s="63" t="s">
        <v>159</v>
      </c>
      <c r="G72" s="79">
        <v>7400</v>
      </c>
      <c r="H72" s="63" t="s">
        <v>197</v>
      </c>
      <c r="I72" s="79">
        <v>7700</v>
      </c>
      <c r="J72" s="63" t="s">
        <v>104</v>
      </c>
      <c r="K72" s="79">
        <v>9000</v>
      </c>
      <c r="L72" s="63" t="s">
        <v>136</v>
      </c>
      <c r="M72" s="79">
        <v>11500</v>
      </c>
      <c r="N72" s="63" t="s">
        <v>100</v>
      </c>
      <c r="O72" s="79">
        <v>14000</v>
      </c>
      <c r="P72" s="63" t="s">
        <v>143</v>
      </c>
      <c r="Q72" s="79">
        <v>8200</v>
      </c>
      <c r="R72" s="63" t="s">
        <v>111</v>
      </c>
      <c r="S72" s="79">
        <v>11000</v>
      </c>
      <c r="T72" s="63" t="s">
        <v>103</v>
      </c>
      <c r="U72" s="79">
        <v>13500</v>
      </c>
      <c r="V72" s="63" t="s">
        <v>111</v>
      </c>
      <c r="W72" s="79">
        <v>13800</v>
      </c>
      <c r="X72" s="63" t="s">
        <v>193</v>
      </c>
      <c r="Y72" s="79">
        <v>15100</v>
      </c>
      <c r="Z72" s="63" t="s">
        <v>64</v>
      </c>
      <c r="AA72" s="79">
        <v>16700</v>
      </c>
      <c r="AB72" s="60" t="s">
        <v>188</v>
      </c>
      <c r="AC72" s="61">
        <v>17300</v>
      </c>
      <c r="AD72" s="136" t="str">
        <f>IFERROR((1+(AC72/VLOOKUP(AB72,$B$19:$C$98,2,FALSE)-1))^(1/13)-1,"NULL")</f>
        <v>NULL</v>
      </c>
      <c r="AE72" s="136">
        <f>SUMPRODUCT($AJ$19:$AN$19,$AJ$15:$AN$15)</f>
        <v>5.2222400000000002E-2</v>
      </c>
      <c r="AF72" s="136">
        <v>6.5161999999999998E-2</v>
      </c>
      <c r="AG72" s="136" t="s">
        <v>376</v>
      </c>
      <c r="AH72" s="136" t="s">
        <v>376</v>
      </c>
      <c r="AI72" s="136"/>
      <c r="AJ72" s="134">
        <v>9.1691999999999996E-2</v>
      </c>
      <c r="AK72" s="134">
        <v>5.9060000000000001E-2</v>
      </c>
      <c r="AL72" s="134">
        <v>4.9169999999999998E-2</v>
      </c>
      <c r="AM72" s="134">
        <v>3.5799999999999998E-2</v>
      </c>
      <c r="AN72" s="134">
        <v>2.5389999999999999E-2</v>
      </c>
      <c r="AO72" s="134">
        <v>8.5244E-2</v>
      </c>
      <c r="AP72" s="134">
        <v>4.5080000000000002E-2</v>
      </c>
    </row>
    <row r="73" spans="1:42" x14ac:dyDescent="0.2">
      <c r="A73" s="66">
        <f>A72+1</f>
        <v>51</v>
      </c>
      <c r="B73" s="63" t="s">
        <v>203</v>
      </c>
      <c r="C73" s="79">
        <v>5100</v>
      </c>
      <c r="D73" s="63" t="s">
        <v>181</v>
      </c>
      <c r="E73" s="79">
        <v>5500</v>
      </c>
      <c r="F73" s="63" t="s">
        <v>118</v>
      </c>
      <c r="G73" s="79">
        <v>7000</v>
      </c>
      <c r="H73" s="63" t="s">
        <v>200</v>
      </c>
      <c r="I73" s="79">
        <v>7500</v>
      </c>
      <c r="J73" s="63" t="s">
        <v>147</v>
      </c>
      <c r="K73" s="79">
        <v>8700</v>
      </c>
      <c r="L73" s="63" t="s">
        <v>107</v>
      </c>
      <c r="M73" s="79">
        <v>11200</v>
      </c>
      <c r="N73" s="63" t="s">
        <v>204</v>
      </c>
      <c r="O73" s="79">
        <v>13900</v>
      </c>
      <c r="P73" s="63" t="s">
        <v>136</v>
      </c>
      <c r="Q73" s="79">
        <v>8100</v>
      </c>
      <c r="R73" s="63" t="s">
        <v>121</v>
      </c>
      <c r="S73" s="79">
        <v>11000</v>
      </c>
      <c r="T73" s="63" t="s">
        <v>93</v>
      </c>
      <c r="U73" s="79">
        <v>13400</v>
      </c>
      <c r="V73" s="63" t="s">
        <v>121</v>
      </c>
      <c r="W73" s="79">
        <v>13800</v>
      </c>
      <c r="X73" s="63" t="s">
        <v>154</v>
      </c>
      <c r="Y73" s="79">
        <v>15000</v>
      </c>
      <c r="Z73" s="63" t="s">
        <v>177</v>
      </c>
      <c r="AA73" s="79">
        <v>16200</v>
      </c>
      <c r="AB73" s="64" t="s">
        <v>162</v>
      </c>
      <c r="AC73" s="61">
        <v>16800</v>
      </c>
      <c r="AD73" s="136" t="str">
        <f>IFERROR((1+(AC73/VLOOKUP(AB73,$B$19:$C$98,2,FALSE)-1))^(1/13)-1,"NULL")</f>
        <v>NULL</v>
      </c>
      <c r="AE73" s="136">
        <f>SUMPRODUCT($AJ$19:$AN$19,$AJ$15:$AN$15)</f>
        <v>5.2222400000000002E-2</v>
      </c>
      <c r="AF73" s="136">
        <v>6.5161999999999998E-2</v>
      </c>
      <c r="AG73" s="136" t="s">
        <v>376</v>
      </c>
      <c r="AH73" s="136" t="s">
        <v>376</v>
      </c>
      <c r="AI73" s="136"/>
      <c r="AJ73" s="134">
        <v>9.1691999999999996E-2</v>
      </c>
      <c r="AK73" s="134">
        <v>5.9060000000000001E-2</v>
      </c>
      <c r="AL73" s="134">
        <v>4.9169999999999998E-2</v>
      </c>
      <c r="AM73" s="134">
        <v>3.5799999999999998E-2</v>
      </c>
      <c r="AN73" s="134">
        <v>2.5389999999999999E-2</v>
      </c>
      <c r="AO73" s="134">
        <v>8.5244E-2</v>
      </c>
      <c r="AP73" s="134">
        <v>4.5080000000000002E-2</v>
      </c>
    </row>
    <row r="74" spans="1:42" x14ac:dyDescent="0.2">
      <c r="A74" s="66">
        <f>A73+1</f>
        <v>52</v>
      </c>
      <c r="B74" s="63" t="s">
        <v>205</v>
      </c>
      <c r="C74" s="79">
        <v>5000</v>
      </c>
      <c r="D74" s="63" t="s">
        <v>197</v>
      </c>
      <c r="E74" s="79">
        <v>5500</v>
      </c>
      <c r="F74" s="63" t="s">
        <v>170</v>
      </c>
      <c r="G74" s="79">
        <v>6900</v>
      </c>
      <c r="H74" s="63" t="s">
        <v>109</v>
      </c>
      <c r="I74" s="79">
        <v>7200</v>
      </c>
      <c r="J74" s="63" t="s">
        <v>100</v>
      </c>
      <c r="K74" s="79">
        <v>8600</v>
      </c>
      <c r="L74" s="63" t="s">
        <v>137</v>
      </c>
      <c r="M74" s="79">
        <v>11000</v>
      </c>
      <c r="N74" s="63" t="s">
        <v>162</v>
      </c>
      <c r="O74" s="79">
        <v>13200</v>
      </c>
      <c r="P74" s="63" t="s">
        <v>206</v>
      </c>
      <c r="Q74" s="79">
        <v>8000</v>
      </c>
      <c r="R74" s="63" t="s">
        <v>132</v>
      </c>
      <c r="S74" s="79">
        <v>11000</v>
      </c>
      <c r="T74" s="63" t="s">
        <v>130</v>
      </c>
      <c r="U74" s="79">
        <v>13300</v>
      </c>
      <c r="V74" s="63" t="s">
        <v>188</v>
      </c>
      <c r="W74" s="79">
        <v>13800</v>
      </c>
      <c r="X74" s="63" t="s">
        <v>164</v>
      </c>
      <c r="Y74" s="79">
        <v>14800</v>
      </c>
      <c r="Z74" s="63" t="s">
        <v>188</v>
      </c>
      <c r="AA74" s="79">
        <v>16000</v>
      </c>
      <c r="AB74" s="60" t="s">
        <v>207</v>
      </c>
      <c r="AC74" s="61">
        <v>16300</v>
      </c>
      <c r="AD74" s="136" t="str">
        <f>IFERROR((1+(AC74/VLOOKUP(AB74,$B$19:$C$98,2,FALSE)-1))^(1/13)-1,"NULL")</f>
        <v>NULL</v>
      </c>
      <c r="AE74" s="136">
        <f>SUMPRODUCT($AJ$19:$AN$19,$AJ$15:$AN$15)</f>
        <v>5.2222400000000002E-2</v>
      </c>
      <c r="AF74" s="136">
        <v>6.5161999999999998E-2</v>
      </c>
      <c r="AG74" s="136" t="s">
        <v>376</v>
      </c>
      <c r="AH74" s="136" t="s">
        <v>376</v>
      </c>
      <c r="AI74" s="136"/>
      <c r="AJ74" s="134">
        <v>9.1691999999999996E-2</v>
      </c>
      <c r="AK74" s="134">
        <v>5.9060000000000001E-2</v>
      </c>
      <c r="AL74" s="134">
        <v>4.9169999999999998E-2</v>
      </c>
      <c r="AM74" s="134">
        <v>3.5799999999999998E-2</v>
      </c>
      <c r="AN74" s="134">
        <v>2.5389999999999999E-2</v>
      </c>
      <c r="AO74" s="134">
        <v>8.5244E-2</v>
      </c>
      <c r="AP74" s="134">
        <v>4.5080000000000002E-2</v>
      </c>
    </row>
    <row r="75" spans="1:42" x14ac:dyDescent="0.2">
      <c r="A75" s="66">
        <f>A74+1</f>
        <v>53</v>
      </c>
      <c r="B75" s="63" t="s">
        <v>208</v>
      </c>
      <c r="C75" s="79">
        <v>5000</v>
      </c>
      <c r="D75" s="63" t="s">
        <v>113</v>
      </c>
      <c r="E75" s="79">
        <v>5500</v>
      </c>
      <c r="F75" s="63" t="s">
        <v>140</v>
      </c>
      <c r="G75" s="79">
        <v>6900</v>
      </c>
      <c r="H75" s="63" t="s">
        <v>153</v>
      </c>
      <c r="I75" s="79">
        <v>7200</v>
      </c>
      <c r="J75" s="63" t="s">
        <v>70</v>
      </c>
      <c r="K75" s="79">
        <v>8500</v>
      </c>
      <c r="L75" s="63" t="s">
        <v>200</v>
      </c>
      <c r="M75" s="79">
        <v>11000</v>
      </c>
      <c r="N75" s="63" t="s">
        <v>164</v>
      </c>
      <c r="O75" s="79">
        <v>13000</v>
      </c>
      <c r="P75" s="63" t="s">
        <v>209</v>
      </c>
      <c r="Q75" s="79">
        <v>8000</v>
      </c>
      <c r="R75" s="63" t="s">
        <v>169</v>
      </c>
      <c r="S75" s="79">
        <v>11000</v>
      </c>
      <c r="T75" s="63" t="s">
        <v>183</v>
      </c>
      <c r="U75" s="79">
        <v>13200</v>
      </c>
      <c r="V75" s="63" t="s">
        <v>164</v>
      </c>
      <c r="W75" s="79">
        <v>13500</v>
      </c>
      <c r="X75" s="63" t="s">
        <v>158</v>
      </c>
      <c r="Y75" s="79">
        <v>14400</v>
      </c>
      <c r="Z75" s="63" t="s">
        <v>66</v>
      </c>
      <c r="AA75" s="79">
        <v>15900</v>
      </c>
      <c r="AB75" s="60" t="s">
        <v>210</v>
      </c>
      <c r="AC75" s="61">
        <v>16100.000000000002</v>
      </c>
      <c r="AD75" s="136" t="str">
        <f>IFERROR((1+(AC75/VLOOKUP(AB75,$B$19:$C$98,2,FALSE)-1))^(1/13)-1,"NULL")</f>
        <v>NULL</v>
      </c>
      <c r="AE75" s="136">
        <f>SUMPRODUCT($AJ$19:$AN$19,$AJ$15:$AN$15)</f>
        <v>5.2222400000000002E-2</v>
      </c>
      <c r="AF75" s="136">
        <v>6.5161999999999998E-2</v>
      </c>
      <c r="AG75" s="136" t="s">
        <v>376</v>
      </c>
      <c r="AH75" s="136" t="s">
        <v>376</v>
      </c>
      <c r="AI75" s="136"/>
      <c r="AJ75" s="134">
        <v>9.1691999999999996E-2</v>
      </c>
      <c r="AK75" s="134">
        <v>5.9060000000000001E-2</v>
      </c>
      <c r="AL75" s="134">
        <v>4.9169999999999998E-2</v>
      </c>
      <c r="AM75" s="134">
        <v>3.5799999999999998E-2</v>
      </c>
      <c r="AN75" s="134">
        <v>2.5389999999999999E-2</v>
      </c>
      <c r="AO75" s="134">
        <v>8.5244E-2</v>
      </c>
      <c r="AP75" s="134">
        <v>4.5080000000000002E-2</v>
      </c>
    </row>
    <row r="76" spans="1:42" x14ac:dyDescent="0.2">
      <c r="A76" s="66">
        <f>A75+1</f>
        <v>54</v>
      </c>
      <c r="B76" s="63" t="s">
        <v>127</v>
      </c>
      <c r="C76" s="79">
        <v>5000</v>
      </c>
      <c r="D76" s="63" t="s">
        <v>162</v>
      </c>
      <c r="E76" s="79">
        <v>5300</v>
      </c>
      <c r="F76" s="63" t="s">
        <v>202</v>
      </c>
      <c r="G76" s="79">
        <v>6800</v>
      </c>
      <c r="H76" s="63" t="s">
        <v>105</v>
      </c>
      <c r="I76" s="79">
        <v>7200</v>
      </c>
      <c r="J76" s="63" t="s">
        <v>192</v>
      </c>
      <c r="K76" s="79">
        <v>8500</v>
      </c>
      <c r="L76" s="63" t="s">
        <v>100</v>
      </c>
      <c r="M76" s="79">
        <v>11000</v>
      </c>
      <c r="N76" s="63" t="s">
        <v>129</v>
      </c>
      <c r="O76" s="79">
        <v>13000</v>
      </c>
      <c r="P76" s="63" t="s">
        <v>211</v>
      </c>
      <c r="Q76" s="79">
        <v>7800</v>
      </c>
      <c r="R76" s="63" t="s">
        <v>87</v>
      </c>
      <c r="S76" s="79">
        <v>10700</v>
      </c>
      <c r="T76" s="63" t="s">
        <v>137</v>
      </c>
      <c r="U76" s="79">
        <v>13000</v>
      </c>
      <c r="V76" s="63" t="s">
        <v>110</v>
      </c>
      <c r="W76" s="79">
        <v>13400</v>
      </c>
      <c r="X76" s="63" t="s">
        <v>212</v>
      </c>
      <c r="Y76" s="79">
        <v>14400</v>
      </c>
      <c r="Z76" s="63" t="s">
        <v>191</v>
      </c>
      <c r="AA76" s="79">
        <v>15600</v>
      </c>
      <c r="AB76" s="60" t="s">
        <v>213</v>
      </c>
      <c r="AC76" s="61">
        <v>16000</v>
      </c>
      <c r="AD76" s="136" t="str">
        <f>IFERROR((1+(AC76/VLOOKUP(AB76,$B$19:$C$98,2,FALSE)-1))^(1/13)-1,"NULL")</f>
        <v>NULL</v>
      </c>
      <c r="AE76" s="136">
        <f>SUMPRODUCT($AJ$19:$AN$19,$AJ$15:$AN$15)</f>
        <v>5.2222400000000002E-2</v>
      </c>
      <c r="AF76" s="136">
        <v>6.5161999999999998E-2</v>
      </c>
      <c r="AG76" s="136" t="s">
        <v>376</v>
      </c>
      <c r="AH76" s="136" t="s">
        <v>376</v>
      </c>
      <c r="AI76" s="136"/>
      <c r="AJ76" s="134">
        <v>9.1691999999999996E-2</v>
      </c>
      <c r="AK76" s="134">
        <v>5.9060000000000001E-2</v>
      </c>
      <c r="AL76" s="134">
        <v>4.9169999999999998E-2</v>
      </c>
      <c r="AM76" s="134">
        <v>3.5799999999999998E-2</v>
      </c>
      <c r="AN76" s="134">
        <v>2.5389999999999999E-2</v>
      </c>
      <c r="AO76" s="134">
        <v>8.5244E-2</v>
      </c>
      <c r="AP76" s="134">
        <v>4.5080000000000002E-2</v>
      </c>
    </row>
    <row r="77" spans="1:42" x14ac:dyDescent="0.2">
      <c r="A77" s="66">
        <f>A76+1</f>
        <v>55</v>
      </c>
      <c r="B77" s="63" t="s">
        <v>135</v>
      </c>
      <c r="C77" s="79">
        <v>5000</v>
      </c>
      <c r="D77" s="63" t="s">
        <v>136</v>
      </c>
      <c r="E77" s="79">
        <v>5100</v>
      </c>
      <c r="F77" s="63" t="s">
        <v>112</v>
      </c>
      <c r="G77" s="79">
        <v>6700</v>
      </c>
      <c r="H77" s="63" t="s">
        <v>118</v>
      </c>
      <c r="I77" s="79">
        <v>7200</v>
      </c>
      <c r="J77" s="63" t="s">
        <v>144</v>
      </c>
      <c r="K77" s="79">
        <v>8500</v>
      </c>
      <c r="L77" s="63" t="s">
        <v>111</v>
      </c>
      <c r="M77" s="79">
        <v>10500</v>
      </c>
      <c r="N77" s="63" t="s">
        <v>206</v>
      </c>
      <c r="O77" s="79">
        <v>12900</v>
      </c>
      <c r="P77" s="63" t="s">
        <v>164</v>
      </c>
      <c r="Q77" s="79">
        <v>7800</v>
      </c>
      <c r="R77" s="63" t="s">
        <v>164</v>
      </c>
      <c r="S77" s="79">
        <v>10600</v>
      </c>
      <c r="T77" s="63" t="s">
        <v>66</v>
      </c>
      <c r="U77" s="79">
        <v>13000</v>
      </c>
      <c r="V77" s="63" t="s">
        <v>122</v>
      </c>
      <c r="W77" s="79">
        <v>13200</v>
      </c>
      <c r="X77" s="63" t="s">
        <v>162</v>
      </c>
      <c r="Y77" s="79">
        <v>14300</v>
      </c>
      <c r="Z77" s="63" t="s">
        <v>108</v>
      </c>
      <c r="AA77" s="79">
        <v>15500</v>
      </c>
      <c r="AB77" s="60" t="s">
        <v>214</v>
      </c>
      <c r="AC77" s="61">
        <v>15900</v>
      </c>
      <c r="AD77" s="136" t="str">
        <f>IFERROR((1+(AC77/VLOOKUP(AB77,$B$19:$C$98,2,FALSE)-1))^(1/13)-1,"NULL")</f>
        <v>NULL</v>
      </c>
      <c r="AE77" s="136">
        <f>SUMPRODUCT($AJ$19:$AN$19,$AJ$15:$AN$15)</f>
        <v>5.2222400000000002E-2</v>
      </c>
      <c r="AF77" s="136">
        <v>6.5161999999999998E-2</v>
      </c>
      <c r="AG77" s="136" t="s">
        <v>376</v>
      </c>
      <c r="AH77" s="136" t="s">
        <v>376</v>
      </c>
      <c r="AI77" s="136"/>
      <c r="AJ77" s="134">
        <v>9.1691999999999996E-2</v>
      </c>
      <c r="AK77" s="134">
        <v>5.9060000000000001E-2</v>
      </c>
      <c r="AL77" s="134">
        <v>4.9169999999999998E-2</v>
      </c>
      <c r="AM77" s="134">
        <v>3.5799999999999998E-2</v>
      </c>
      <c r="AN77" s="134">
        <v>2.5389999999999999E-2</v>
      </c>
      <c r="AO77" s="134">
        <v>8.5244E-2</v>
      </c>
      <c r="AP77" s="134">
        <v>4.5080000000000002E-2</v>
      </c>
    </row>
    <row r="78" spans="1:42" x14ac:dyDescent="0.2">
      <c r="A78" s="66">
        <f>A77+1</f>
        <v>56</v>
      </c>
      <c r="B78" s="63" t="s">
        <v>141</v>
      </c>
      <c r="C78" s="79">
        <v>5000</v>
      </c>
      <c r="D78" s="63" t="s">
        <v>215</v>
      </c>
      <c r="E78" s="79">
        <v>5000</v>
      </c>
      <c r="F78" s="63" t="s">
        <v>216</v>
      </c>
      <c r="G78" s="79">
        <v>6500</v>
      </c>
      <c r="H78" s="63" t="s">
        <v>217</v>
      </c>
      <c r="I78" s="79">
        <v>7200</v>
      </c>
      <c r="J78" s="63" t="s">
        <v>163</v>
      </c>
      <c r="K78" s="79">
        <v>8400</v>
      </c>
      <c r="L78" s="63" t="s">
        <v>115</v>
      </c>
      <c r="M78" s="79">
        <v>10500</v>
      </c>
      <c r="N78" s="63" t="s">
        <v>218</v>
      </c>
      <c r="O78" s="79">
        <v>12800</v>
      </c>
      <c r="P78" s="63" t="s">
        <v>219</v>
      </c>
      <c r="Q78" s="79">
        <v>7700</v>
      </c>
      <c r="R78" s="63" t="s">
        <v>170</v>
      </c>
      <c r="S78" s="79">
        <v>10500</v>
      </c>
      <c r="T78" s="63" t="s">
        <v>193</v>
      </c>
      <c r="U78" s="79">
        <v>13000</v>
      </c>
      <c r="V78" s="63" t="s">
        <v>162</v>
      </c>
      <c r="W78" s="79">
        <v>13000</v>
      </c>
      <c r="X78" s="63" t="s">
        <v>220</v>
      </c>
      <c r="Y78" s="79">
        <v>14300</v>
      </c>
      <c r="Z78" s="63" t="s">
        <v>132</v>
      </c>
      <c r="AA78" s="79">
        <v>15500</v>
      </c>
      <c r="AB78" s="60" t="s">
        <v>216</v>
      </c>
      <c r="AC78" s="61">
        <v>15600</v>
      </c>
      <c r="AD78" s="136" t="str">
        <f>IFERROR((1+(AC78/VLOOKUP(AB78,$B$19:$C$98,2,FALSE)-1))^(1/13)-1,"NULL")</f>
        <v>NULL</v>
      </c>
      <c r="AE78" s="136">
        <f>SUMPRODUCT($AJ$19:$AN$19,$AJ$15:$AN$15)</f>
        <v>5.2222400000000002E-2</v>
      </c>
      <c r="AF78" s="136">
        <v>6.5161999999999998E-2</v>
      </c>
      <c r="AG78" s="136" t="s">
        <v>376</v>
      </c>
      <c r="AH78" s="136" t="s">
        <v>376</v>
      </c>
      <c r="AI78" s="136"/>
      <c r="AJ78" s="134">
        <v>9.1691999999999996E-2</v>
      </c>
      <c r="AK78" s="134">
        <v>5.9060000000000001E-2</v>
      </c>
      <c r="AL78" s="134">
        <v>4.9169999999999998E-2</v>
      </c>
      <c r="AM78" s="134">
        <v>3.5799999999999998E-2</v>
      </c>
      <c r="AN78" s="134">
        <v>2.5389999999999999E-2</v>
      </c>
      <c r="AO78" s="134">
        <v>8.5244E-2</v>
      </c>
      <c r="AP78" s="134">
        <v>4.5080000000000002E-2</v>
      </c>
    </row>
    <row r="79" spans="1:42" x14ac:dyDescent="0.2">
      <c r="A79" s="66">
        <f>A78+1</f>
        <v>57</v>
      </c>
      <c r="B79" s="63" t="s">
        <v>146</v>
      </c>
      <c r="C79" s="79">
        <v>5000</v>
      </c>
      <c r="D79" s="63" t="s">
        <v>160</v>
      </c>
      <c r="E79" s="79">
        <v>5000</v>
      </c>
      <c r="F79" s="63" t="s">
        <v>192</v>
      </c>
      <c r="G79" s="79">
        <v>6400</v>
      </c>
      <c r="H79" s="63" t="s">
        <v>70</v>
      </c>
      <c r="I79" s="79">
        <v>7000</v>
      </c>
      <c r="J79" s="63" t="s">
        <v>162</v>
      </c>
      <c r="K79" s="79">
        <v>8100</v>
      </c>
      <c r="L79" s="63" t="s">
        <v>121</v>
      </c>
      <c r="M79" s="79">
        <v>10500</v>
      </c>
      <c r="N79" s="63" t="s">
        <v>112</v>
      </c>
      <c r="O79" s="79">
        <v>12700</v>
      </c>
      <c r="P79" s="63" t="s">
        <v>154</v>
      </c>
      <c r="Q79" s="79">
        <v>7600</v>
      </c>
      <c r="R79" s="63" t="s">
        <v>127</v>
      </c>
      <c r="S79" s="79">
        <v>10500</v>
      </c>
      <c r="T79" s="63" t="s">
        <v>158</v>
      </c>
      <c r="U79" s="79">
        <v>12700</v>
      </c>
      <c r="V79" s="63" t="s">
        <v>154</v>
      </c>
      <c r="W79" s="79">
        <v>13000</v>
      </c>
      <c r="X79" s="63" t="s">
        <v>126</v>
      </c>
      <c r="Y79" s="79">
        <v>14300</v>
      </c>
      <c r="Z79" s="63" t="s">
        <v>154</v>
      </c>
      <c r="AA79" s="79">
        <v>15500</v>
      </c>
      <c r="AB79" s="60" t="s">
        <v>221</v>
      </c>
      <c r="AC79" s="61">
        <v>15400</v>
      </c>
      <c r="AD79" s="136" t="str">
        <f>IFERROR((1+(AC79/VLOOKUP(AB79,$B$19:$C$98,2,FALSE)-1))^(1/13)-1,"NULL")</f>
        <v>NULL</v>
      </c>
      <c r="AE79" s="136">
        <f>SUMPRODUCT($AJ$19:$AN$19,$AJ$15:$AN$15)</f>
        <v>5.2222400000000002E-2</v>
      </c>
      <c r="AF79" s="136">
        <v>6.5161999999999998E-2</v>
      </c>
      <c r="AG79" s="136" t="s">
        <v>376</v>
      </c>
      <c r="AH79" s="136" t="s">
        <v>376</v>
      </c>
      <c r="AI79" s="136"/>
      <c r="AJ79" s="134">
        <v>9.1691999999999996E-2</v>
      </c>
      <c r="AK79" s="134">
        <v>5.9060000000000001E-2</v>
      </c>
      <c r="AL79" s="134">
        <v>4.9169999999999998E-2</v>
      </c>
      <c r="AM79" s="134">
        <v>3.5799999999999998E-2</v>
      </c>
      <c r="AN79" s="134">
        <v>2.5389999999999999E-2</v>
      </c>
      <c r="AO79" s="134">
        <v>8.5244E-2</v>
      </c>
      <c r="AP79" s="134">
        <v>4.5080000000000002E-2</v>
      </c>
    </row>
    <row r="80" spans="1:42" x14ac:dyDescent="0.2">
      <c r="A80" s="66">
        <f>A79+1</f>
        <v>58</v>
      </c>
      <c r="B80" s="63" t="s">
        <v>150</v>
      </c>
      <c r="C80" s="79">
        <v>5000</v>
      </c>
      <c r="D80" s="63" t="s">
        <v>201</v>
      </c>
      <c r="E80" s="79">
        <v>5000</v>
      </c>
      <c r="F80" s="63" t="s">
        <v>117</v>
      </c>
      <c r="G80" s="79">
        <v>6300</v>
      </c>
      <c r="H80" s="63" t="s">
        <v>110</v>
      </c>
      <c r="I80" s="79">
        <v>7000</v>
      </c>
      <c r="J80" s="63" t="s">
        <v>197</v>
      </c>
      <c r="K80" s="79">
        <v>8000</v>
      </c>
      <c r="L80" s="63" t="s">
        <v>193</v>
      </c>
      <c r="M80" s="79">
        <v>10400</v>
      </c>
      <c r="N80" s="63" t="s">
        <v>222</v>
      </c>
      <c r="O80" s="79">
        <v>12700</v>
      </c>
      <c r="P80" s="63" t="s">
        <v>79</v>
      </c>
      <c r="Q80" s="79">
        <v>7500</v>
      </c>
      <c r="R80" s="63" t="s">
        <v>126</v>
      </c>
      <c r="S80" s="79">
        <v>10300</v>
      </c>
      <c r="T80" s="63" t="s">
        <v>127</v>
      </c>
      <c r="U80" s="79">
        <v>12500</v>
      </c>
      <c r="V80" s="63" t="s">
        <v>108</v>
      </c>
      <c r="W80" s="79">
        <v>12500</v>
      </c>
      <c r="X80" s="63" t="s">
        <v>113</v>
      </c>
      <c r="Y80" s="79">
        <v>14200</v>
      </c>
      <c r="Z80" s="63" t="s">
        <v>112</v>
      </c>
      <c r="AA80" s="79">
        <v>15300</v>
      </c>
      <c r="AB80" s="60" t="s">
        <v>126</v>
      </c>
      <c r="AC80" s="61">
        <v>15400</v>
      </c>
      <c r="AD80" s="136" t="str">
        <f>IFERROR((1+(AC80/VLOOKUP(AB80,$B$19:$C$98,2,FALSE)-1))^(1/13)-1,"NULL")</f>
        <v>NULL</v>
      </c>
      <c r="AE80" s="136">
        <f>SUMPRODUCT($AJ$19:$AN$19,$AJ$15:$AN$15)</f>
        <v>5.2222400000000002E-2</v>
      </c>
      <c r="AF80" s="136">
        <v>6.5161999999999998E-2</v>
      </c>
      <c r="AG80" s="136" t="s">
        <v>376</v>
      </c>
      <c r="AH80" s="136" t="s">
        <v>376</v>
      </c>
      <c r="AI80" s="136"/>
      <c r="AJ80" s="134">
        <v>9.1691999999999996E-2</v>
      </c>
      <c r="AK80" s="134">
        <v>5.9060000000000001E-2</v>
      </c>
      <c r="AL80" s="134">
        <v>4.9169999999999998E-2</v>
      </c>
      <c r="AM80" s="134">
        <v>3.5799999999999998E-2</v>
      </c>
      <c r="AN80" s="134">
        <v>2.5389999999999999E-2</v>
      </c>
      <c r="AO80" s="134">
        <v>8.5244E-2</v>
      </c>
      <c r="AP80" s="134">
        <v>4.5080000000000002E-2</v>
      </c>
    </row>
    <row r="81" spans="1:42" x14ac:dyDescent="0.2">
      <c r="A81" s="66">
        <f>A80+1</f>
        <v>59</v>
      </c>
      <c r="B81" s="63" t="s">
        <v>156</v>
      </c>
      <c r="C81" s="79">
        <v>4900</v>
      </c>
      <c r="D81" s="63" t="s">
        <v>203</v>
      </c>
      <c r="E81" s="79">
        <v>4900</v>
      </c>
      <c r="F81" s="63" t="s">
        <v>64</v>
      </c>
      <c r="G81" s="79">
        <v>6200</v>
      </c>
      <c r="H81" s="63" t="s">
        <v>98</v>
      </c>
      <c r="I81" s="79">
        <v>7000</v>
      </c>
      <c r="J81" s="63" t="s">
        <v>87</v>
      </c>
      <c r="K81" s="79">
        <v>7800</v>
      </c>
      <c r="L81" s="63" t="s">
        <v>192</v>
      </c>
      <c r="M81" s="79">
        <v>10000</v>
      </c>
      <c r="N81" s="63" t="s">
        <v>108</v>
      </c>
      <c r="O81" s="79">
        <v>12600</v>
      </c>
      <c r="P81" s="63" t="s">
        <v>223</v>
      </c>
      <c r="Q81" s="79">
        <v>7000</v>
      </c>
      <c r="R81" s="63" t="s">
        <v>158</v>
      </c>
      <c r="S81" s="79">
        <v>10200</v>
      </c>
      <c r="T81" s="63" t="s">
        <v>155</v>
      </c>
      <c r="U81" s="79">
        <v>12500</v>
      </c>
      <c r="V81" s="63" t="s">
        <v>189</v>
      </c>
      <c r="W81" s="79">
        <v>12500</v>
      </c>
      <c r="X81" s="63" t="s">
        <v>98</v>
      </c>
      <c r="Y81" s="79">
        <v>14100</v>
      </c>
      <c r="Z81" s="63" t="s">
        <v>189</v>
      </c>
      <c r="AA81" s="79">
        <v>15300</v>
      </c>
      <c r="AB81" s="60" t="s">
        <v>224</v>
      </c>
      <c r="AC81" s="61">
        <v>15300</v>
      </c>
      <c r="AD81" s="136" t="str">
        <f>IFERROR((1+(AC81/VLOOKUP(AB81,$B$19:$C$98,2,FALSE)-1))^(1/13)-1,"NULL")</f>
        <v>NULL</v>
      </c>
      <c r="AE81" s="136">
        <f>SUMPRODUCT($AJ$19:$AN$19,$AJ$15:$AN$15)</f>
        <v>5.2222400000000002E-2</v>
      </c>
      <c r="AF81" s="136">
        <v>6.5161999999999998E-2</v>
      </c>
      <c r="AG81" s="136" t="s">
        <v>376</v>
      </c>
      <c r="AH81" s="136" t="s">
        <v>376</v>
      </c>
      <c r="AI81" s="136"/>
      <c r="AJ81" s="134">
        <v>9.1691999999999996E-2</v>
      </c>
      <c r="AK81" s="134">
        <v>5.9060000000000001E-2</v>
      </c>
      <c r="AL81" s="134">
        <v>4.9169999999999998E-2</v>
      </c>
      <c r="AM81" s="134">
        <v>3.5799999999999998E-2</v>
      </c>
      <c r="AN81" s="134">
        <v>2.5389999999999999E-2</v>
      </c>
      <c r="AO81" s="134">
        <v>8.5244E-2</v>
      </c>
      <c r="AP81" s="134">
        <v>4.5080000000000002E-2</v>
      </c>
    </row>
    <row r="82" spans="1:42" x14ac:dyDescent="0.2">
      <c r="A82" s="66">
        <f>A81+1</f>
        <v>60</v>
      </c>
      <c r="B82" s="63" t="s">
        <v>192</v>
      </c>
      <c r="C82" s="79">
        <v>4900</v>
      </c>
      <c r="D82" s="63" t="s">
        <v>96</v>
      </c>
      <c r="E82" s="79">
        <v>4800</v>
      </c>
      <c r="F82" s="63" t="s">
        <v>201</v>
      </c>
      <c r="G82" s="79">
        <v>6200</v>
      </c>
      <c r="H82" s="63" t="s">
        <v>135</v>
      </c>
      <c r="I82" s="79">
        <v>7000</v>
      </c>
      <c r="J82" s="63" t="s">
        <v>131</v>
      </c>
      <c r="K82" s="79">
        <v>7700</v>
      </c>
      <c r="L82" s="63" t="s">
        <v>153</v>
      </c>
      <c r="M82" s="79">
        <v>10000</v>
      </c>
      <c r="N82" s="63" t="s">
        <v>225</v>
      </c>
      <c r="O82" s="79">
        <v>11900</v>
      </c>
      <c r="P82" s="63" t="s">
        <v>226</v>
      </c>
      <c r="Q82" s="79">
        <v>7000</v>
      </c>
      <c r="R82" s="63" t="s">
        <v>166</v>
      </c>
      <c r="S82" s="79">
        <v>10100</v>
      </c>
      <c r="T82" s="63" t="s">
        <v>189</v>
      </c>
      <c r="U82" s="79">
        <v>12300</v>
      </c>
      <c r="V82" s="63" t="s">
        <v>178</v>
      </c>
      <c r="W82" s="79">
        <v>12500</v>
      </c>
      <c r="X82" s="63" t="s">
        <v>227</v>
      </c>
      <c r="Y82" s="79">
        <v>14100</v>
      </c>
      <c r="Z82" s="63" t="s">
        <v>227</v>
      </c>
      <c r="AA82" s="79">
        <v>15300</v>
      </c>
      <c r="AB82" s="58" t="s">
        <v>228</v>
      </c>
      <c r="AC82" s="59">
        <v>15300</v>
      </c>
      <c r="AD82" s="136" t="str">
        <f>IFERROR((1+(AC82/VLOOKUP(AB82,$B$19:$C$98,2,FALSE)-1))^(1/13)-1,"NULL")</f>
        <v>NULL</v>
      </c>
      <c r="AE82" s="136">
        <f>SUMPRODUCT($AJ$19:$AN$19,$AJ$15:$AN$15)</f>
        <v>5.2222400000000002E-2</v>
      </c>
      <c r="AF82" s="136">
        <v>6.5161999999999998E-2</v>
      </c>
      <c r="AG82" s="136" t="s">
        <v>376</v>
      </c>
      <c r="AH82" s="136" t="s">
        <v>376</v>
      </c>
      <c r="AI82" s="136"/>
      <c r="AJ82" s="134">
        <v>9.1691999999999996E-2</v>
      </c>
      <c r="AK82" s="134">
        <v>5.9060000000000001E-2</v>
      </c>
      <c r="AL82" s="134">
        <v>4.9169999999999998E-2</v>
      </c>
      <c r="AM82" s="134">
        <v>3.5799999999999998E-2</v>
      </c>
      <c r="AN82" s="134">
        <v>2.5389999999999999E-2</v>
      </c>
      <c r="AO82" s="134">
        <v>8.5244E-2</v>
      </c>
      <c r="AP82" s="134">
        <v>4.5080000000000002E-2</v>
      </c>
    </row>
    <row r="83" spans="1:42" x14ac:dyDescent="0.2">
      <c r="A83" s="66">
        <f>A82+1</f>
        <v>61</v>
      </c>
      <c r="B83" s="63" t="s">
        <v>229</v>
      </c>
      <c r="C83" s="79">
        <v>4800</v>
      </c>
      <c r="D83" s="63" t="s">
        <v>143</v>
      </c>
      <c r="E83" s="79">
        <v>4700</v>
      </c>
      <c r="F83" s="63" t="s">
        <v>114</v>
      </c>
      <c r="G83" s="79">
        <v>6100</v>
      </c>
      <c r="H83" s="63" t="s">
        <v>141</v>
      </c>
      <c r="I83" s="79">
        <v>7000</v>
      </c>
      <c r="J83" s="63" t="s">
        <v>107</v>
      </c>
      <c r="K83" s="79">
        <v>7600</v>
      </c>
      <c r="L83" s="63" t="s">
        <v>119</v>
      </c>
      <c r="M83" s="79">
        <v>10000</v>
      </c>
      <c r="N83" s="63" t="s">
        <v>219</v>
      </c>
      <c r="O83" s="79">
        <v>11800</v>
      </c>
      <c r="P83" s="63" t="s">
        <v>230</v>
      </c>
      <c r="Q83" s="79">
        <v>7000</v>
      </c>
      <c r="R83" s="63" t="s">
        <v>143</v>
      </c>
      <c r="S83" s="79">
        <v>10000</v>
      </c>
      <c r="T83" s="63" t="s">
        <v>129</v>
      </c>
      <c r="U83" s="79">
        <v>12000</v>
      </c>
      <c r="V83" s="63" t="s">
        <v>155</v>
      </c>
      <c r="W83" s="79">
        <v>12400</v>
      </c>
      <c r="X83" s="63" t="s">
        <v>231</v>
      </c>
      <c r="Y83" s="79">
        <v>13900</v>
      </c>
      <c r="Z83" s="63" t="s">
        <v>142</v>
      </c>
      <c r="AA83" s="79">
        <v>15100</v>
      </c>
      <c r="AB83" s="58" t="s">
        <v>129</v>
      </c>
      <c r="AC83" s="59">
        <v>15200</v>
      </c>
      <c r="AD83" s="136" t="str">
        <f>IFERROR((1+(AC83/VLOOKUP(AB83,$B$19:$C$98,2,FALSE)-1))^(1/13)-1,"NULL")</f>
        <v>NULL</v>
      </c>
      <c r="AE83" s="136">
        <f>SUMPRODUCT($AJ$19:$AN$19,$AJ$15:$AN$15)</f>
        <v>5.2222400000000002E-2</v>
      </c>
      <c r="AF83" s="136">
        <v>6.5161999999999998E-2</v>
      </c>
      <c r="AG83" s="136" t="s">
        <v>376</v>
      </c>
      <c r="AH83" s="136" t="s">
        <v>376</v>
      </c>
      <c r="AI83" s="136"/>
      <c r="AJ83" s="134">
        <v>9.1691999999999996E-2</v>
      </c>
      <c r="AK83" s="134">
        <v>5.9060000000000001E-2</v>
      </c>
      <c r="AL83" s="134">
        <v>4.9169999999999998E-2</v>
      </c>
      <c r="AM83" s="134">
        <v>3.5799999999999998E-2</v>
      </c>
      <c r="AN83" s="134">
        <v>2.5389999999999999E-2</v>
      </c>
      <c r="AO83" s="134">
        <v>8.5244E-2</v>
      </c>
      <c r="AP83" s="134">
        <v>4.5080000000000002E-2</v>
      </c>
    </row>
    <row r="84" spans="1:42" x14ac:dyDescent="0.2">
      <c r="A84" s="66">
        <f>A83+1</f>
        <v>62</v>
      </c>
      <c r="B84" s="63" t="s">
        <v>215</v>
      </c>
      <c r="C84" s="79">
        <v>4800</v>
      </c>
      <c r="D84" s="63" t="s">
        <v>156</v>
      </c>
      <c r="E84" s="79">
        <v>4600</v>
      </c>
      <c r="F84" s="63" t="s">
        <v>70</v>
      </c>
      <c r="G84" s="79">
        <v>6000</v>
      </c>
      <c r="H84" s="63" t="s">
        <v>161</v>
      </c>
      <c r="I84" s="79">
        <v>6900</v>
      </c>
      <c r="J84" s="63" t="s">
        <v>135</v>
      </c>
      <c r="K84" s="79">
        <v>7500</v>
      </c>
      <c r="L84" s="63" t="s">
        <v>222</v>
      </c>
      <c r="M84" s="79">
        <v>10000</v>
      </c>
      <c r="N84" s="63" t="s">
        <v>232</v>
      </c>
      <c r="O84" s="79">
        <v>11500</v>
      </c>
      <c r="P84" s="63" t="s">
        <v>233</v>
      </c>
      <c r="Q84" s="79">
        <v>7000</v>
      </c>
      <c r="R84" s="63" t="s">
        <v>108</v>
      </c>
      <c r="S84" s="79">
        <v>10000</v>
      </c>
      <c r="T84" s="63" t="s">
        <v>169</v>
      </c>
      <c r="U84" s="79">
        <v>12000</v>
      </c>
      <c r="V84" s="63" t="s">
        <v>231</v>
      </c>
      <c r="W84" s="79">
        <v>12400</v>
      </c>
      <c r="X84" s="63" t="s">
        <v>189</v>
      </c>
      <c r="Y84" s="79">
        <v>13500</v>
      </c>
      <c r="Z84" s="63" t="s">
        <v>153</v>
      </c>
      <c r="AA84" s="79">
        <v>15000</v>
      </c>
      <c r="AB84" s="58" t="s">
        <v>234</v>
      </c>
      <c r="AC84" s="59">
        <v>14900</v>
      </c>
      <c r="AD84" s="136" t="str">
        <f>IFERROR((1+(AC84/VLOOKUP(AB84,$B$19:$C$98,2,FALSE)-1))^(1/13)-1,"NULL")</f>
        <v>NULL</v>
      </c>
      <c r="AE84" s="136">
        <f>SUMPRODUCT($AJ$19:$AN$19,$AJ$15:$AN$15)</f>
        <v>5.2222400000000002E-2</v>
      </c>
      <c r="AF84" s="136">
        <v>6.5161999999999998E-2</v>
      </c>
      <c r="AG84" s="136" t="s">
        <v>376</v>
      </c>
      <c r="AH84" s="136" t="s">
        <v>376</v>
      </c>
      <c r="AI84" s="136"/>
      <c r="AJ84" s="134">
        <v>9.1691999999999996E-2</v>
      </c>
      <c r="AK84" s="134">
        <v>5.9060000000000001E-2</v>
      </c>
      <c r="AL84" s="134">
        <v>4.9169999999999998E-2</v>
      </c>
      <c r="AM84" s="134">
        <v>3.5799999999999998E-2</v>
      </c>
      <c r="AN84" s="134">
        <v>2.5389999999999999E-2</v>
      </c>
      <c r="AO84" s="134">
        <v>8.5244E-2</v>
      </c>
      <c r="AP84" s="134">
        <v>4.5080000000000002E-2</v>
      </c>
    </row>
    <row r="85" spans="1:42" x14ac:dyDescent="0.2">
      <c r="A85" s="66">
        <f>A84+1</f>
        <v>63</v>
      </c>
      <c r="B85" s="63" t="s">
        <v>202</v>
      </c>
      <c r="C85" s="79">
        <v>4800</v>
      </c>
      <c r="D85" s="63" t="s">
        <v>235</v>
      </c>
      <c r="E85" s="79">
        <v>4600</v>
      </c>
      <c r="F85" s="63" t="s">
        <v>147</v>
      </c>
      <c r="G85" s="79">
        <v>6000</v>
      </c>
      <c r="H85" s="63" t="s">
        <v>216</v>
      </c>
      <c r="I85" s="79">
        <v>6700</v>
      </c>
      <c r="J85" s="63" t="s">
        <v>141</v>
      </c>
      <c r="K85" s="79">
        <v>7500</v>
      </c>
      <c r="L85" s="63" t="s">
        <v>81</v>
      </c>
      <c r="M85" s="79">
        <v>10000</v>
      </c>
      <c r="N85" s="63" t="s">
        <v>96</v>
      </c>
      <c r="O85" s="79">
        <v>11500</v>
      </c>
      <c r="P85" s="63" t="s">
        <v>155</v>
      </c>
      <c r="Q85" s="79">
        <v>7000</v>
      </c>
      <c r="R85" s="63" t="s">
        <v>144</v>
      </c>
      <c r="S85" s="79">
        <v>10000</v>
      </c>
      <c r="T85" s="63" t="s">
        <v>148</v>
      </c>
      <c r="U85" s="79">
        <v>11900</v>
      </c>
      <c r="V85" s="63" t="s">
        <v>193</v>
      </c>
      <c r="W85" s="79">
        <v>12400</v>
      </c>
      <c r="X85" s="63" t="s">
        <v>186</v>
      </c>
      <c r="Y85" s="79">
        <v>13300</v>
      </c>
      <c r="Z85" s="63" t="s">
        <v>216</v>
      </c>
      <c r="AA85" s="79">
        <v>14900</v>
      </c>
      <c r="AB85" s="58" t="s">
        <v>236</v>
      </c>
      <c r="AC85" s="59">
        <v>14800</v>
      </c>
      <c r="AD85" s="136" t="str">
        <f>IFERROR((1+(AC85/VLOOKUP(AB85,$B$19:$C$98,2,FALSE)-1))^(1/13)-1,"NULL")</f>
        <v>NULL</v>
      </c>
      <c r="AE85" s="136">
        <f>SUMPRODUCT($AJ$19:$AN$19,$AJ$15:$AN$15)</f>
        <v>5.2222400000000002E-2</v>
      </c>
      <c r="AF85" s="136">
        <v>6.5161999999999998E-2</v>
      </c>
      <c r="AG85" s="136" t="s">
        <v>376</v>
      </c>
      <c r="AH85" s="136" t="s">
        <v>376</v>
      </c>
      <c r="AI85" s="136"/>
      <c r="AJ85" s="134">
        <v>9.1691999999999996E-2</v>
      </c>
      <c r="AK85" s="134">
        <v>5.9060000000000001E-2</v>
      </c>
      <c r="AL85" s="134">
        <v>4.9169999999999998E-2</v>
      </c>
      <c r="AM85" s="134">
        <v>3.5799999999999998E-2</v>
      </c>
      <c r="AN85" s="134">
        <v>2.5389999999999999E-2</v>
      </c>
      <c r="AO85" s="134">
        <v>8.5244E-2</v>
      </c>
      <c r="AP85" s="134">
        <v>4.5080000000000002E-2</v>
      </c>
    </row>
    <row r="86" spans="1:42" x14ac:dyDescent="0.2">
      <c r="A86" s="66">
        <f>A85+1</f>
        <v>64</v>
      </c>
      <c r="B86" s="63" t="s">
        <v>237</v>
      </c>
      <c r="C86" s="79">
        <v>4700</v>
      </c>
      <c r="D86" s="63" t="s">
        <v>206</v>
      </c>
      <c r="E86" s="79">
        <v>4500</v>
      </c>
      <c r="F86" s="63" t="s">
        <v>182</v>
      </c>
      <c r="G86" s="79">
        <v>6000</v>
      </c>
      <c r="H86" s="63" t="s">
        <v>238</v>
      </c>
      <c r="I86" s="79">
        <v>6500</v>
      </c>
      <c r="J86" s="63" t="s">
        <v>206</v>
      </c>
      <c r="K86" s="79">
        <v>7500</v>
      </c>
      <c r="L86" s="63" t="s">
        <v>206</v>
      </c>
      <c r="M86" s="79">
        <v>10000</v>
      </c>
      <c r="N86" s="63" t="s">
        <v>193</v>
      </c>
      <c r="O86" s="79">
        <v>11200</v>
      </c>
      <c r="P86" s="63" t="s">
        <v>188</v>
      </c>
      <c r="Q86" s="79">
        <v>7000</v>
      </c>
      <c r="R86" s="63" t="s">
        <v>189</v>
      </c>
      <c r="S86" s="79">
        <v>10000</v>
      </c>
      <c r="T86" s="63" t="s">
        <v>154</v>
      </c>
      <c r="U86" s="79">
        <v>11500</v>
      </c>
      <c r="V86" s="63" t="s">
        <v>239</v>
      </c>
      <c r="W86" s="79">
        <v>12200</v>
      </c>
      <c r="X86" s="63" t="s">
        <v>103</v>
      </c>
      <c r="Y86" s="79">
        <v>13300</v>
      </c>
      <c r="Z86" s="63" t="s">
        <v>173</v>
      </c>
      <c r="AA86" s="79">
        <v>14700</v>
      </c>
      <c r="AB86" s="58" t="s">
        <v>123</v>
      </c>
      <c r="AC86" s="59">
        <v>14700</v>
      </c>
      <c r="AD86" s="136" t="str">
        <f>IFERROR((1+(AC86/VLOOKUP(AB86,$B$19:$C$98,2,FALSE)-1))^(1/13)-1,"NULL")</f>
        <v>NULL</v>
      </c>
      <c r="AE86" s="136">
        <f>SUMPRODUCT($AJ$19:$AN$19,$AJ$15:$AN$15)</f>
        <v>5.2222400000000002E-2</v>
      </c>
      <c r="AF86" s="136">
        <v>6.5161999999999998E-2</v>
      </c>
      <c r="AG86" s="136" t="s">
        <v>376</v>
      </c>
      <c r="AH86" s="136" t="s">
        <v>376</v>
      </c>
      <c r="AI86" s="136"/>
      <c r="AJ86" s="134">
        <v>9.1691999999999996E-2</v>
      </c>
      <c r="AK86" s="134">
        <v>5.9060000000000001E-2</v>
      </c>
      <c r="AL86" s="134">
        <v>4.9169999999999998E-2</v>
      </c>
      <c r="AM86" s="134">
        <v>3.5799999999999998E-2</v>
      </c>
      <c r="AN86" s="134">
        <v>2.5389999999999999E-2</v>
      </c>
      <c r="AO86" s="134">
        <v>8.5244E-2</v>
      </c>
      <c r="AP86" s="134">
        <v>4.5080000000000002E-2</v>
      </c>
    </row>
    <row r="87" spans="1:42" x14ac:dyDescent="0.2">
      <c r="A87" s="66">
        <f>A86+1</f>
        <v>65</v>
      </c>
      <c r="B87" s="63" t="s">
        <v>160</v>
      </c>
      <c r="C87" s="79">
        <v>4600</v>
      </c>
      <c r="D87" s="63" t="s">
        <v>110</v>
      </c>
      <c r="E87" s="79">
        <v>4300</v>
      </c>
      <c r="F87" s="63" t="s">
        <v>238</v>
      </c>
      <c r="G87" s="79">
        <v>5900</v>
      </c>
      <c r="H87" s="63" t="s">
        <v>240</v>
      </c>
      <c r="I87" s="79">
        <v>6300</v>
      </c>
      <c r="J87" s="63" t="s">
        <v>217</v>
      </c>
      <c r="K87" s="79">
        <v>7500</v>
      </c>
      <c r="L87" s="63" t="s">
        <v>162</v>
      </c>
      <c r="M87" s="79">
        <v>9600</v>
      </c>
      <c r="N87" s="63" t="s">
        <v>119</v>
      </c>
      <c r="O87" s="79">
        <v>11000</v>
      </c>
      <c r="P87" s="63" t="s">
        <v>101</v>
      </c>
      <c r="Q87" s="79">
        <v>6800</v>
      </c>
      <c r="R87" s="63" t="s">
        <v>194</v>
      </c>
      <c r="S87" s="79">
        <v>10000</v>
      </c>
      <c r="T87" s="63" t="s">
        <v>188</v>
      </c>
      <c r="U87" s="79">
        <v>11400</v>
      </c>
      <c r="V87" s="63" t="s">
        <v>93</v>
      </c>
      <c r="W87" s="79">
        <v>12100</v>
      </c>
      <c r="X87" s="63" t="s">
        <v>241</v>
      </c>
      <c r="Y87" s="79">
        <v>13200</v>
      </c>
      <c r="Z87" s="63" t="s">
        <v>242</v>
      </c>
      <c r="AA87" s="79">
        <v>14600</v>
      </c>
      <c r="AB87" s="58" t="s">
        <v>110</v>
      </c>
      <c r="AC87" s="59">
        <v>14600</v>
      </c>
      <c r="AD87" s="136" t="str">
        <f>IFERROR((1+(AC87/VLOOKUP(AB87,$B$19:$C$98,2,FALSE)-1))^(1/13)-1,"NULL")</f>
        <v>NULL</v>
      </c>
      <c r="AE87" s="136">
        <f>SUMPRODUCT($AJ$19:$AN$19,$AJ$15:$AN$15)</f>
        <v>5.2222400000000002E-2</v>
      </c>
      <c r="AF87" s="136">
        <v>6.5161999999999998E-2</v>
      </c>
      <c r="AG87" s="136" t="s">
        <v>376</v>
      </c>
      <c r="AH87" s="136" t="s">
        <v>376</v>
      </c>
      <c r="AI87" s="136"/>
      <c r="AJ87" s="134">
        <v>9.1691999999999996E-2</v>
      </c>
      <c r="AK87" s="134">
        <v>5.9060000000000001E-2</v>
      </c>
      <c r="AL87" s="134">
        <v>4.9169999999999998E-2</v>
      </c>
      <c r="AM87" s="134">
        <v>3.5799999999999998E-2</v>
      </c>
      <c r="AN87" s="134">
        <v>2.5389999999999999E-2</v>
      </c>
      <c r="AO87" s="134">
        <v>8.5244E-2</v>
      </c>
      <c r="AP87" s="134">
        <v>4.5080000000000002E-2</v>
      </c>
    </row>
    <row r="88" spans="1:42" x14ac:dyDescent="0.2">
      <c r="A88" s="66">
        <f>A87+1</f>
        <v>66</v>
      </c>
      <c r="B88" s="63" t="s">
        <v>243</v>
      </c>
      <c r="C88" s="79">
        <v>4600</v>
      </c>
      <c r="D88" s="63" t="s">
        <v>244</v>
      </c>
      <c r="E88" s="79">
        <v>4300</v>
      </c>
      <c r="F88" s="63" t="s">
        <v>190</v>
      </c>
      <c r="G88" s="79">
        <v>5900</v>
      </c>
      <c r="H88" s="63" t="s">
        <v>114</v>
      </c>
      <c r="I88" s="79">
        <v>6300</v>
      </c>
      <c r="J88" s="63" t="s">
        <v>245</v>
      </c>
      <c r="K88" s="79">
        <v>7400</v>
      </c>
      <c r="L88" s="63" t="s">
        <v>158</v>
      </c>
      <c r="M88" s="79">
        <v>9500</v>
      </c>
      <c r="N88" s="63" t="s">
        <v>194</v>
      </c>
      <c r="O88" s="79">
        <v>11000</v>
      </c>
      <c r="P88" s="63" t="s">
        <v>202</v>
      </c>
      <c r="Q88" s="79">
        <v>6700</v>
      </c>
      <c r="R88" s="63" t="s">
        <v>188</v>
      </c>
      <c r="S88" s="79">
        <v>10000</v>
      </c>
      <c r="T88" s="63" t="s">
        <v>124</v>
      </c>
      <c r="U88" s="79">
        <v>11300</v>
      </c>
      <c r="V88" s="63" t="s">
        <v>129</v>
      </c>
      <c r="W88" s="79">
        <v>12000</v>
      </c>
      <c r="X88" s="63" t="s">
        <v>192</v>
      </c>
      <c r="Y88" s="79">
        <v>13000</v>
      </c>
      <c r="Z88" s="63" t="s">
        <v>129</v>
      </c>
      <c r="AA88" s="79">
        <v>14400</v>
      </c>
      <c r="AB88" s="58" t="s">
        <v>246</v>
      </c>
      <c r="AC88" s="59">
        <v>14500</v>
      </c>
      <c r="AD88" s="136" t="str">
        <f>IFERROR((1+(AC88/VLOOKUP(AB88,$B$19:$C$98,2,FALSE)-1))^(1/13)-1,"NULL")</f>
        <v>NULL</v>
      </c>
      <c r="AE88" s="136">
        <f>SUMPRODUCT($AJ$19:$AN$19,$AJ$15:$AN$15)</f>
        <v>5.2222400000000002E-2</v>
      </c>
      <c r="AF88" s="136">
        <v>6.5161999999999998E-2</v>
      </c>
      <c r="AG88" s="136" t="s">
        <v>376</v>
      </c>
      <c r="AH88" s="136" t="s">
        <v>376</v>
      </c>
      <c r="AI88" s="136"/>
      <c r="AJ88" s="134">
        <v>9.1691999999999996E-2</v>
      </c>
      <c r="AK88" s="134">
        <v>5.9060000000000001E-2</v>
      </c>
      <c r="AL88" s="134">
        <v>4.9169999999999998E-2</v>
      </c>
      <c r="AM88" s="134">
        <v>3.5799999999999998E-2</v>
      </c>
      <c r="AN88" s="134">
        <v>2.5389999999999999E-2</v>
      </c>
      <c r="AO88" s="134">
        <v>8.5244E-2</v>
      </c>
      <c r="AP88" s="134">
        <v>4.5080000000000002E-2</v>
      </c>
    </row>
    <row r="89" spans="1:42" x14ac:dyDescent="0.2">
      <c r="A89" s="66">
        <f>A88+1</f>
        <v>67</v>
      </c>
      <c r="B89" s="63" t="s">
        <v>159</v>
      </c>
      <c r="C89" s="79">
        <v>4500</v>
      </c>
      <c r="D89" s="63" t="s">
        <v>216</v>
      </c>
      <c r="E89" s="79">
        <v>4300</v>
      </c>
      <c r="F89" s="63" t="s">
        <v>199</v>
      </c>
      <c r="G89" s="79">
        <v>5800</v>
      </c>
      <c r="H89" s="63" t="s">
        <v>202</v>
      </c>
      <c r="I89" s="79">
        <v>6300</v>
      </c>
      <c r="J89" s="63" t="s">
        <v>158</v>
      </c>
      <c r="K89" s="79">
        <v>7300</v>
      </c>
      <c r="L89" s="63" t="s">
        <v>219</v>
      </c>
      <c r="M89" s="79">
        <v>9500</v>
      </c>
      <c r="N89" s="63" t="s">
        <v>200</v>
      </c>
      <c r="O89" s="79">
        <v>11000</v>
      </c>
      <c r="P89" s="63" t="s">
        <v>125</v>
      </c>
      <c r="Q89" s="79">
        <v>6500</v>
      </c>
      <c r="R89" s="63" t="s">
        <v>107</v>
      </c>
      <c r="S89" s="79">
        <v>9900</v>
      </c>
      <c r="T89" s="63" t="s">
        <v>247</v>
      </c>
      <c r="U89" s="79">
        <v>11200</v>
      </c>
      <c r="V89" s="63" t="s">
        <v>130</v>
      </c>
      <c r="W89" s="79">
        <v>12000</v>
      </c>
      <c r="X89" s="63" t="s">
        <v>248</v>
      </c>
      <c r="Y89" s="79">
        <v>13000</v>
      </c>
      <c r="Z89" s="63" t="s">
        <v>221</v>
      </c>
      <c r="AA89" s="79">
        <v>14400</v>
      </c>
      <c r="AB89" s="58" t="s">
        <v>169</v>
      </c>
      <c r="AC89" s="59">
        <v>14500</v>
      </c>
      <c r="AD89" s="136" t="str">
        <f>IFERROR((1+(AC89/VLOOKUP(AB89,$B$19:$C$98,2,FALSE)-1))^(1/13)-1,"NULL")</f>
        <v>NULL</v>
      </c>
      <c r="AE89" s="136">
        <f>SUMPRODUCT($AJ$19:$AN$19,$AJ$15:$AN$15)</f>
        <v>5.2222400000000002E-2</v>
      </c>
      <c r="AF89" s="136">
        <v>6.5161999999999998E-2</v>
      </c>
      <c r="AG89" s="136" t="s">
        <v>376</v>
      </c>
      <c r="AH89" s="136" t="s">
        <v>376</v>
      </c>
      <c r="AI89" s="136"/>
      <c r="AJ89" s="134">
        <v>9.1691999999999996E-2</v>
      </c>
      <c r="AK89" s="134">
        <v>5.9060000000000001E-2</v>
      </c>
      <c r="AL89" s="134">
        <v>4.9169999999999998E-2</v>
      </c>
      <c r="AM89" s="134">
        <v>3.5799999999999998E-2</v>
      </c>
      <c r="AN89" s="134">
        <v>2.5389999999999999E-2</v>
      </c>
      <c r="AO89" s="134">
        <v>8.5244E-2</v>
      </c>
      <c r="AP89" s="134">
        <v>4.5080000000000002E-2</v>
      </c>
    </row>
    <row r="90" spans="1:42" x14ac:dyDescent="0.2">
      <c r="A90" s="66">
        <f>A89+1</f>
        <v>68</v>
      </c>
      <c r="B90" s="63" t="s">
        <v>249</v>
      </c>
      <c r="C90" s="79">
        <v>4500</v>
      </c>
      <c r="D90" s="63" t="s">
        <v>158</v>
      </c>
      <c r="E90" s="79">
        <v>4200</v>
      </c>
      <c r="F90" s="63" t="s">
        <v>196</v>
      </c>
      <c r="G90" s="79">
        <v>5800</v>
      </c>
      <c r="H90" s="63" t="s">
        <v>199</v>
      </c>
      <c r="I90" s="79">
        <v>6100</v>
      </c>
      <c r="J90" s="63" t="s">
        <v>118</v>
      </c>
      <c r="K90" s="79">
        <v>7200</v>
      </c>
      <c r="L90" s="63" t="s">
        <v>104</v>
      </c>
      <c r="M90" s="79">
        <v>9100</v>
      </c>
      <c r="N90" s="63" t="s">
        <v>250</v>
      </c>
      <c r="O90" s="79">
        <v>11000</v>
      </c>
      <c r="P90" s="63" t="s">
        <v>190</v>
      </c>
      <c r="Q90" s="79">
        <v>6300</v>
      </c>
      <c r="R90" s="63" t="s">
        <v>247</v>
      </c>
      <c r="S90" s="79">
        <v>9800</v>
      </c>
      <c r="T90" s="63" t="s">
        <v>170</v>
      </c>
      <c r="U90" s="79">
        <v>11000</v>
      </c>
      <c r="V90" s="63" t="s">
        <v>169</v>
      </c>
      <c r="W90" s="79">
        <v>12000</v>
      </c>
      <c r="X90" s="63" t="s">
        <v>129</v>
      </c>
      <c r="Y90" s="79">
        <v>13000</v>
      </c>
      <c r="Z90" s="63" t="s">
        <v>114</v>
      </c>
      <c r="AA90" s="79">
        <v>14300</v>
      </c>
      <c r="AB90" s="58" t="s">
        <v>133</v>
      </c>
      <c r="AC90" s="59">
        <v>14400</v>
      </c>
      <c r="AD90" s="136" t="str">
        <f>IFERROR((1+(AC90/VLOOKUP(AB90,$B$19:$C$98,2,FALSE)-1))^(1/13)-1,"NULL")</f>
        <v>NULL</v>
      </c>
      <c r="AE90" s="136">
        <f>SUMPRODUCT($AJ$19:$AN$19,$AJ$15:$AN$15)</f>
        <v>5.2222400000000002E-2</v>
      </c>
      <c r="AF90" s="136">
        <v>6.5161999999999998E-2</v>
      </c>
      <c r="AG90" s="136" t="s">
        <v>376</v>
      </c>
      <c r="AH90" s="136" t="s">
        <v>376</v>
      </c>
      <c r="AI90" s="136"/>
      <c r="AJ90" s="134">
        <v>9.1691999999999996E-2</v>
      </c>
      <c r="AK90" s="134">
        <v>5.9060000000000001E-2</v>
      </c>
      <c r="AL90" s="134">
        <v>4.9169999999999998E-2</v>
      </c>
      <c r="AM90" s="134">
        <v>3.5799999999999998E-2</v>
      </c>
      <c r="AN90" s="134">
        <v>2.5389999999999999E-2</v>
      </c>
      <c r="AO90" s="134">
        <v>8.5244E-2</v>
      </c>
      <c r="AP90" s="134">
        <v>4.5080000000000002E-2</v>
      </c>
    </row>
    <row r="91" spans="1:42" x14ac:dyDescent="0.2">
      <c r="A91" s="66">
        <f>A90+1</f>
        <v>69</v>
      </c>
      <c r="B91" s="63" t="s">
        <v>96</v>
      </c>
      <c r="C91" s="79">
        <v>4400</v>
      </c>
      <c r="D91" s="63" t="s">
        <v>251</v>
      </c>
      <c r="E91" s="79">
        <v>4100</v>
      </c>
      <c r="F91" s="63" t="s">
        <v>252</v>
      </c>
      <c r="G91" s="79">
        <v>5700</v>
      </c>
      <c r="H91" s="63" t="s">
        <v>190</v>
      </c>
      <c r="I91" s="79">
        <v>6000</v>
      </c>
      <c r="J91" s="63" t="s">
        <v>143</v>
      </c>
      <c r="K91" s="79">
        <v>7100</v>
      </c>
      <c r="L91" s="63" t="s">
        <v>253</v>
      </c>
      <c r="M91" s="79">
        <v>9100</v>
      </c>
      <c r="N91" s="63" t="s">
        <v>254</v>
      </c>
      <c r="O91" s="79">
        <v>10800</v>
      </c>
      <c r="P91" s="63" t="s">
        <v>170</v>
      </c>
      <c r="Q91" s="79">
        <v>6300</v>
      </c>
      <c r="R91" s="63" t="s">
        <v>173</v>
      </c>
      <c r="S91" s="79">
        <v>9700</v>
      </c>
      <c r="T91" s="63" t="s">
        <v>216</v>
      </c>
      <c r="U91" s="79">
        <v>10700</v>
      </c>
      <c r="V91" s="63" t="s">
        <v>175</v>
      </c>
      <c r="W91" s="79">
        <v>11900</v>
      </c>
      <c r="X91" s="63" t="s">
        <v>122</v>
      </c>
      <c r="Y91" s="79">
        <v>13000</v>
      </c>
      <c r="Z91" s="63" t="s">
        <v>231</v>
      </c>
      <c r="AA91" s="79">
        <v>14200</v>
      </c>
      <c r="AB91" s="58" t="s">
        <v>177</v>
      </c>
      <c r="AC91" s="59">
        <v>14400</v>
      </c>
      <c r="AD91" s="136" t="str">
        <f>IFERROR((1+(AC91/VLOOKUP(AB91,$B$19:$C$98,2,FALSE)-1))^(1/13)-1,"NULL")</f>
        <v>NULL</v>
      </c>
      <c r="AE91" s="136">
        <f>SUMPRODUCT($AJ$19:$AN$19,$AJ$15:$AN$15)</f>
        <v>5.2222400000000002E-2</v>
      </c>
      <c r="AF91" s="136">
        <v>6.5161999999999998E-2</v>
      </c>
      <c r="AG91" s="136" t="s">
        <v>376</v>
      </c>
      <c r="AH91" s="136" t="s">
        <v>376</v>
      </c>
      <c r="AI91" s="136"/>
      <c r="AJ91" s="134">
        <v>9.1691999999999996E-2</v>
      </c>
      <c r="AK91" s="134">
        <v>5.9060000000000001E-2</v>
      </c>
      <c r="AL91" s="134">
        <v>4.9169999999999998E-2</v>
      </c>
      <c r="AM91" s="134">
        <v>3.5799999999999998E-2</v>
      </c>
      <c r="AN91" s="134">
        <v>2.5389999999999999E-2</v>
      </c>
      <c r="AO91" s="134">
        <v>8.5244E-2</v>
      </c>
      <c r="AP91" s="134">
        <v>4.5080000000000002E-2</v>
      </c>
    </row>
    <row r="92" spans="1:42" x14ac:dyDescent="0.2">
      <c r="A92" s="66">
        <f>A91+1</f>
        <v>70</v>
      </c>
      <c r="B92" s="63" t="s">
        <v>235</v>
      </c>
      <c r="C92" s="79">
        <v>4400</v>
      </c>
      <c r="D92" s="63" t="s">
        <v>252</v>
      </c>
      <c r="E92" s="79">
        <v>4100</v>
      </c>
      <c r="F92" s="63" t="s">
        <v>110</v>
      </c>
      <c r="G92" s="79">
        <v>5600</v>
      </c>
      <c r="H92" s="63" t="s">
        <v>196</v>
      </c>
      <c r="I92" s="79">
        <v>6000</v>
      </c>
      <c r="J92" s="63" t="s">
        <v>157</v>
      </c>
      <c r="K92" s="79">
        <v>7100</v>
      </c>
      <c r="L92" s="63" t="s">
        <v>181</v>
      </c>
      <c r="M92" s="79">
        <v>9000</v>
      </c>
      <c r="N92" s="63" t="s">
        <v>158</v>
      </c>
      <c r="O92" s="79">
        <v>10400</v>
      </c>
      <c r="P92" s="63" t="s">
        <v>110</v>
      </c>
      <c r="Q92" s="79">
        <v>6300</v>
      </c>
      <c r="R92" s="63" t="s">
        <v>74</v>
      </c>
      <c r="S92" s="79">
        <v>9300</v>
      </c>
      <c r="T92" s="63" t="s">
        <v>255</v>
      </c>
      <c r="U92" s="79">
        <v>10700</v>
      </c>
      <c r="V92" s="63" t="s">
        <v>191</v>
      </c>
      <c r="W92" s="79">
        <v>11900</v>
      </c>
      <c r="X92" s="63" t="s">
        <v>107</v>
      </c>
      <c r="Y92" s="79">
        <v>12800</v>
      </c>
      <c r="Z92" s="63" t="s">
        <v>256</v>
      </c>
      <c r="AA92" s="79">
        <v>14000</v>
      </c>
      <c r="AB92" s="58" t="s">
        <v>257</v>
      </c>
      <c r="AC92" s="59">
        <v>14200</v>
      </c>
      <c r="AD92" s="136" t="str">
        <f>IFERROR((1+(AC92/VLOOKUP(AB92,$B$19:$C$98,2,FALSE)-1))^(1/13)-1,"NULL")</f>
        <v>NULL</v>
      </c>
      <c r="AE92" s="136">
        <f>SUMPRODUCT($AJ$19:$AN$19,$AJ$15:$AN$15)</f>
        <v>5.2222400000000002E-2</v>
      </c>
      <c r="AF92" s="136">
        <v>6.5161999999999998E-2</v>
      </c>
      <c r="AG92" s="136" t="s">
        <v>376</v>
      </c>
      <c r="AH92" s="136" t="s">
        <v>376</v>
      </c>
      <c r="AI92" s="136"/>
      <c r="AJ92" s="134">
        <v>9.1691999999999996E-2</v>
      </c>
      <c r="AK92" s="134">
        <v>5.9060000000000001E-2</v>
      </c>
      <c r="AL92" s="134">
        <v>4.9169999999999998E-2</v>
      </c>
      <c r="AM92" s="134">
        <v>3.5799999999999998E-2</v>
      </c>
      <c r="AN92" s="134">
        <v>2.5389999999999999E-2</v>
      </c>
      <c r="AO92" s="134">
        <v>8.5244E-2</v>
      </c>
      <c r="AP92" s="134">
        <v>4.5080000000000002E-2</v>
      </c>
    </row>
    <row r="93" spans="1:42" x14ac:dyDescent="0.2">
      <c r="A93" s="66">
        <f>A92+1</f>
        <v>71</v>
      </c>
      <c r="B93" s="63" t="s">
        <v>244</v>
      </c>
      <c r="C93" s="79">
        <v>4400</v>
      </c>
      <c r="D93" s="63" t="s">
        <v>230</v>
      </c>
      <c r="E93" s="79">
        <v>4100</v>
      </c>
      <c r="F93" s="63" t="s">
        <v>206</v>
      </c>
      <c r="G93" s="79">
        <v>5600</v>
      </c>
      <c r="H93" s="63" t="s">
        <v>230</v>
      </c>
      <c r="I93" s="79">
        <v>6000</v>
      </c>
      <c r="J93" s="63" t="s">
        <v>240</v>
      </c>
      <c r="K93" s="79">
        <v>7000</v>
      </c>
      <c r="L93" s="63" t="s">
        <v>144</v>
      </c>
      <c r="M93" s="79">
        <v>9000</v>
      </c>
      <c r="N93" s="63" t="s">
        <v>247</v>
      </c>
      <c r="O93" s="79">
        <v>10400</v>
      </c>
      <c r="P93" s="63" t="s">
        <v>168</v>
      </c>
      <c r="Q93" s="79">
        <v>6200</v>
      </c>
      <c r="R93" s="63" t="s">
        <v>81</v>
      </c>
      <c r="S93" s="79">
        <v>9000</v>
      </c>
      <c r="T93" s="63" t="s">
        <v>209</v>
      </c>
      <c r="U93" s="79">
        <v>10600</v>
      </c>
      <c r="V93" s="63" t="s">
        <v>170</v>
      </c>
      <c r="W93" s="79">
        <v>11500</v>
      </c>
      <c r="X93" s="63" t="s">
        <v>239</v>
      </c>
      <c r="Y93" s="79">
        <v>12700</v>
      </c>
      <c r="Z93" s="63" t="s">
        <v>192</v>
      </c>
      <c r="AA93" s="79">
        <v>14000</v>
      </c>
      <c r="AB93" s="58" t="s">
        <v>193</v>
      </c>
      <c r="AC93" s="59">
        <v>14200</v>
      </c>
      <c r="AD93" s="136" t="str">
        <f>IFERROR((1+(AC93/VLOOKUP(AB93,$B$19:$C$98,2,FALSE)-1))^(1/13)-1,"NULL")</f>
        <v>NULL</v>
      </c>
      <c r="AE93" s="136">
        <f>SUMPRODUCT($AJ$19:$AN$19,$AJ$15:$AN$15)</f>
        <v>5.2222400000000002E-2</v>
      </c>
      <c r="AF93" s="136">
        <v>6.5161999999999998E-2</v>
      </c>
      <c r="AG93" s="136" t="s">
        <v>376</v>
      </c>
      <c r="AH93" s="136" t="s">
        <v>376</v>
      </c>
      <c r="AI93" s="136"/>
      <c r="AJ93" s="134">
        <v>9.1691999999999996E-2</v>
      </c>
      <c r="AK93" s="134">
        <v>5.9060000000000001E-2</v>
      </c>
      <c r="AL93" s="134">
        <v>4.9169999999999998E-2</v>
      </c>
      <c r="AM93" s="134">
        <v>3.5799999999999998E-2</v>
      </c>
      <c r="AN93" s="134">
        <v>2.5389999999999999E-2</v>
      </c>
      <c r="AO93" s="134">
        <v>8.5244E-2</v>
      </c>
      <c r="AP93" s="134">
        <v>4.5080000000000002E-2</v>
      </c>
    </row>
    <row r="94" spans="1:42" x14ac:dyDescent="0.2">
      <c r="A94" s="66">
        <f>A93+1</f>
        <v>72</v>
      </c>
      <c r="B94" s="63" t="s">
        <v>258</v>
      </c>
      <c r="C94" s="79">
        <v>4400</v>
      </c>
      <c r="D94" s="63" t="s">
        <v>259</v>
      </c>
      <c r="E94" s="79">
        <v>4100</v>
      </c>
      <c r="F94" s="63" t="s">
        <v>180</v>
      </c>
      <c r="G94" s="79">
        <v>5500</v>
      </c>
      <c r="H94" s="63" t="s">
        <v>260</v>
      </c>
      <c r="I94" s="79">
        <v>6000</v>
      </c>
      <c r="J94" s="63" t="s">
        <v>154</v>
      </c>
      <c r="K94" s="79">
        <v>7000</v>
      </c>
      <c r="L94" s="63" t="s">
        <v>217</v>
      </c>
      <c r="M94" s="79">
        <v>9000</v>
      </c>
      <c r="N94" s="63" t="s">
        <v>143</v>
      </c>
      <c r="O94" s="79">
        <v>10300</v>
      </c>
      <c r="P94" s="63" t="s">
        <v>229</v>
      </c>
      <c r="Q94" s="79">
        <v>6100</v>
      </c>
      <c r="R94" s="63" t="s">
        <v>125</v>
      </c>
      <c r="S94" s="79">
        <v>9000</v>
      </c>
      <c r="T94" s="63" t="s">
        <v>261</v>
      </c>
      <c r="U94" s="79">
        <v>10500</v>
      </c>
      <c r="V94" s="63" t="s">
        <v>255</v>
      </c>
      <c r="W94" s="79">
        <v>11300</v>
      </c>
      <c r="X94" s="63" t="s">
        <v>124</v>
      </c>
      <c r="Y94" s="79">
        <v>12700</v>
      </c>
      <c r="Z94" s="63" t="s">
        <v>169</v>
      </c>
      <c r="AA94" s="79">
        <v>14000</v>
      </c>
      <c r="AB94" s="58" t="s">
        <v>184</v>
      </c>
      <c r="AC94" s="59">
        <v>14100</v>
      </c>
      <c r="AD94" s="136" t="str">
        <f>IFERROR((1+(AC94/VLOOKUP(AB94,$B$19:$C$98,2,FALSE)-1))^(1/13)-1,"NULL")</f>
        <v>NULL</v>
      </c>
      <c r="AE94" s="136">
        <f>SUMPRODUCT($AJ$19:$AN$19,$AJ$15:$AN$15)</f>
        <v>5.2222400000000002E-2</v>
      </c>
      <c r="AF94" s="136">
        <v>6.5161999999999998E-2</v>
      </c>
      <c r="AG94" s="136" t="s">
        <v>376</v>
      </c>
      <c r="AH94" s="136" t="s">
        <v>376</v>
      </c>
      <c r="AI94" s="136"/>
      <c r="AJ94" s="134">
        <v>9.1691999999999996E-2</v>
      </c>
      <c r="AK94" s="134">
        <v>5.9060000000000001E-2</v>
      </c>
      <c r="AL94" s="134">
        <v>4.9169999999999998E-2</v>
      </c>
      <c r="AM94" s="134">
        <v>3.5799999999999998E-2</v>
      </c>
      <c r="AN94" s="134">
        <v>2.5389999999999999E-2</v>
      </c>
      <c r="AO94" s="134">
        <v>8.5244E-2</v>
      </c>
      <c r="AP94" s="134">
        <v>4.5080000000000002E-2</v>
      </c>
    </row>
    <row r="95" spans="1:42" x14ac:dyDescent="0.2">
      <c r="A95" s="66">
        <f>A94+1</f>
        <v>73</v>
      </c>
      <c r="B95" s="63" t="s">
        <v>262</v>
      </c>
      <c r="C95" s="79">
        <v>4300</v>
      </c>
      <c r="D95" s="63" t="s">
        <v>263</v>
      </c>
      <c r="E95" s="79">
        <v>4100</v>
      </c>
      <c r="F95" s="63" t="s">
        <v>264</v>
      </c>
      <c r="G95" s="79">
        <v>5400</v>
      </c>
      <c r="H95" s="63" t="s">
        <v>154</v>
      </c>
      <c r="I95" s="79">
        <v>5900</v>
      </c>
      <c r="J95" s="63" t="s">
        <v>202</v>
      </c>
      <c r="K95" s="79">
        <v>7000</v>
      </c>
      <c r="L95" s="63" t="s">
        <v>143</v>
      </c>
      <c r="M95" s="79">
        <v>8800</v>
      </c>
      <c r="N95" s="63" t="s">
        <v>265</v>
      </c>
      <c r="O95" s="79">
        <v>10200</v>
      </c>
      <c r="P95" s="63" t="s">
        <v>132</v>
      </c>
      <c r="Q95" s="79">
        <v>6000</v>
      </c>
      <c r="R95" s="63" t="s">
        <v>266</v>
      </c>
      <c r="S95" s="79">
        <v>9000</v>
      </c>
      <c r="T95" s="63" t="s">
        <v>231</v>
      </c>
      <c r="U95" s="79">
        <v>10500</v>
      </c>
      <c r="V95" s="63" t="s">
        <v>216</v>
      </c>
      <c r="W95" s="79">
        <v>11200</v>
      </c>
      <c r="X95" s="63" t="s">
        <v>221</v>
      </c>
      <c r="Y95" s="79">
        <v>12500</v>
      </c>
      <c r="Z95" s="63" t="s">
        <v>164</v>
      </c>
      <c r="AA95" s="79">
        <v>13600</v>
      </c>
      <c r="AB95" s="58" t="s">
        <v>209</v>
      </c>
      <c r="AC95" s="59">
        <v>14000</v>
      </c>
      <c r="AD95" s="136" t="str">
        <f>IFERROR((1+(AC95/VLOOKUP(AB95,$B$19:$C$98,2,FALSE)-1))^(1/13)-1,"NULL")</f>
        <v>NULL</v>
      </c>
      <c r="AE95" s="136">
        <f>SUMPRODUCT($AJ$19:$AN$19,$AJ$15:$AN$15)</f>
        <v>5.2222400000000002E-2</v>
      </c>
      <c r="AF95" s="136">
        <v>6.5161999999999998E-2</v>
      </c>
      <c r="AG95" s="136" t="s">
        <v>376</v>
      </c>
      <c r="AH95" s="136" t="s">
        <v>376</v>
      </c>
      <c r="AI95" s="136"/>
      <c r="AJ95" s="134">
        <v>9.1691999999999996E-2</v>
      </c>
      <c r="AK95" s="134">
        <v>5.9060000000000001E-2</v>
      </c>
      <c r="AL95" s="134">
        <v>4.9169999999999998E-2</v>
      </c>
      <c r="AM95" s="134">
        <v>3.5799999999999998E-2</v>
      </c>
      <c r="AN95" s="134">
        <v>2.5389999999999999E-2</v>
      </c>
      <c r="AO95" s="134">
        <v>8.5244E-2</v>
      </c>
      <c r="AP95" s="134">
        <v>4.5080000000000002E-2</v>
      </c>
    </row>
    <row r="96" spans="1:42" x14ac:dyDescent="0.2">
      <c r="A96" s="66">
        <f>A95+1</f>
        <v>74</v>
      </c>
      <c r="B96" s="63" t="s">
        <v>267</v>
      </c>
      <c r="C96" s="79">
        <v>4300</v>
      </c>
      <c r="D96" s="63" t="s">
        <v>268</v>
      </c>
      <c r="E96" s="79">
        <v>4100</v>
      </c>
      <c r="F96" s="63" t="s">
        <v>258</v>
      </c>
      <c r="G96" s="79">
        <v>5400</v>
      </c>
      <c r="H96" s="63" t="s">
        <v>203</v>
      </c>
      <c r="I96" s="79">
        <v>5800</v>
      </c>
      <c r="J96" s="63" t="s">
        <v>189</v>
      </c>
      <c r="K96" s="79">
        <v>6900</v>
      </c>
      <c r="L96" s="63" t="s">
        <v>160</v>
      </c>
      <c r="M96" s="79">
        <v>8800</v>
      </c>
      <c r="N96" s="63" t="s">
        <v>170</v>
      </c>
      <c r="O96" s="79">
        <v>10000</v>
      </c>
      <c r="P96" s="63" t="s">
        <v>269</v>
      </c>
      <c r="Q96" s="79">
        <v>6000</v>
      </c>
      <c r="R96" s="63" t="s">
        <v>136</v>
      </c>
      <c r="S96" s="79">
        <v>8700</v>
      </c>
      <c r="T96" s="63" t="s">
        <v>270</v>
      </c>
      <c r="U96" s="79">
        <v>10400</v>
      </c>
      <c r="V96" s="63" t="s">
        <v>123</v>
      </c>
      <c r="W96" s="79">
        <v>11200</v>
      </c>
      <c r="X96" s="63" t="s">
        <v>155</v>
      </c>
      <c r="Y96" s="79">
        <v>12500</v>
      </c>
      <c r="Z96" s="63" t="s">
        <v>255</v>
      </c>
      <c r="AA96" s="79">
        <v>13600</v>
      </c>
      <c r="AB96" s="58" t="s">
        <v>271</v>
      </c>
      <c r="AC96" s="59">
        <v>13900</v>
      </c>
      <c r="AD96" s="136" t="str">
        <f>IFERROR((1+(AC96/VLOOKUP(AB96,$B$19:$C$98,2,FALSE)-1))^(1/13)-1,"NULL")</f>
        <v>NULL</v>
      </c>
      <c r="AE96" s="136">
        <f>SUMPRODUCT($AJ$19:$AN$19,$AJ$15:$AN$15)</f>
        <v>5.2222400000000002E-2</v>
      </c>
      <c r="AF96" s="136">
        <v>6.5161999999999998E-2</v>
      </c>
      <c r="AG96" s="136" t="s">
        <v>376</v>
      </c>
      <c r="AH96" s="136" t="s">
        <v>376</v>
      </c>
      <c r="AI96" s="136"/>
      <c r="AJ96" s="134">
        <v>9.1691999999999996E-2</v>
      </c>
      <c r="AK96" s="134">
        <v>5.9060000000000001E-2</v>
      </c>
      <c r="AL96" s="134">
        <v>4.9169999999999998E-2</v>
      </c>
      <c r="AM96" s="134">
        <v>3.5799999999999998E-2</v>
      </c>
      <c r="AN96" s="134">
        <v>2.5389999999999999E-2</v>
      </c>
      <c r="AO96" s="134">
        <v>8.5244E-2</v>
      </c>
      <c r="AP96" s="134">
        <v>4.5080000000000002E-2</v>
      </c>
    </row>
    <row r="97" spans="1:42" x14ac:dyDescent="0.2">
      <c r="A97" s="66">
        <f>A96+1</f>
        <v>75</v>
      </c>
      <c r="B97" s="63" t="s">
        <v>263</v>
      </c>
      <c r="C97" s="79">
        <v>4300</v>
      </c>
      <c r="D97" s="63" t="s">
        <v>205</v>
      </c>
      <c r="E97" s="79">
        <v>4000</v>
      </c>
      <c r="F97" s="63" t="s">
        <v>94</v>
      </c>
      <c r="G97" s="79">
        <v>5300</v>
      </c>
      <c r="H97" s="63" t="s">
        <v>140</v>
      </c>
      <c r="I97" s="79">
        <v>5800</v>
      </c>
      <c r="J97" s="63" t="s">
        <v>114</v>
      </c>
      <c r="K97" s="79">
        <v>6800</v>
      </c>
      <c r="L97" s="63" t="s">
        <v>273</v>
      </c>
      <c r="M97" s="79">
        <v>8600</v>
      </c>
      <c r="N97" s="63" t="s">
        <v>132</v>
      </c>
      <c r="O97" s="79">
        <v>10000</v>
      </c>
      <c r="P97" s="63" t="s">
        <v>178</v>
      </c>
      <c r="Q97" s="79">
        <v>6000</v>
      </c>
      <c r="R97" s="63" t="s">
        <v>218</v>
      </c>
      <c r="S97" s="79">
        <v>8600</v>
      </c>
      <c r="T97" s="63" t="s">
        <v>274</v>
      </c>
      <c r="U97" s="79">
        <v>10300</v>
      </c>
      <c r="V97" s="63" t="s">
        <v>242</v>
      </c>
      <c r="W97" s="79">
        <v>11000</v>
      </c>
      <c r="X97" s="63" t="s">
        <v>169</v>
      </c>
      <c r="Y97" s="79">
        <v>12200</v>
      </c>
      <c r="Z97" s="63" t="s">
        <v>178</v>
      </c>
      <c r="AA97" s="79">
        <v>13500</v>
      </c>
      <c r="AB97" s="58" t="s">
        <v>275</v>
      </c>
      <c r="AC97" s="59">
        <v>13900</v>
      </c>
      <c r="AD97" s="136" t="str">
        <f>IFERROR((1+(AC97/VLOOKUP(AB97,$B$19:$C$98,2,FALSE)-1))^(1/13)-1,"NULL")</f>
        <v>NULL</v>
      </c>
      <c r="AE97" s="136">
        <f>SUMPRODUCT($AJ$19:$AN$19,$AJ$15:$AN$15)</f>
        <v>5.2222400000000002E-2</v>
      </c>
      <c r="AF97" s="136">
        <v>6.5161999999999998E-2</v>
      </c>
      <c r="AG97" s="136" t="s">
        <v>376</v>
      </c>
      <c r="AH97" s="136" t="s">
        <v>376</v>
      </c>
      <c r="AI97" s="136"/>
      <c r="AJ97" s="134">
        <v>9.1691999999999996E-2</v>
      </c>
      <c r="AK97" s="134">
        <v>5.9060000000000001E-2</v>
      </c>
      <c r="AL97" s="134">
        <v>4.9169999999999998E-2</v>
      </c>
      <c r="AM97" s="134">
        <v>3.5799999999999998E-2</v>
      </c>
      <c r="AN97" s="134">
        <v>2.5389999999999999E-2</v>
      </c>
      <c r="AO97" s="134">
        <v>8.5244E-2</v>
      </c>
      <c r="AP97" s="134">
        <v>4.5080000000000002E-2</v>
      </c>
    </row>
    <row r="98" spans="1:42" x14ac:dyDescent="0.2">
      <c r="A98" s="66">
        <f>A97+1</f>
        <v>76</v>
      </c>
      <c r="B98" s="63" t="s">
        <v>276</v>
      </c>
      <c r="C98" s="79">
        <v>4300</v>
      </c>
      <c r="D98" s="63" t="s">
        <v>76</v>
      </c>
      <c r="E98" s="79">
        <v>4000</v>
      </c>
      <c r="F98" s="63" t="s">
        <v>203</v>
      </c>
      <c r="G98" s="79">
        <v>5200</v>
      </c>
      <c r="H98" s="63" t="s">
        <v>168</v>
      </c>
      <c r="I98" s="79">
        <v>5600</v>
      </c>
      <c r="J98" s="63" t="s">
        <v>153</v>
      </c>
      <c r="K98" s="79">
        <v>6700</v>
      </c>
      <c r="L98" s="63" t="s">
        <v>129</v>
      </c>
      <c r="M98" s="79">
        <v>8500</v>
      </c>
      <c r="N98" s="63" t="s">
        <v>230</v>
      </c>
      <c r="O98" s="79">
        <v>10000</v>
      </c>
      <c r="P98" s="63" t="s">
        <v>186</v>
      </c>
      <c r="Q98" s="79">
        <v>6000</v>
      </c>
      <c r="R98" s="63" t="s">
        <v>225</v>
      </c>
      <c r="S98" s="79">
        <v>8500</v>
      </c>
      <c r="T98" s="63" t="s">
        <v>175</v>
      </c>
      <c r="U98" s="79">
        <v>10100</v>
      </c>
      <c r="V98" s="63" t="s">
        <v>183</v>
      </c>
      <c r="W98" s="79">
        <v>10900</v>
      </c>
      <c r="X98" s="63" t="s">
        <v>108</v>
      </c>
      <c r="Y98" s="79">
        <v>12000</v>
      </c>
      <c r="Z98" s="63" t="s">
        <v>210</v>
      </c>
      <c r="AA98" s="79">
        <v>13400</v>
      </c>
      <c r="AB98" s="58" t="s">
        <v>277</v>
      </c>
      <c r="AC98" s="59">
        <v>13700</v>
      </c>
      <c r="AD98" s="136" t="str">
        <f>IFERROR((1+(AC98/VLOOKUP(AB98,$B$19:$C$98,2,FALSE)-1))^(1/13)-1,"NULL")</f>
        <v>NULL</v>
      </c>
      <c r="AE98" s="136">
        <f>SUMPRODUCT($AJ$19:$AN$19,$AJ$15:$AN$15)</f>
        <v>5.2222400000000002E-2</v>
      </c>
      <c r="AF98" s="136">
        <v>6.5161999999999998E-2</v>
      </c>
      <c r="AG98" s="136" t="s">
        <v>376</v>
      </c>
      <c r="AH98" s="136" t="s">
        <v>376</v>
      </c>
      <c r="AI98" s="136"/>
      <c r="AJ98" s="134">
        <v>9.1691999999999996E-2</v>
      </c>
      <c r="AK98" s="134">
        <v>5.9060000000000001E-2</v>
      </c>
      <c r="AL98" s="134">
        <v>4.9169999999999998E-2</v>
      </c>
      <c r="AM98" s="134">
        <v>3.5799999999999998E-2</v>
      </c>
      <c r="AN98" s="134">
        <v>2.5389999999999999E-2</v>
      </c>
      <c r="AO98" s="134">
        <v>8.5244E-2</v>
      </c>
      <c r="AP98" s="134">
        <v>4.5080000000000002E-2</v>
      </c>
    </row>
    <row r="100" spans="1:42" x14ac:dyDescent="0.2">
      <c r="A100" s="84" t="s">
        <v>278</v>
      </c>
      <c r="B100" s="82"/>
      <c r="C100" s="83">
        <f>SUM(C19:C99)</f>
        <v>772000</v>
      </c>
      <c r="D100" s="83"/>
      <c r="E100" s="83">
        <f t="shared" ref="E100:AC100" si="1">SUM(E19:E99)</f>
        <v>701600</v>
      </c>
      <c r="F100" s="83"/>
      <c r="G100" s="83">
        <f t="shared" si="1"/>
        <v>871400</v>
      </c>
      <c r="H100" s="83"/>
      <c r="I100" s="83">
        <f t="shared" si="1"/>
        <v>936600</v>
      </c>
      <c r="J100" s="83"/>
      <c r="K100" s="83">
        <f t="shared" si="1"/>
        <v>1022900</v>
      </c>
      <c r="L100" s="83"/>
      <c r="M100" s="83">
        <f t="shared" si="1"/>
        <v>1270000</v>
      </c>
      <c r="N100" s="83"/>
      <c r="O100" s="83">
        <f t="shared" si="1"/>
        <v>1532900</v>
      </c>
      <c r="P100" s="83"/>
      <c r="Q100" s="83">
        <f t="shared" si="1"/>
        <v>942000</v>
      </c>
      <c r="R100" s="83"/>
      <c r="S100" s="83">
        <f t="shared" si="1"/>
        <v>1289000</v>
      </c>
      <c r="T100" s="83"/>
      <c r="U100" s="83">
        <f t="shared" si="1"/>
        <v>1512700</v>
      </c>
      <c r="V100" s="83"/>
      <c r="W100" s="83">
        <f t="shared" si="1"/>
        <v>1516200</v>
      </c>
      <c r="X100" s="83"/>
      <c r="Y100" s="83">
        <f t="shared" si="1"/>
        <v>1659700</v>
      </c>
      <c r="Z100" s="83"/>
      <c r="AA100" s="83">
        <f t="shared" si="1"/>
        <v>1898600</v>
      </c>
      <c r="AB100" s="83"/>
      <c r="AC100" s="83">
        <f t="shared" si="1"/>
        <v>2021500</v>
      </c>
    </row>
    <row r="101" spans="1:42" x14ac:dyDescent="0.2">
      <c r="A101" s="84" t="s">
        <v>279</v>
      </c>
      <c r="B101" s="82"/>
      <c r="C101" s="83">
        <f>SUM(C19:C80)</f>
        <v>690100</v>
      </c>
      <c r="D101" s="83"/>
      <c r="E101" s="83">
        <f t="shared" ref="E101:AC101" si="2">SUM(E19:E80)</f>
        <v>623800</v>
      </c>
      <c r="F101" s="83"/>
      <c r="G101" s="83">
        <f t="shared" si="2"/>
        <v>767800</v>
      </c>
      <c r="H101" s="83"/>
      <c r="I101" s="83">
        <f t="shared" si="2"/>
        <v>823400</v>
      </c>
      <c r="J101" s="83"/>
      <c r="K101" s="83">
        <f t="shared" si="2"/>
        <v>892300</v>
      </c>
      <c r="L101" s="83"/>
      <c r="M101" s="83">
        <f t="shared" si="2"/>
        <v>1101500</v>
      </c>
      <c r="N101" s="83"/>
      <c r="O101" s="83">
        <f t="shared" si="2"/>
        <v>1336300</v>
      </c>
      <c r="P101" s="83"/>
      <c r="Q101" s="83">
        <f t="shared" si="2"/>
        <v>824800</v>
      </c>
      <c r="R101" s="83"/>
      <c r="S101" s="83">
        <f t="shared" si="2"/>
        <v>1117200</v>
      </c>
      <c r="T101" s="83"/>
      <c r="U101" s="83">
        <f t="shared" si="2"/>
        <v>1311800</v>
      </c>
      <c r="V101" s="83"/>
      <c r="W101" s="83">
        <f t="shared" si="2"/>
        <v>1302800</v>
      </c>
      <c r="X101" s="83"/>
      <c r="Y101" s="83">
        <f t="shared" si="2"/>
        <v>1424900</v>
      </c>
      <c r="Z101" s="83"/>
      <c r="AA101" s="83">
        <f t="shared" si="2"/>
        <v>1640300</v>
      </c>
      <c r="AB101" s="83"/>
      <c r="AC101" s="83">
        <f t="shared" si="2"/>
        <v>1760900</v>
      </c>
    </row>
    <row r="102" spans="1:42" x14ac:dyDescent="0.2">
      <c r="A102" s="84" t="s">
        <v>301</v>
      </c>
      <c r="B102" s="82"/>
      <c r="C102" s="82"/>
      <c r="D102" s="82"/>
      <c r="E102" s="82"/>
      <c r="F102" s="82"/>
      <c r="G102" s="82"/>
      <c r="H102" s="82"/>
      <c r="I102" s="82"/>
      <c r="J102" s="82"/>
      <c r="K102" s="82"/>
      <c r="L102" s="82"/>
      <c r="M102" s="82"/>
      <c r="N102" s="82"/>
      <c r="O102" s="82"/>
      <c r="P102" s="82"/>
      <c r="Q102" s="82"/>
      <c r="R102" s="82"/>
      <c r="S102" s="82">
        <v>1217600</v>
      </c>
      <c r="T102" s="82"/>
      <c r="U102" s="82"/>
      <c r="V102" s="82"/>
      <c r="W102" s="82"/>
      <c r="X102" s="82"/>
      <c r="Y102" s="82"/>
      <c r="Z102" s="82"/>
      <c r="AA102" s="82"/>
      <c r="AB102" s="82"/>
      <c r="AC102" s="82"/>
    </row>
    <row r="105" spans="1:42" x14ac:dyDescent="0.2">
      <c r="A105" s="67"/>
      <c r="B105" s="130" t="s">
        <v>46</v>
      </c>
      <c r="C105" s="130"/>
      <c r="D105" s="130"/>
      <c r="E105" s="130"/>
      <c r="F105" s="130"/>
      <c r="G105" s="67"/>
      <c r="H105" s="67"/>
      <c r="I105" s="67"/>
      <c r="J105" s="66"/>
    </row>
    <row r="106" spans="1:42" ht="38.25" x14ac:dyDescent="0.2">
      <c r="A106" s="67" t="s">
        <v>47</v>
      </c>
      <c r="B106" s="67" t="s">
        <v>48</v>
      </c>
      <c r="C106" s="85" t="s">
        <v>49</v>
      </c>
      <c r="D106" s="85" t="s">
        <v>50</v>
      </c>
      <c r="E106" s="85" t="s">
        <v>51</v>
      </c>
      <c r="F106" s="85" t="s">
        <v>52</v>
      </c>
      <c r="G106" s="67" t="s">
        <v>53</v>
      </c>
      <c r="H106" s="67" t="s">
        <v>54</v>
      </c>
      <c r="I106" s="67" t="s">
        <v>55</v>
      </c>
      <c r="J106" s="67" t="s">
        <v>303</v>
      </c>
    </row>
    <row r="107" spans="1:42" x14ac:dyDescent="0.2">
      <c r="A107" s="69">
        <v>2000</v>
      </c>
      <c r="B107" s="69">
        <v>-0.3</v>
      </c>
      <c r="C107" s="69">
        <v>0.1</v>
      </c>
      <c r="D107" s="69">
        <v>0.1</v>
      </c>
      <c r="E107" s="69">
        <v>0.3</v>
      </c>
      <c r="F107" s="69">
        <v>0.4</v>
      </c>
      <c r="G107" s="69">
        <f>SUM(B107:F107)</f>
        <v>0.60000000000000009</v>
      </c>
      <c r="H107" s="69">
        <v>117225</v>
      </c>
      <c r="I107" s="66">
        <f>H107*G107/100</f>
        <v>703.35000000000014</v>
      </c>
      <c r="J107" s="66"/>
    </row>
    <row r="108" spans="1:42" x14ac:dyDescent="0.2">
      <c r="A108" s="66">
        <v>2001</v>
      </c>
      <c r="B108" s="66">
        <v>-0.3</v>
      </c>
      <c r="C108" s="66">
        <v>0.1</v>
      </c>
      <c r="D108" s="66">
        <v>0.1</v>
      </c>
      <c r="E108" s="66">
        <v>0.3</v>
      </c>
      <c r="F108" s="66">
        <v>0.5</v>
      </c>
      <c r="G108" s="66">
        <f t="shared" ref="G108:G122" si="3">SUM(B108:F108)</f>
        <v>0.7</v>
      </c>
      <c r="H108" s="66">
        <v>113390</v>
      </c>
      <c r="I108" s="66">
        <f t="shared" ref="I108:I122" si="4">H108*G108/100</f>
        <v>793.73</v>
      </c>
      <c r="J108" s="66"/>
    </row>
    <row r="109" spans="1:42" x14ac:dyDescent="0.2">
      <c r="A109" s="66">
        <v>2002</v>
      </c>
      <c r="B109" s="66">
        <v>-0.3</v>
      </c>
      <c r="C109" s="66">
        <v>0.1</v>
      </c>
      <c r="D109" s="66">
        <v>0.1</v>
      </c>
      <c r="E109" s="66">
        <v>0.3</v>
      </c>
      <c r="F109" s="66">
        <v>0.5</v>
      </c>
      <c r="G109" s="66">
        <f t="shared" si="3"/>
        <v>0.7</v>
      </c>
      <c r="H109" s="66">
        <v>122757</v>
      </c>
      <c r="I109" s="66">
        <f t="shared" si="4"/>
        <v>859.29899999999998</v>
      </c>
      <c r="J109" s="86">
        <f>C101/1000</f>
        <v>690.1</v>
      </c>
    </row>
    <row r="110" spans="1:42" x14ac:dyDescent="0.2">
      <c r="A110" s="66">
        <v>2003</v>
      </c>
      <c r="B110" s="66">
        <v>-0.3</v>
      </c>
      <c r="C110" s="66">
        <v>0.1</v>
      </c>
      <c r="D110" s="66">
        <v>0.1</v>
      </c>
      <c r="E110" s="66">
        <v>0.3</v>
      </c>
      <c r="F110" s="66">
        <v>0.5</v>
      </c>
      <c r="G110" s="66">
        <f t="shared" si="3"/>
        <v>0.7</v>
      </c>
      <c r="H110" s="66">
        <v>147566</v>
      </c>
      <c r="I110" s="66">
        <f t="shared" si="4"/>
        <v>1032.962</v>
      </c>
      <c r="J110" s="86">
        <f>E101/1000</f>
        <v>623.79999999999995</v>
      </c>
    </row>
    <row r="111" spans="1:42" x14ac:dyDescent="0.2">
      <c r="A111" s="66">
        <v>2004</v>
      </c>
      <c r="B111" s="66">
        <v>-0.3</v>
      </c>
      <c r="C111" s="66">
        <v>0.1</v>
      </c>
      <c r="D111" s="66">
        <v>0.1</v>
      </c>
      <c r="E111" s="66">
        <v>0.3</v>
      </c>
      <c r="F111" s="66">
        <v>0.5</v>
      </c>
      <c r="G111" s="66">
        <f t="shared" si="3"/>
        <v>0.7</v>
      </c>
      <c r="H111" s="66">
        <v>166018</v>
      </c>
      <c r="I111" s="66">
        <f t="shared" si="4"/>
        <v>1162.126</v>
      </c>
      <c r="J111" s="86">
        <f>G101/1000</f>
        <v>767.8</v>
      </c>
    </row>
    <row r="112" spans="1:42" x14ac:dyDescent="0.2">
      <c r="A112" s="66">
        <v>2005</v>
      </c>
      <c r="B112" s="66">
        <v>-0.3</v>
      </c>
      <c r="C112" s="66">
        <v>0.1</v>
      </c>
      <c r="D112" s="66">
        <v>0.1</v>
      </c>
      <c r="E112" s="66">
        <v>0.3</v>
      </c>
      <c r="F112" s="66">
        <v>0.5</v>
      </c>
      <c r="G112" s="66">
        <f t="shared" si="3"/>
        <v>0.7</v>
      </c>
      <c r="H112" s="66">
        <v>171577</v>
      </c>
      <c r="I112" s="66">
        <f t="shared" si="4"/>
        <v>1201.039</v>
      </c>
      <c r="J112" s="86">
        <f>I101/1000</f>
        <v>823.4</v>
      </c>
    </row>
    <row r="113" spans="1:11" x14ac:dyDescent="0.2">
      <c r="A113" s="66">
        <v>2006</v>
      </c>
      <c r="B113" s="66">
        <v>-0.3</v>
      </c>
      <c r="C113" s="66">
        <v>0.1</v>
      </c>
      <c r="D113" s="66">
        <v>0.2</v>
      </c>
      <c r="E113" s="66">
        <v>0.3</v>
      </c>
      <c r="F113" s="66">
        <v>0.6</v>
      </c>
      <c r="G113" s="66">
        <f t="shared" si="3"/>
        <v>0.9</v>
      </c>
      <c r="H113" s="66">
        <v>196345</v>
      </c>
      <c r="I113" s="66">
        <f t="shared" si="4"/>
        <v>1767.105</v>
      </c>
      <c r="J113" s="86">
        <f>K101/1000</f>
        <v>892.3</v>
      </c>
    </row>
    <row r="114" spans="1:11" x14ac:dyDescent="0.2">
      <c r="A114" s="66">
        <v>2007</v>
      </c>
      <c r="B114" s="66">
        <v>-0.3</v>
      </c>
      <c r="C114" s="66">
        <v>0.1</v>
      </c>
      <c r="D114" s="66">
        <v>0.2</v>
      </c>
      <c r="E114" s="66">
        <v>0.4</v>
      </c>
      <c r="F114" s="66">
        <v>0.6</v>
      </c>
      <c r="G114" s="66">
        <f t="shared" si="3"/>
        <v>1</v>
      </c>
      <c r="H114" s="66">
        <v>220552</v>
      </c>
      <c r="I114" s="66">
        <f t="shared" si="4"/>
        <v>2205.52</v>
      </c>
      <c r="J114" s="86">
        <f>M101/1000</f>
        <v>1101.5</v>
      </c>
    </row>
    <row r="115" spans="1:11" x14ac:dyDescent="0.2">
      <c r="A115" s="66">
        <v>2008</v>
      </c>
      <c r="B115" s="66">
        <v>-0.3</v>
      </c>
      <c r="C115" s="66">
        <v>0.1</v>
      </c>
      <c r="D115" s="66">
        <v>0.2</v>
      </c>
      <c r="E115" s="66">
        <v>0.3</v>
      </c>
      <c r="F115" s="66">
        <v>0.6</v>
      </c>
      <c r="G115" s="66">
        <f t="shared" si="3"/>
        <v>0.9</v>
      </c>
      <c r="H115" s="66">
        <v>190148</v>
      </c>
      <c r="I115" s="66">
        <f t="shared" si="4"/>
        <v>1711.3320000000001</v>
      </c>
      <c r="J115" s="86">
        <f>O101/1000</f>
        <v>1336.3</v>
      </c>
    </row>
    <row r="116" spans="1:11" x14ac:dyDescent="0.2">
      <c r="A116" s="66">
        <v>2009</v>
      </c>
      <c r="B116" s="66">
        <v>-0.3</v>
      </c>
      <c r="C116" s="66">
        <v>0.1</v>
      </c>
      <c r="D116" s="66">
        <v>0.2</v>
      </c>
      <c r="E116" s="66">
        <v>0.3</v>
      </c>
      <c r="F116" s="66">
        <v>0.6</v>
      </c>
      <c r="G116" s="66">
        <f t="shared" si="3"/>
        <v>0.9</v>
      </c>
      <c r="H116" s="66">
        <v>206152</v>
      </c>
      <c r="I116" s="66">
        <f t="shared" si="4"/>
        <v>1855.3680000000002</v>
      </c>
      <c r="J116" s="86">
        <f>Q101/1000</f>
        <v>824.8</v>
      </c>
    </row>
    <row r="117" spans="1:11" x14ac:dyDescent="0.2">
      <c r="A117" s="66">
        <v>2010</v>
      </c>
      <c r="B117" s="66">
        <v>-0.2</v>
      </c>
      <c r="C117" s="66">
        <v>0.1</v>
      </c>
      <c r="D117" s="66">
        <v>0.2</v>
      </c>
      <c r="E117" s="66">
        <v>0.4</v>
      </c>
      <c r="F117" s="66">
        <v>0.7</v>
      </c>
      <c r="G117" s="66">
        <f t="shared" si="3"/>
        <v>1.2</v>
      </c>
      <c r="H117" s="66">
        <v>216374</v>
      </c>
      <c r="I117" s="66">
        <f t="shared" si="4"/>
        <v>2596.4879999999998</v>
      </c>
      <c r="J117" s="86">
        <f>S101/1000</f>
        <v>1117.2</v>
      </c>
      <c r="K117" s="1">
        <v>2825</v>
      </c>
    </row>
    <row r="118" spans="1:11" x14ac:dyDescent="0.2">
      <c r="A118" s="66">
        <v>2011</v>
      </c>
      <c r="B118" s="66">
        <v>-0.2</v>
      </c>
      <c r="C118" s="66">
        <v>0.1</v>
      </c>
      <c r="D118" s="66">
        <v>0.2</v>
      </c>
      <c r="E118" s="66">
        <v>0.3</v>
      </c>
      <c r="F118" s="66">
        <v>0.6</v>
      </c>
      <c r="G118" s="66">
        <f t="shared" si="3"/>
        <v>1</v>
      </c>
      <c r="H118" s="66">
        <v>224828</v>
      </c>
      <c r="I118" s="66">
        <f t="shared" si="4"/>
        <v>2248.2800000000002</v>
      </c>
      <c r="J118" s="86">
        <f>U101/1000</f>
        <v>1311.8</v>
      </c>
    </row>
    <row r="119" spans="1:11" x14ac:dyDescent="0.2">
      <c r="A119" s="66">
        <v>2012</v>
      </c>
      <c r="B119" s="66">
        <v>-0.3</v>
      </c>
      <c r="C119" s="66">
        <v>0.1</v>
      </c>
      <c r="D119" s="66">
        <v>0.2</v>
      </c>
      <c r="E119" s="66">
        <v>0.3</v>
      </c>
      <c r="F119" s="66">
        <v>0.6</v>
      </c>
      <c r="G119" s="66">
        <f t="shared" si="3"/>
        <v>0.9</v>
      </c>
      <c r="H119" s="66">
        <v>238486</v>
      </c>
      <c r="I119" s="66">
        <f t="shared" si="4"/>
        <v>2146.3739999999998</v>
      </c>
      <c r="J119" s="86">
        <f>W101/1000</f>
        <v>1302.8</v>
      </c>
    </row>
    <row r="120" spans="1:11" x14ac:dyDescent="0.2">
      <c r="A120" s="66">
        <v>2013</v>
      </c>
      <c r="B120" s="66">
        <v>-0.3</v>
      </c>
      <c r="C120" s="66">
        <v>0.1</v>
      </c>
      <c r="D120" s="66">
        <v>0.1</v>
      </c>
      <c r="E120" s="66">
        <v>0.3</v>
      </c>
      <c r="F120" s="66">
        <v>0.5</v>
      </c>
      <c r="G120" s="66">
        <f t="shared" si="3"/>
        <v>0.7</v>
      </c>
      <c r="H120" s="66">
        <v>255567</v>
      </c>
      <c r="I120" s="66">
        <f t="shared" si="4"/>
        <v>1788.9690000000001</v>
      </c>
      <c r="J120" s="86">
        <f>Y101/1000</f>
        <v>1424.9</v>
      </c>
    </row>
    <row r="121" spans="1:11" x14ac:dyDescent="0.2">
      <c r="A121" s="66">
        <v>2014</v>
      </c>
      <c r="B121" s="66">
        <v>-0.3</v>
      </c>
      <c r="C121" s="66">
        <v>0.1</v>
      </c>
      <c r="D121" s="66">
        <v>0.1</v>
      </c>
      <c r="E121" s="66">
        <v>0.3</v>
      </c>
      <c r="F121" s="66">
        <v>0.5</v>
      </c>
      <c r="G121" s="66">
        <f t="shared" si="3"/>
        <v>0.7</v>
      </c>
      <c r="H121" s="66">
        <v>262565</v>
      </c>
      <c r="I121" s="66">
        <f t="shared" si="4"/>
        <v>1837.9549999999999</v>
      </c>
      <c r="J121" s="86">
        <f>AA101/1000</f>
        <v>1640.3</v>
      </c>
    </row>
    <row r="122" spans="1:11" x14ac:dyDescent="0.2">
      <c r="A122" s="66">
        <v>2015</v>
      </c>
      <c r="B122" s="66">
        <v>-0.3</v>
      </c>
      <c r="C122" s="66">
        <v>0.1</v>
      </c>
      <c r="D122" s="66">
        <v>0.1</v>
      </c>
      <c r="E122" s="66">
        <v>0.3</v>
      </c>
      <c r="F122" s="66">
        <v>0.5</v>
      </c>
      <c r="G122" s="66">
        <f t="shared" si="3"/>
        <v>0.7</v>
      </c>
      <c r="H122" s="66">
        <v>250145</v>
      </c>
      <c r="I122" s="87">
        <f t="shared" si="4"/>
        <v>1751.0150000000001</v>
      </c>
      <c r="J122" s="86">
        <f>AC101/1000</f>
        <v>1760.9</v>
      </c>
    </row>
    <row r="148" spans="1:21" x14ac:dyDescent="0.2">
      <c r="A148" s="67"/>
      <c r="B148" s="130" t="s">
        <v>46</v>
      </c>
      <c r="C148" s="130"/>
      <c r="D148" s="130"/>
      <c r="E148" s="130"/>
      <c r="F148" s="130"/>
      <c r="G148" s="67"/>
      <c r="H148" s="88"/>
      <c r="I148" s="88"/>
      <c r="J148" s="82"/>
      <c r="K148" s="82"/>
      <c r="L148" s="82"/>
      <c r="M148" s="82"/>
      <c r="N148" s="82"/>
      <c r="O148" s="82"/>
      <c r="P148" s="13"/>
      <c r="Q148" s="13"/>
      <c r="R148" s="13"/>
      <c r="S148" s="13"/>
      <c r="T148" s="13"/>
      <c r="U148" s="13"/>
    </row>
    <row r="149" spans="1:21" ht="25.5" x14ac:dyDescent="0.2">
      <c r="A149" s="67" t="s">
        <v>47</v>
      </c>
      <c r="B149" s="67" t="s">
        <v>53</v>
      </c>
      <c r="C149" s="67" t="s">
        <v>54</v>
      </c>
      <c r="D149" s="67" t="s">
        <v>287</v>
      </c>
      <c r="E149" s="85" t="s">
        <v>288</v>
      </c>
      <c r="F149" s="85" t="s">
        <v>289</v>
      </c>
      <c r="G149" s="67" t="s">
        <v>308</v>
      </c>
      <c r="H149" s="119"/>
      <c r="I149" s="120" t="s">
        <v>307</v>
      </c>
      <c r="J149" s="120"/>
      <c r="K149" s="13"/>
      <c r="L149" s="13"/>
      <c r="M149" s="13"/>
      <c r="N149" s="13"/>
      <c r="O149" s="13"/>
      <c r="P149" s="13"/>
    </row>
    <row r="150" spans="1:21" x14ac:dyDescent="0.2">
      <c r="A150" s="66">
        <v>2010</v>
      </c>
      <c r="B150" s="66">
        <v>1.2</v>
      </c>
      <c r="C150" s="66">
        <f>H117</f>
        <v>216374</v>
      </c>
      <c r="D150" s="66">
        <f>C150*B150/100</f>
        <v>2596.4879999999998</v>
      </c>
      <c r="E150" s="86">
        <v>2599</v>
      </c>
      <c r="F150" s="66">
        <v>388</v>
      </c>
      <c r="G150" s="66"/>
      <c r="H150" s="120"/>
      <c r="I150" s="121" t="s">
        <v>281</v>
      </c>
      <c r="J150" s="121">
        <v>-76.63</v>
      </c>
      <c r="L150" s="13"/>
      <c r="M150" s="13"/>
      <c r="N150" s="13"/>
      <c r="O150" s="13"/>
      <c r="P150" s="13"/>
    </row>
    <row r="151" spans="1:21" x14ac:dyDescent="0.2">
      <c r="A151" s="66">
        <v>2011</v>
      </c>
      <c r="B151" s="66">
        <v>1</v>
      </c>
      <c r="C151" s="66">
        <f t="shared" ref="C151:C155" si="5">H118</f>
        <v>224828</v>
      </c>
      <c r="D151" s="66">
        <f t="shared" ref="D151:D155" si="6">C151*B151/100</f>
        <v>2248.2800000000002</v>
      </c>
      <c r="E151" s="86">
        <v>2249.3000000000002</v>
      </c>
      <c r="F151" s="65">
        <v>177</v>
      </c>
      <c r="G151" s="40"/>
      <c r="H151" s="120">
        <v>1</v>
      </c>
      <c r="I151" s="121" t="s">
        <v>282</v>
      </c>
      <c r="J151" s="121">
        <v>187.38</v>
      </c>
      <c r="L151" s="13"/>
      <c r="M151" s="13"/>
      <c r="N151" s="13"/>
      <c r="O151" s="13"/>
      <c r="P151" s="13"/>
    </row>
    <row r="152" spans="1:21" x14ac:dyDescent="0.2">
      <c r="A152" s="66">
        <v>2012</v>
      </c>
      <c r="B152" s="66">
        <v>0.9</v>
      </c>
      <c r="C152" s="66">
        <f t="shared" si="5"/>
        <v>238486</v>
      </c>
      <c r="D152" s="66">
        <f t="shared" si="6"/>
        <v>2146.3739999999998</v>
      </c>
      <c r="E152" s="86">
        <v>2147.6999999999998</v>
      </c>
      <c r="F152" s="65">
        <v>159</v>
      </c>
      <c r="G152" s="40"/>
      <c r="H152" s="120">
        <v>2</v>
      </c>
      <c r="I152" s="120"/>
      <c r="J152" s="120"/>
      <c r="K152" s="13"/>
      <c r="L152" s="13"/>
      <c r="M152" s="13"/>
      <c r="N152" s="13"/>
      <c r="O152" s="13"/>
      <c r="P152" s="13"/>
    </row>
    <row r="153" spans="1:21" x14ac:dyDescent="0.2">
      <c r="A153" s="66">
        <v>2013</v>
      </c>
      <c r="B153" s="66">
        <v>0.7</v>
      </c>
      <c r="C153" s="66">
        <f t="shared" si="5"/>
        <v>255567</v>
      </c>
      <c r="D153" s="66">
        <f t="shared" si="6"/>
        <v>1788.9690000000001</v>
      </c>
      <c r="E153" s="86">
        <v>1798.1</v>
      </c>
      <c r="F153" s="65">
        <v>92</v>
      </c>
      <c r="G153" s="40"/>
      <c r="H153" s="120">
        <v>3</v>
      </c>
      <c r="I153" s="120"/>
      <c r="J153" s="120"/>
      <c r="K153" s="13"/>
      <c r="L153" s="13"/>
      <c r="M153" s="13"/>
      <c r="N153" s="13"/>
      <c r="O153" s="13"/>
      <c r="P153" s="13"/>
    </row>
    <row r="154" spans="1:21" x14ac:dyDescent="0.2">
      <c r="A154" s="66">
        <v>2014</v>
      </c>
      <c r="B154" s="66">
        <v>0.7</v>
      </c>
      <c r="C154" s="66">
        <f t="shared" si="5"/>
        <v>262565</v>
      </c>
      <c r="D154" s="66">
        <f t="shared" si="6"/>
        <v>1837.9549999999999</v>
      </c>
      <c r="E154" s="86">
        <v>1898.6</v>
      </c>
      <c r="F154" s="65">
        <v>80</v>
      </c>
      <c r="G154" s="40"/>
      <c r="H154" s="120">
        <v>4</v>
      </c>
      <c r="I154" s="120"/>
      <c r="J154" s="120"/>
      <c r="K154" s="13"/>
      <c r="L154" s="13"/>
      <c r="M154" s="13"/>
      <c r="N154" s="13"/>
      <c r="O154" s="13"/>
      <c r="P154" s="13"/>
    </row>
    <row r="155" spans="1:21" x14ac:dyDescent="0.2">
      <c r="A155" s="66">
        <v>2015</v>
      </c>
      <c r="B155" s="66">
        <v>0.7</v>
      </c>
      <c r="C155" s="66">
        <f t="shared" si="5"/>
        <v>250145</v>
      </c>
      <c r="D155" s="66">
        <f t="shared" si="6"/>
        <v>1751.0150000000001</v>
      </c>
      <c r="E155" s="86">
        <v>1762.3</v>
      </c>
      <c r="F155" s="65">
        <v>62</v>
      </c>
      <c r="G155" s="66">
        <v>62</v>
      </c>
      <c r="H155" s="120">
        <v>5</v>
      </c>
      <c r="I155" s="120"/>
      <c r="J155" s="120"/>
      <c r="K155" s="13"/>
      <c r="L155" s="13"/>
      <c r="M155" s="13"/>
      <c r="N155" s="13"/>
      <c r="O155" s="13"/>
      <c r="P155" s="13"/>
    </row>
    <row r="156" spans="1:21" x14ac:dyDescent="0.2">
      <c r="A156" s="66">
        <f>A155+1</f>
        <v>2016</v>
      </c>
      <c r="B156" s="66"/>
      <c r="C156" s="66"/>
      <c r="D156" s="66"/>
      <c r="E156" s="66"/>
      <c r="F156" s="40"/>
      <c r="G156" s="65">
        <f t="shared" ref="G156:G162" si="7">$J$150*LN(H156)+$J$151</f>
        <v>50.077471873054151</v>
      </c>
      <c r="H156" s="118">
        <v>6</v>
      </c>
      <c r="I156" s="118"/>
      <c r="J156" s="122"/>
      <c r="K156" s="93"/>
      <c r="L156" s="13"/>
      <c r="M156" s="13"/>
      <c r="N156" s="13"/>
      <c r="O156" s="13"/>
      <c r="P156" s="13"/>
      <c r="Q156" s="13"/>
      <c r="R156" s="13"/>
      <c r="S156" s="13"/>
      <c r="T156" s="13"/>
      <c r="U156" s="13"/>
    </row>
    <row r="157" spans="1:21" x14ac:dyDescent="0.2">
      <c r="A157" s="66">
        <f t="shared" ref="A157:A162" si="8">A156+1</f>
        <v>2017</v>
      </c>
      <c r="B157" s="66"/>
      <c r="C157" s="66"/>
      <c r="D157" s="66"/>
      <c r="E157" s="66"/>
      <c r="F157" s="40"/>
      <c r="G157" s="65">
        <f t="shared" si="7"/>
        <v>38.264905277891359</v>
      </c>
      <c r="H157" s="118">
        <v>7</v>
      </c>
      <c r="I157" s="118"/>
      <c r="J157" s="122"/>
      <c r="K157" s="93"/>
      <c r="L157" s="13"/>
      <c r="M157" s="13"/>
      <c r="N157" s="13"/>
      <c r="O157" s="13"/>
      <c r="P157" s="13"/>
      <c r="Q157" s="13"/>
      <c r="R157" s="13"/>
      <c r="S157" s="13"/>
      <c r="T157" s="13"/>
      <c r="U157" s="13"/>
    </row>
    <row r="158" spans="1:21" x14ac:dyDescent="0.2">
      <c r="A158" s="66">
        <f t="shared" si="8"/>
        <v>2018</v>
      </c>
      <c r="B158" s="66"/>
      <c r="C158" s="66"/>
      <c r="D158" s="66"/>
      <c r="E158" s="66"/>
      <c r="F158" s="40"/>
      <c r="G158" s="65">
        <f t="shared" si="7"/>
        <v>28.032394661074193</v>
      </c>
      <c r="H158" s="118">
        <v>8</v>
      </c>
      <c r="I158" s="118"/>
      <c r="J158" s="122"/>
      <c r="K158" s="93"/>
      <c r="L158" s="13"/>
      <c r="M158" s="13"/>
      <c r="N158" s="13"/>
      <c r="O158" s="13"/>
      <c r="P158" s="13"/>
      <c r="Q158" s="13"/>
      <c r="R158" s="13"/>
      <c r="S158" s="13"/>
      <c r="T158" s="13"/>
      <c r="U158" s="13"/>
    </row>
    <row r="159" spans="1:21" x14ac:dyDescent="0.2">
      <c r="A159" s="66">
        <f t="shared" si="8"/>
        <v>2019</v>
      </c>
      <c r="B159" s="66"/>
      <c r="C159" s="66"/>
      <c r="D159" s="66"/>
      <c r="E159" s="66"/>
      <c r="F159" s="40"/>
      <c r="G159" s="65">
        <f t="shared" si="7"/>
        <v>19.006680638725499</v>
      </c>
      <c r="H159" s="118">
        <v>9</v>
      </c>
      <c r="I159" s="118"/>
      <c r="J159" s="122"/>
      <c r="K159" s="93"/>
      <c r="L159" s="13"/>
      <c r="M159" s="13"/>
      <c r="N159" s="13"/>
      <c r="O159" s="13"/>
      <c r="P159" s="13"/>
      <c r="Q159" s="13"/>
      <c r="R159" s="13"/>
      <c r="S159" s="13"/>
      <c r="T159" s="13"/>
      <c r="U159" s="13"/>
    </row>
    <row r="160" spans="1:21" x14ac:dyDescent="0.2">
      <c r="A160" s="66">
        <f t="shared" si="8"/>
        <v>2020</v>
      </c>
      <c r="B160" s="66"/>
      <c r="C160" s="66"/>
      <c r="D160" s="66"/>
      <c r="E160" s="66"/>
      <c r="F160" s="40"/>
      <c r="G160" s="65">
        <f t="shared" si="7"/>
        <v>10.932904323866268</v>
      </c>
      <c r="H160" s="118">
        <v>10</v>
      </c>
      <c r="I160" s="118"/>
      <c r="J160" s="122"/>
      <c r="K160" s="93"/>
      <c r="L160" s="13"/>
      <c r="M160" s="13"/>
      <c r="N160" s="13"/>
      <c r="O160" s="13"/>
      <c r="P160" s="13"/>
      <c r="Q160" s="13"/>
      <c r="R160" s="13"/>
      <c r="S160" s="13"/>
      <c r="T160" s="13"/>
      <c r="U160" s="13"/>
    </row>
    <row r="161" spans="1:21" x14ac:dyDescent="0.2">
      <c r="A161" s="66">
        <f t="shared" si="8"/>
        <v>2021</v>
      </c>
      <c r="B161" s="66"/>
      <c r="C161" s="66"/>
      <c r="D161" s="66"/>
      <c r="E161" s="66"/>
      <c r="F161" s="40"/>
      <c r="G161" s="65">
        <f t="shared" si="7"/>
        <v>3.6292852454608635</v>
      </c>
      <c r="H161" s="118">
        <v>11</v>
      </c>
      <c r="I161" s="118"/>
      <c r="J161" s="122"/>
      <c r="K161" s="93"/>
      <c r="L161" s="13"/>
      <c r="M161" s="13"/>
      <c r="N161" s="13"/>
      <c r="O161" s="13"/>
      <c r="P161" s="13"/>
      <c r="Q161" s="13"/>
      <c r="R161" s="13"/>
      <c r="S161" s="13"/>
      <c r="T161" s="13"/>
      <c r="U161" s="13"/>
    </row>
    <row r="162" spans="1:21" x14ac:dyDescent="0.2">
      <c r="A162" s="66">
        <f t="shared" si="8"/>
        <v>2022</v>
      </c>
      <c r="B162" s="66"/>
      <c r="C162" s="66"/>
      <c r="D162" s="66"/>
      <c r="E162" s="66"/>
      <c r="F162" s="40"/>
      <c r="G162" s="65">
        <f t="shared" si="7"/>
        <v>-3.0383965732544596</v>
      </c>
      <c r="H162" s="118">
        <v>12</v>
      </c>
      <c r="I162" s="118"/>
      <c r="J162" s="122"/>
      <c r="K162" s="93"/>
      <c r="L162" s="13"/>
      <c r="M162" s="13"/>
      <c r="N162" s="13"/>
      <c r="O162" s="13"/>
      <c r="P162" s="13"/>
      <c r="Q162" s="13"/>
      <c r="R162" s="13"/>
      <c r="S162" s="13"/>
      <c r="T162" s="13"/>
      <c r="U162" s="13"/>
    </row>
    <row r="163" spans="1:21" x14ac:dyDescent="0.2">
      <c r="H163" s="121"/>
      <c r="I163" s="121"/>
      <c r="J163" s="121"/>
    </row>
  </sheetData>
  <sortState ref="A19:AG98">
    <sortCondition ref="AG19:AG98"/>
  </sortState>
  <mergeCells count="17">
    <mergeCell ref="B148:F148"/>
    <mergeCell ref="N17:O17"/>
    <mergeCell ref="P17:Q17"/>
    <mergeCell ref="R17:S17"/>
    <mergeCell ref="T17:U17"/>
    <mergeCell ref="B17:C17"/>
    <mergeCell ref="D17:E17"/>
    <mergeCell ref="F17:G17"/>
    <mergeCell ref="H17:I17"/>
    <mergeCell ref="J17:K17"/>
    <mergeCell ref="L17:M17"/>
    <mergeCell ref="Z17:AA17"/>
    <mergeCell ref="AB17:AC17"/>
    <mergeCell ref="A9:AB9"/>
    <mergeCell ref="B105:F105"/>
    <mergeCell ref="V17:W17"/>
    <mergeCell ref="X17:Y17"/>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3"/>
  <sheetViews>
    <sheetView showGridLines="0" workbookViewId="0">
      <selection activeCell="C209" sqref="C209"/>
    </sheetView>
  </sheetViews>
  <sheetFormatPr defaultRowHeight="12.75" x14ac:dyDescent="0.2"/>
  <cols>
    <col min="1" max="16384" width="9.140625" style="1"/>
  </cols>
  <sheetData>
    <row r="1" spans="1:12" s="4" customFormat="1" x14ac:dyDescent="0.2">
      <c r="A1" s="5" t="s">
        <v>313</v>
      </c>
    </row>
    <row r="3" spans="1:12" x14ac:dyDescent="0.2">
      <c r="A3" s="14" t="s">
        <v>314</v>
      </c>
      <c r="B3" s="15"/>
      <c r="C3" s="15"/>
      <c r="D3" s="15"/>
      <c r="E3" s="15"/>
      <c r="F3" s="15"/>
      <c r="G3" s="16"/>
      <c r="I3" s="82"/>
      <c r="J3" s="131" t="s">
        <v>318</v>
      </c>
      <c r="K3" s="131"/>
      <c r="L3" s="131"/>
    </row>
    <row r="4" spans="1:12" x14ac:dyDescent="0.2">
      <c r="A4" s="24" t="s">
        <v>28</v>
      </c>
      <c r="B4" s="24">
        <v>1988</v>
      </c>
      <c r="C4" s="24">
        <v>1993</v>
      </c>
      <c r="D4" s="24">
        <v>1998</v>
      </c>
      <c r="E4" s="24">
        <v>2003</v>
      </c>
      <c r="F4" s="24">
        <v>2008</v>
      </c>
      <c r="G4" s="24">
        <v>2011</v>
      </c>
      <c r="I4" s="82"/>
      <c r="J4" s="93">
        <v>1988</v>
      </c>
      <c r="K4" s="93">
        <v>2011</v>
      </c>
      <c r="L4" s="82" t="s">
        <v>317</v>
      </c>
    </row>
    <row r="5" spans="1:12" x14ac:dyDescent="0.2">
      <c r="A5" s="26">
        <v>1</v>
      </c>
      <c r="B5" s="65">
        <v>2.83</v>
      </c>
      <c r="C5" s="65">
        <v>2.2400000000000002</v>
      </c>
      <c r="D5" s="65">
        <v>3.46</v>
      </c>
      <c r="E5" s="65">
        <v>3.49</v>
      </c>
      <c r="F5" s="65">
        <v>6.63</v>
      </c>
      <c r="G5" s="65">
        <v>11.4</v>
      </c>
      <c r="I5" s="82" t="s">
        <v>315</v>
      </c>
      <c r="J5" s="93">
        <v>51</v>
      </c>
      <c r="K5" s="93">
        <v>164</v>
      </c>
      <c r="L5" s="93">
        <f>K5-J5</f>
        <v>113</v>
      </c>
    </row>
    <row r="6" spans="1:12" x14ac:dyDescent="0.2">
      <c r="A6" s="26">
        <v>2</v>
      </c>
      <c r="B6" s="65">
        <v>6.65</v>
      </c>
      <c r="C6" s="65">
        <v>6.5</v>
      </c>
      <c r="D6" s="65">
        <v>10</v>
      </c>
      <c r="E6" s="65">
        <v>10.4</v>
      </c>
      <c r="F6" s="65">
        <v>16.8</v>
      </c>
      <c r="G6" s="65">
        <v>23.1</v>
      </c>
      <c r="I6" s="82" t="s">
        <v>316</v>
      </c>
      <c r="J6" s="93">
        <v>218</v>
      </c>
      <c r="K6" s="93">
        <v>412</v>
      </c>
      <c r="L6" s="93">
        <f>K6-J6</f>
        <v>194</v>
      </c>
    </row>
    <row r="7" spans="1:12" x14ac:dyDescent="0.2">
      <c r="A7" s="26">
        <v>3</v>
      </c>
      <c r="B7" s="65">
        <v>9.98</v>
      </c>
      <c r="C7" s="65">
        <v>10.3</v>
      </c>
      <c r="D7" s="65">
        <v>14.5</v>
      </c>
      <c r="E7" s="65">
        <v>15.5</v>
      </c>
      <c r="F7" s="65">
        <v>24.6</v>
      </c>
      <c r="G7" s="65">
        <v>32.6</v>
      </c>
    </row>
    <row r="8" spans="1:12" x14ac:dyDescent="0.2">
      <c r="A8" s="26">
        <v>4</v>
      </c>
      <c r="B8" s="65">
        <v>13.7</v>
      </c>
      <c r="C8" s="65">
        <v>13.4</v>
      </c>
      <c r="D8" s="65">
        <v>20.7</v>
      </c>
      <c r="E8" s="65">
        <v>21.4</v>
      </c>
      <c r="F8" s="65">
        <v>32.700000000000003</v>
      </c>
      <c r="G8" s="65">
        <v>42.6</v>
      </c>
    </row>
    <row r="9" spans="1:12" x14ac:dyDescent="0.2">
      <c r="A9" s="26">
        <v>5</v>
      </c>
      <c r="B9" s="65">
        <v>18.2</v>
      </c>
      <c r="C9" s="65">
        <v>18</v>
      </c>
      <c r="D9" s="65">
        <v>26.7</v>
      </c>
      <c r="E9" s="65">
        <v>28.2</v>
      </c>
      <c r="F9" s="65">
        <v>42.1</v>
      </c>
      <c r="G9" s="65">
        <v>54.3</v>
      </c>
    </row>
    <row r="10" spans="1:12" x14ac:dyDescent="0.2">
      <c r="A10" s="26">
        <v>6</v>
      </c>
      <c r="B10" s="65">
        <v>24.7</v>
      </c>
      <c r="C10" s="65">
        <v>23.6</v>
      </c>
      <c r="D10" s="65">
        <v>34.6</v>
      </c>
      <c r="E10" s="65">
        <v>37.1</v>
      </c>
      <c r="F10" s="65">
        <v>54</v>
      </c>
      <c r="G10" s="65">
        <v>67.900000000000006</v>
      </c>
    </row>
    <row r="11" spans="1:12" x14ac:dyDescent="0.2">
      <c r="A11" s="26">
        <v>7</v>
      </c>
      <c r="B11" s="65">
        <v>31.7</v>
      </c>
      <c r="C11" s="65">
        <v>30.9</v>
      </c>
      <c r="D11" s="65">
        <v>46.1</v>
      </c>
      <c r="E11" s="65">
        <v>48.2</v>
      </c>
      <c r="F11" s="65">
        <v>67.099999999999994</v>
      </c>
      <c r="G11" s="65">
        <v>82.2</v>
      </c>
    </row>
    <row r="12" spans="1:12" x14ac:dyDescent="0.2">
      <c r="A12" s="26">
        <v>8</v>
      </c>
      <c r="B12" s="65">
        <v>45.3</v>
      </c>
      <c r="C12" s="65">
        <v>42.3</v>
      </c>
      <c r="D12" s="65">
        <v>64.3</v>
      </c>
      <c r="E12" s="65">
        <v>66.099999999999994</v>
      </c>
      <c r="F12" s="65">
        <v>90.9</v>
      </c>
      <c r="G12" s="65">
        <v>107</v>
      </c>
    </row>
    <row r="13" spans="1:12" x14ac:dyDescent="0.2">
      <c r="A13" s="26">
        <v>9</v>
      </c>
      <c r="B13" s="65">
        <v>72.400000000000006</v>
      </c>
      <c r="C13" s="65">
        <v>67.599999999999994</v>
      </c>
      <c r="D13" s="65">
        <v>101</v>
      </c>
      <c r="E13" s="65">
        <v>98.6</v>
      </c>
      <c r="F13" s="65">
        <v>128</v>
      </c>
      <c r="G13" s="65">
        <v>152</v>
      </c>
    </row>
    <row r="14" spans="1:12" x14ac:dyDescent="0.2">
      <c r="A14" s="26">
        <v>10</v>
      </c>
      <c r="B14" s="65">
        <v>218</v>
      </c>
      <c r="C14" s="65">
        <v>202</v>
      </c>
      <c r="D14" s="65">
        <v>296</v>
      </c>
      <c r="E14" s="65">
        <v>284</v>
      </c>
      <c r="F14" s="65">
        <v>354</v>
      </c>
      <c r="G14" s="65">
        <v>412</v>
      </c>
    </row>
    <row r="15" spans="1:12" x14ac:dyDescent="0.2">
      <c r="A15" s="40"/>
      <c r="B15" s="90"/>
      <c r="C15" s="90"/>
      <c r="D15" s="90"/>
      <c r="E15" s="90"/>
      <c r="F15" s="90"/>
      <c r="G15" s="90"/>
    </row>
    <row r="16" spans="1:12" x14ac:dyDescent="0.2">
      <c r="A16" s="41" t="s">
        <v>31</v>
      </c>
      <c r="B16" s="90">
        <f>SUM(B5:B9)</f>
        <v>51.36</v>
      </c>
      <c r="C16" s="90">
        <f t="shared" ref="C16:G16" si="0">SUM(C5:C9)</f>
        <v>50.44</v>
      </c>
      <c r="D16" s="90">
        <f t="shared" si="0"/>
        <v>75.36</v>
      </c>
      <c r="E16" s="90">
        <f t="shared" si="0"/>
        <v>78.989999999999995</v>
      </c>
      <c r="F16" s="90">
        <f t="shared" si="0"/>
        <v>122.83000000000001</v>
      </c>
      <c r="G16" s="90">
        <f t="shared" si="0"/>
        <v>164</v>
      </c>
    </row>
    <row r="17" spans="1:7" x14ac:dyDescent="0.2">
      <c r="A17" s="40"/>
      <c r="B17" s="91">
        <f>B14-B16</f>
        <v>166.64</v>
      </c>
      <c r="C17" s="90"/>
      <c r="D17" s="90"/>
      <c r="E17" s="76">
        <f>F17/B16</f>
        <v>2.1931464174454831</v>
      </c>
      <c r="F17" s="90">
        <f>G16-B16</f>
        <v>112.64</v>
      </c>
      <c r="G17" s="92">
        <f>G14-G16</f>
        <v>248</v>
      </c>
    </row>
    <row r="18" spans="1:7" x14ac:dyDescent="0.2">
      <c r="A18" s="26" t="s">
        <v>32</v>
      </c>
      <c r="B18" s="65">
        <v>443.37961267200001</v>
      </c>
      <c r="C18" s="65">
        <v>416.56187648000002</v>
      </c>
      <c r="D18" s="65">
        <v>617.22734899199997</v>
      </c>
      <c r="E18" s="65">
        <v>612.77548364799998</v>
      </c>
      <c r="F18" s="65">
        <v>817.73638707199996</v>
      </c>
      <c r="G18" s="65">
        <v>985.89010022399998</v>
      </c>
    </row>
    <row r="19" spans="1:7" x14ac:dyDescent="0.2">
      <c r="A19" s="26"/>
      <c r="B19" s="66"/>
      <c r="C19" s="66"/>
      <c r="D19" s="66"/>
      <c r="E19" s="66"/>
      <c r="F19" s="66"/>
      <c r="G19" s="66"/>
    </row>
    <row r="20" spans="1:7" x14ac:dyDescent="0.2">
      <c r="A20" s="26" t="s">
        <v>33</v>
      </c>
      <c r="B20" s="86">
        <f>B14/SUM(B5:B8)</f>
        <v>6.5741857659831124</v>
      </c>
      <c r="C20" s="86">
        <f t="shared" ref="C20:G20" si="1">C14/SUM(C5:C8)</f>
        <v>6.2268803945746001</v>
      </c>
      <c r="D20" s="86">
        <f t="shared" si="1"/>
        <v>6.0830250719276622</v>
      </c>
      <c r="E20" s="86">
        <f t="shared" si="1"/>
        <v>5.5916518999803113</v>
      </c>
      <c r="F20" s="86">
        <f t="shared" si="1"/>
        <v>4.384986993682646</v>
      </c>
      <c r="G20" s="86">
        <f t="shared" si="1"/>
        <v>3.7556973564266185</v>
      </c>
    </row>
    <row r="22" spans="1:7" x14ac:dyDescent="0.2">
      <c r="A22" s="1" t="s">
        <v>333</v>
      </c>
    </row>
    <row r="23" spans="1:7" x14ac:dyDescent="0.2">
      <c r="A23" s="51" t="s">
        <v>0</v>
      </c>
    </row>
    <row r="24" spans="1:7" x14ac:dyDescent="0.2">
      <c r="A24" s="51" t="s">
        <v>1</v>
      </c>
    </row>
    <row r="25" spans="1:7" x14ac:dyDescent="0.2">
      <c r="A25" s="1" t="s">
        <v>2</v>
      </c>
    </row>
    <row r="27" spans="1:7" s="4" customFormat="1" x14ac:dyDescent="0.2">
      <c r="A27" s="5" t="s">
        <v>319</v>
      </c>
    </row>
    <row r="29" spans="1:7" x14ac:dyDescent="0.2">
      <c r="A29" s="2" t="s">
        <v>320</v>
      </c>
    </row>
    <row r="30" spans="1:7" x14ac:dyDescent="0.2">
      <c r="A30" s="98" t="s">
        <v>321</v>
      </c>
      <c r="B30" s="98" t="s">
        <v>322</v>
      </c>
      <c r="C30" s="98" t="s">
        <v>323</v>
      </c>
      <c r="D30" s="98" t="s">
        <v>324</v>
      </c>
      <c r="E30" s="98" t="s">
        <v>325</v>
      </c>
      <c r="F30" s="98" t="s">
        <v>326</v>
      </c>
    </row>
    <row r="31" spans="1:7" x14ac:dyDescent="0.2">
      <c r="A31" s="24">
        <v>1990</v>
      </c>
      <c r="B31" s="94">
        <v>0.55847029999999998</v>
      </c>
      <c r="C31" s="94">
        <v>0.49845709999999999</v>
      </c>
      <c r="D31" s="94">
        <v>0.57690949999999996</v>
      </c>
      <c r="E31" s="94">
        <v>0.58529940000000003</v>
      </c>
      <c r="F31" s="95">
        <v>0.54824119999999998</v>
      </c>
    </row>
    <row r="32" spans="1:7" x14ac:dyDescent="0.2">
      <c r="A32" s="24">
        <v>1991</v>
      </c>
      <c r="B32" s="94">
        <v>0.56076400000000004</v>
      </c>
      <c r="C32" s="94">
        <v>0.49486140000000001</v>
      </c>
      <c r="D32" s="94">
        <v>0.57448770000000005</v>
      </c>
      <c r="E32" s="94">
        <v>0.58535899999999996</v>
      </c>
      <c r="F32" s="95">
        <v>0.54773539999999998</v>
      </c>
    </row>
    <row r="33" spans="1:6" x14ac:dyDescent="0.2">
      <c r="A33" s="24">
        <v>1992</v>
      </c>
      <c r="B33" s="94">
        <v>0.56010320000000002</v>
      </c>
      <c r="C33" s="94">
        <v>0.49037920000000002</v>
      </c>
      <c r="D33" s="94">
        <v>0.56759009999999999</v>
      </c>
      <c r="E33" s="94">
        <v>0.58541869999999996</v>
      </c>
      <c r="F33" s="95">
        <v>0.54481270000000004</v>
      </c>
    </row>
    <row r="34" spans="1:6" x14ac:dyDescent="0.2">
      <c r="A34" s="24">
        <v>1993</v>
      </c>
      <c r="B34" s="96">
        <v>0.55872900000000003</v>
      </c>
      <c r="C34" s="94">
        <v>0.49608560000000002</v>
      </c>
      <c r="D34" s="94">
        <v>0.57239870000000004</v>
      </c>
      <c r="E34" s="94">
        <v>0.58547839999999995</v>
      </c>
      <c r="F34" s="95">
        <v>0.54679109999999997</v>
      </c>
    </row>
    <row r="35" spans="1:6" x14ac:dyDescent="0.2">
      <c r="A35" s="24">
        <v>1994</v>
      </c>
      <c r="B35" s="94">
        <v>0.55512269999999997</v>
      </c>
      <c r="C35" s="94">
        <v>0.48720920000000001</v>
      </c>
      <c r="D35" s="94">
        <v>0.57435729999999996</v>
      </c>
      <c r="E35" s="94">
        <v>0.585538</v>
      </c>
      <c r="F35" s="95">
        <v>0.54321810000000004</v>
      </c>
    </row>
    <row r="36" spans="1:6" x14ac:dyDescent="0.2">
      <c r="A36" s="24">
        <v>1995</v>
      </c>
      <c r="B36" s="94">
        <v>0.55483720000000003</v>
      </c>
      <c r="C36" s="94">
        <v>0.48585460000000003</v>
      </c>
      <c r="D36" s="94">
        <v>0.57448290000000002</v>
      </c>
      <c r="E36" s="94">
        <v>0.58467329999999995</v>
      </c>
      <c r="F36" s="95">
        <v>0.54266729999999996</v>
      </c>
    </row>
    <row r="37" spans="1:6" x14ac:dyDescent="0.2">
      <c r="A37" s="24">
        <v>1996</v>
      </c>
      <c r="B37" s="94">
        <v>0.55735380000000001</v>
      </c>
      <c r="C37" s="94">
        <v>0.48572320000000002</v>
      </c>
      <c r="D37" s="94">
        <v>0.57734319999999995</v>
      </c>
      <c r="E37" s="94">
        <v>0.58665920000000005</v>
      </c>
      <c r="F37" s="95">
        <v>0.54447440000000003</v>
      </c>
    </row>
    <row r="38" spans="1:6" x14ac:dyDescent="0.2">
      <c r="A38" s="24">
        <v>1997</v>
      </c>
      <c r="B38" s="94">
        <v>0.553207</v>
      </c>
      <c r="C38" s="94">
        <v>0.47930519999999999</v>
      </c>
      <c r="D38" s="94">
        <v>0.57804009999999995</v>
      </c>
      <c r="E38" s="94">
        <v>0.58577109999999999</v>
      </c>
      <c r="F38" s="95">
        <v>0.54100130000000002</v>
      </c>
    </row>
    <row r="39" spans="1:6" x14ac:dyDescent="0.2">
      <c r="A39" s="24">
        <v>1998</v>
      </c>
      <c r="B39" s="94">
        <v>0.5569347</v>
      </c>
      <c r="C39" s="94">
        <v>0.48311159999999997</v>
      </c>
      <c r="D39" s="94">
        <v>0.57970920000000004</v>
      </c>
      <c r="E39" s="94">
        <v>0.59201119999999996</v>
      </c>
      <c r="F39" s="95">
        <v>0.54456649999999995</v>
      </c>
    </row>
    <row r="40" spans="1:6" x14ac:dyDescent="0.2">
      <c r="A40" s="24">
        <v>1999</v>
      </c>
      <c r="B40" s="94">
        <v>0.55491619999999997</v>
      </c>
      <c r="C40" s="94">
        <v>0.47370479999999998</v>
      </c>
      <c r="D40" s="94">
        <v>0.56312989999999996</v>
      </c>
      <c r="E40" s="94">
        <v>0.59525340000000004</v>
      </c>
      <c r="F40" s="95">
        <v>0.53802810000000001</v>
      </c>
    </row>
    <row r="41" spans="1:6" x14ac:dyDescent="0.2">
      <c r="A41" s="24">
        <v>2000</v>
      </c>
      <c r="B41" s="94">
        <v>0.54511580000000004</v>
      </c>
      <c r="C41" s="94">
        <v>0.46645019999999998</v>
      </c>
      <c r="D41" s="94">
        <v>0.5562743</v>
      </c>
      <c r="E41" s="94">
        <v>0.59116690000000005</v>
      </c>
      <c r="F41" s="95">
        <v>0.53007199999999999</v>
      </c>
    </row>
    <row r="42" spans="1:6" x14ac:dyDescent="0.2">
      <c r="A42" s="24">
        <v>2001</v>
      </c>
      <c r="B42" s="94">
        <v>0.54963680000000004</v>
      </c>
      <c r="C42" s="94">
        <v>0.46503129999999998</v>
      </c>
      <c r="D42" s="94">
        <v>0.55533390000000005</v>
      </c>
      <c r="E42" s="94">
        <v>0.60379360000000004</v>
      </c>
      <c r="F42" s="95">
        <v>0.53260379999999996</v>
      </c>
    </row>
    <row r="43" spans="1:6" x14ac:dyDescent="0.2">
      <c r="A43" s="24">
        <v>2002</v>
      </c>
      <c r="B43" s="94">
        <v>0.5467784</v>
      </c>
      <c r="C43" s="94">
        <v>0.46063130000000002</v>
      </c>
      <c r="D43" s="94">
        <v>0.55674559999999995</v>
      </c>
      <c r="E43" s="94">
        <v>0.60942430000000003</v>
      </c>
      <c r="F43" s="95">
        <v>0.53099689999999999</v>
      </c>
    </row>
    <row r="44" spans="1:6" x14ac:dyDescent="0.2">
      <c r="A44" s="24">
        <v>2003</v>
      </c>
      <c r="B44" s="94">
        <v>0.54141240000000002</v>
      </c>
      <c r="C44" s="94">
        <v>0.46072190000000002</v>
      </c>
      <c r="D44" s="94">
        <v>0.5531296</v>
      </c>
      <c r="E44" s="94">
        <v>0.59615689999999999</v>
      </c>
      <c r="F44" s="95">
        <v>0.52674639999999995</v>
      </c>
    </row>
    <row r="45" spans="1:6" x14ac:dyDescent="0.2">
      <c r="A45" s="24">
        <v>2004</v>
      </c>
      <c r="B45" s="94">
        <v>0.53362699999999996</v>
      </c>
      <c r="C45" s="94">
        <v>0.45221159999999999</v>
      </c>
      <c r="D45" s="94">
        <v>0.54315500000000005</v>
      </c>
      <c r="E45" s="94">
        <v>0.59808459999999997</v>
      </c>
      <c r="F45" s="95">
        <v>0.51923079999999999</v>
      </c>
    </row>
    <row r="46" spans="1:6" x14ac:dyDescent="0.2">
      <c r="A46" s="24">
        <v>2005</v>
      </c>
      <c r="B46" s="94">
        <v>0.53197570000000005</v>
      </c>
      <c r="C46" s="94">
        <v>0.44785419999999998</v>
      </c>
      <c r="D46" s="94">
        <v>0.53908290000000003</v>
      </c>
      <c r="E46" s="94">
        <v>0.60091600000000001</v>
      </c>
      <c r="F46" s="95">
        <v>0.51676169999999999</v>
      </c>
    </row>
    <row r="47" spans="1:6" x14ac:dyDescent="0.2">
      <c r="A47" s="24">
        <v>2006</v>
      </c>
      <c r="B47" s="94">
        <v>0.52960910000000005</v>
      </c>
      <c r="C47" s="94">
        <v>0.43980019999999997</v>
      </c>
      <c r="D47" s="94">
        <v>0.53451029999999999</v>
      </c>
      <c r="E47" s="94">
        <v>0.57257760000000002</v>
      </c>
      <c r="F47" s="95">
        <v>0.50992199999999999</v>
      </c>
    </row>
    <row r="48" spans="1:6" x14ac:dyDescent="0.2">
      <c r="A48" s="24">
        <v>2007</v>
      </c>
      <c r="B48" s="94">
        <v>0.53109709999999999</v>
      </c>
      <c r="C48" s="94">
        <v>0.4364827</v>
      </c>
      <c r="D48" s="94">
        <v>0.52862980000000004</v>
      </c>
      <c r="E48" s="94">
        <v>0.5616968</v>
      </c>
      <c r="F48" s="95">
        <v>0.50740839999999998</v>
      </c>
    </row>
    <row r="49" spans="1:6" x14ac:dyDescent="0.2">
      <c r="A49" s="24">
        <v>2008</v>
      </c>
      <c r="B49" s="94">
        <v>0.53334519999999996</v>
      </c>
      <c r="C49" s="94">
        <v>0.43650559999999999</v>
      </c>
      <c r="D49" s="94">
        <v>0.52709859999999997</v>
      </c>
      <c r="E49" s="94">
        <v>0.56522760000000005</v>
      </c>
      <c r="F49" s="95">
        <v>0.50839080000000003</v>
      </c>
    </row>
    <row r="50" spans="1:6" x14ac:dyDescent="0.2">
      <c r="A50" s="24">
        <v>2009</v>
      </c>
      <c r="B50" s="94">
        <v>0.54361780000000004</v>
      </c>
      <c r="C50" s="94">
        <v>0.44859919999999998</v>
      </c>
      <c r="D50" s="94">
        <v>0.54122530000000002</v>
      </c>
      <c r="E50" s="94">
        <v>0.55638069999999995</v>
      </c>
      <c r="F50" s="95">
        <v>0.51844190000000001</v>
      </c>
    </row>
    <row r="51" spans="1:6" x14ac:dyDescent="0.2">
      <c r="A51" s="24">
        <v>2010</v>
      </c>
      <c r="B51" s="94">
        <v>0.53783349999999996</v>
      </c>
      <c r="C51" s="94">
        <v>0.44650970000000001</v>
      </c>
      <c r="D51" s="94">
        <v>0.53677540000000001</v>
      </c>
      <c r="E51" s="94">
        <v>0.55362109999999998</v>
      </c>
      <c r="F51" s="95">
        <v>0.51426760000000005</v>
      </c>
    </row>
    <row r="52" spans="1:6" x14ac:dyDescent="0.2">
      <c r="A52" s="24">
        <v>2011</v>
      </c>
      <c r="B52" s="94">
        <v>0.53786210000000001</v>
      </c>
      <c r="C52" s="94">
        <v>0.44650970000000001</v>
      </c>
      <c r="D52" s="94">
        <v>0.53677540000000001</v>
      </c>
      <c r="E52" s="94">
        <v>0.55362109999999998</v>
      </c>
      <c r="F52" s="95">
        <v>0.51427970000000001</v>
      </c>
    </row>
    <row r="54" spans="1:6" x14ac:dyDescent="0.2">
      <c r="A54" s="2" t="s">
        <v>327</v>
      </c>
    </row>
    <row r="55" spans="1:6" x14ac:dyDescent="0.2">
      <c r="A55" s="2" t="s">
        <v>328</v>
      </c>
    </row>
    <row r="56" spans="1:6" x14ac:dyDescent="0.2">
      <c r="A56" s="2" t="s">
        <v>329</v>
      </c>
    </row>
    <row r="58" spans="1:6" x14ac:dyDescent="0.2">
      <c r="A58" s="99" t="s">
        <v>330</v>
      </c>
    </row>
    <row r="59" spans="1:6" x14ac:dyDescent="0.2">
      <c r="A59" s="99" t="s">
        <v>331</v>
      </c>
    </row>
    <row r="60" spans="1:6" x14ac:dyDescent="0.2">
      <c r="A60" s="100" t="s">
        <v>332</v>
      </c>
    </row>
    <row r="62" spans="1:6" s="4" customFormat="1" x14ac:dyDescent="0.2">
      <c r="A62" s="5" t="s">
        <v>334</v>
      </c>
    </row>
    <row r="64" spans="1:6" x14ac:dyDescent="0.2">
      <c r="A64" s="102" t="s">
        <v>335</v>
      </c>
      <c r="B64" s="103"/>
      <c r="C64" s="103"/>
      <c r="D64" s="103"/>
    </row>
    <row r="65" spans="1:4" ht="38.25" x14ac:dyDescent="0.2">
      <c r="A65" s="98" t="s">
        <v>321</v>
      </c>
      <c r="B65" s="105" t="s">
        <v>336</v>
      </c>
      <c r="C65" s="105" t="s">
        <v>337</v>
      </c>
      <c r="D65" s="105" t="s">
        <v>338</v>
      </c>
    </row>
    <row r="66" spans="1:4" x14ac:dyDescent="0.2">
      <c r="A66" s="98">
        <v>1978</v>
      </c>
      <c r="B66" s="104">
        <v>0</v>
      </c>
      <c r="C66" s="104">
        <v>0</v>
      </c>
      <c r="D66" s="104">
        <v>0</v>
      </c>
    </row>
    <row r="67" spans="1:4" x14ac:dyDescent="0.2">
      <c r="A67" s="98">
        <v>1979</v>
      </c>
      <c r="B67" s="104">
        <v>0</v>
      </c>
      <c r="C67" s="104">
        <v>-2.1999999999999999E-2</v>
      </c>
      <c r="D67" s="104">
        <v>-1.2999999999999999E-2</v>
      </c>
    </row>
    <row r="68" spans="1:4" x14ac:dyDescent="0.2">
      <c r="A68" s="98">
        <v>1980</v>
      </c>
      <c r="B68" s="104">
        <v>0</v>
      </c>
      <c r="C68" s="104">
        <v>1.4999999999999999E-2</v>
      </c>
      <c r="D68" s="104">
        <v>-3.7999999999999999E-2</v>
      </c>
    </row>
    <row r="69" spans="1:4" x14ac:dyDescent="0.2">
      <c r="A69" s="98">
        <v>1981</v>
      </c>
      <c r="B69" s="104">
        <v>0</v>
      </c>
      <c r="C69" s="104">
        <v>-1E-3</v>
      </c>
      <c r="D69" s="104">
        <v>-4.2999999999999997E-2</v>
      </c>
    </row>
    <row r="70" spans="1:4" x14ac:dyDescent="0.2">
      <c r="A70" s="98">
        <v>1982</v>
      </c>
      <c r="B70" s="104">
        <v>1E-3</v>
      </c>
      <c r="C70" s="104">
        <v>-0.11899999999999999</v>
      </c>
      <c r="D70" s="104">
        <v>-4.1000000000000002E-2</v>
      </c>
    </row>
    <row r="71" spans="1:4" x14ac:dyDescent="0.2">
      <c r="A71" s="98">
        <v>1983</v>
      </c>
      <c r="B71" s="104">
        <v>1E-3</v>
      </c>
      <c r="C71" s="104">
        <v>0.13300000000000001</v>
      </c>
      <c r="D71" s="104">
        <v>-3.5999999999999997E-2</v>
      </c>
    </row>
    <row r="72" spans="1:4" x14ac:dyDescent="0.2">
      <c r="A72" s="98">
        <v>1984</v>
      </c>
      <c r="B72" s="104">
        <v>1E-3</v>
      </c>
      <c r="C72" s="104">
        <v>8.7999999999999995E-2</v>
      </c>
      <c r="D72" s="104">
        <v>-0.04</v>
      </c>
    </row>
    <row r="73" spans="1:4" x14ac:dyDescent="0.2">
      <c r="A73" s="98">
        <v>1985</v>
      </c>
      <c r="B73" s="104">
        <v>1E-3</v>
      </c>
      <c r="C73" s="104">
        <v>0.22500000000000001</v>
      </c>
      <c r="D73" s="104">
        <v>-4.2000000000000003E-2</v>
      </c>
    </row>
    <row r="74" spans="1:4" x14ac:dyDescent="0.2">
      <c r="A74" s="98">
        <v>1986</v>
      </c>
      <c r="B74" s="104">
        <v>1E-3</v>
      </c>
      <c r="C74" s="104">
        <v>0.52200000000000002</v>
      </c>
      <c r="D74" s="104">
        <v>-3.5000000000000003E-2</v>
      </c>
    </row>
    <row r="75" spans="1:4" x14ac:dyDescent="0.2">
      <c r="A75" s="98">
        <v>1987</v>
      </c>
      <c r="B75" s="104">
        <v>1E-3</v>
      </c>
      <c r="C75" s="104">
        <v>0.78800000000000003</v>
      </c>
      <c r="D75" s="104">
        <v>-4.5999999999999999E-2</v>
      </c>
    </row>
    <row r="76" spans="1:4" x14ac:dyDescent="0.2">
      <c r="A76" s="98">
        <v>1988</v>
      </c>
      <c r="B76" s="104">
        <v>2E-3</v>
      </c>
      <c r="C76" s="104">
        <v>0.59699999999999998</v>
      </c>
      <c r="D76" s="104">
        <v>-0.05</v>
      </c>
    </row>
    <row r="77" spans="1:4" x14ac:dyDescent="0.2">
      <c r="A77" s="98">
        <v>1989</v>
      </c>
      <c r="B77" s="104">
        <v>0.86199999999999999</v>
      </c>
      <c r="C77" s="104">
        <v>0.86099999999999999</v>
      </c>
      <c r="D77" s="104">
        <v>-5.2999999999999999E-2</v>
      </c>
    </row>
    <row r="78" spans="1:4" x14ac:dyDescent="0.2">
      <c r="A78" s="98">
        <v>1990</v>
      </c>
      <c r="B78" s="104">
        <v>0.86299999999999999</v>
      </c>
      <c r="C78" s="104">
        <v>0.83599999999999997</v>
      </c>
      <c r="D78" s="104">
        <v>-5.6000000000000001E-2</v>
      </c>
    </row>
    <row r="79" spans="1:4" x14ac:dyDescent="0.2">
      <c r="A79" s="98">
        <v>1991</v>
      </c>
      <c r="B79" s="104">
        <v>0.86399999999999999</v>
      </c>
      <c r="C79" s="104">
        <v>0.99199999999999999</v>
      </c>
      <c r="D79" s="104">
        <v>-5.7000000000000002E-2</v>
      </c>
    </row>
    <row r="80" spans="1:4" x14ac:dyDescent="0.2">
      <c r="A80" s="98">
        <v>1992</v>
      </c>
      <c r="B80" s="104">
        <v>2.2989999999999999</v>
      </c>
      <c r="C80" s="104">
        <v>1.147</v>
      </c>
      <c r="D80" s="104">
        <v>-4.4999999999999998E-2</v>
      </c>
    </row>
    <row r="81" spans="1:4" x14ac:dyDescent="0.2">
      <c r="A81" s="98">
        <v>1993</v>
      </c>
      <c r="B81" s="104">
        <v>2.7</v>
      </c>
      <c r="C81" s="104">
        <v>1.276</v>
      </c>
      <c r="D81" s="104">
        <v>-4.1000000000000002E-2</v>
      </c>
    </row>
    <row r="82" spans="1:4" x14ac:dyDescent="0.2">
      <c r="A82" s="98">
        <v>1994</v>
      </c>
      <c r="B82" s="104">
        <v>1.9279999999999999</v>
      </c>
      <c r="C82" s="104">
        <v>1.272</v>
      </c>
      <c r="D82" s="104">
        <v>-3.7999999999999999E-2</v>
      </c>
    </row>
    <row r="83" spans="1:4" x14ac:dyDescent="0.2">
      <c r="A83" s="98">
        <v>1995</v>
      </c>
      <c r="B83" s="104">
        <v>2.9420000000000002</v>
      </c>
      <c r="C83" s="104">
        <v>1.611</v>
      </c>
      <c r="D83" s="104">
        <v>-4.2000000000000003E-2</v>
      </c>
    </row>
    <row r="84" spans="1:4" x14ac:dyDescent="0.2">
      <c r="A84" s="98">
        <v>1996</v>
      </c>
      <c r="B84" s="104">
        <v>4.0140000000000002</v>
      </c>
      <c r="C84" s="104">
        <v>2.1480000000000001</v>
      </c>
      <c r="D84" s="104">
        <v>-4.1000000000000002E-2</v>
      </c>
    </row>
    <row r="85" spans="1:4" x14ac:dyDescent="0.2">
      <c r="A85" s="98">
        <v>1997</v>
      </c>
      <c r="B85" s="104">
        <v>6.63</v>
      </c>
      <c r="C85" s="104">
        <v>3.0129999999999999</v>
      </c>
      <c r="D85" s="104">
        <v>-0.03</v>
      </c>
    </row>
    <row r="86" spans="1:4" x14ac:dyDescent="0.2">
      <c r="A86" s="98">
        <v>1998</v>
      </c>
      <c r="B86" s="104">
        <v>10.367000000000001</v>
      </c>
      <c r="C86" s="104">
        <v>3.919</v>
      </c>
      <c r="D86" s="104">
        <v>-7.0000000000000001E-3</v>
      </c>
    </row>
    <row r="87" spans="1:4" x14ac:dyDescent="0.2">
      <c r="A87" s="98">
        <v>1999</v>
      </c>
      <c r="B87" s="104">
        <v>9.0429999999999993</v>
      </c>
      <c r="C87" s="104">
        <v>4.8920000000000003</v>
      </c>
      <c r="D87" s="104">
        <v>8.0000000000000002E-3</v>
      </c>
    </row>
    <row r="88" spans="1:4" x14ac:dyDescent="0.2">
      <c r="A88" s="98">
        <v>2000</v>
      </c>
      <c r="B88" s="104">
        <v>12.708</v>
      </c>
      <c r="C88" s="104">
        <v>5.13</v>
      </c>
      <c r="D88" s="104">
        <v>1.4E-2</v>
      </c>
    </row>
    <row r="89" spans="1:4" x14ac:dyDescent="0.2">
      <c r="A89" s="98">
        <v>2001</v>
      </c>
      <c r="B89" s="104">
        <v>6.6859999999999999</v>
      </c>
      <c r="C89" s="104">
        <v>3.9889999999999999</v>
      </c>
      <c r="D89" s="104">
        <v>2.9000000000000001E-2</v>
      </c>
    </row>
    <row r="90" spans="1:4" x14ac:dyDescent="0.2">
      <c r="A90" s="98">
        <v>2002</v>
      </c>
      <c r="B90" s="104">
        <v>5.79</v>
      </c>
      <c r="C90" s="104">
        <v>3.0870000000000002</v>
      </c>
      <c r="D90" s="104">
        <v>0.05</v>
      </c>
    </row>
    <row r="91" spans="1:4" x14ac:dyDescent="0.2">
      <c r="A91" s="98">
        <v>2003</v>
      </c>
      <c r="B91" s="104">
        <v>7.6829999999999998</v>
      </c>
      <c r="C91" s="104">
        <v>2.8820000000000001</v>
      </c>
      <c r="D91" s="104">
        <v>6.2E-2</v>
      </c>
    </row>
    <row r="92" spans="1:4" x14ac:dyDescent="0.2">
      <c r="A92" s="98">
        <v>2004</v>
      </c>
      <c r="B92" s="104">
        <v>8.5419999999999998</v>
      </c>
      <c r="C92" s="104">
        <v>3.427</v>
      </c>
      <c r="D92" s="104">
        <v>0.06</v>
      </c>
    </row>
    <row r="93" spans="1:4" x14ac:dyDescent="0.2">
      <c r="A93" s="98">
        <v>2005</v>
      </c>
      <c r="B93" s="104">
        <v>10.172000000000001</v>
      </c>
      <c r="C93" s="104">
        <v>3.5739999999999998</v>
      </c>
      <c r="D93" s="104">
        <v>5.5E-2</v>
      </c>
    </row>
    <row r="94" spans="1:4" x14ac:dyDescent="0.2">
      <c r="A94" s="98">
        <v>2006</v>
      </c>
      <c r="B94" s="104">
        <v>11.443</v>
      </c>
      <c r="C94" s="104">
        <v>3.8069999999999999</v>
      </c>
      <c r="D94" s="104">
        <v>5.6000000000000001E-2</v>
      </c>
    </row>
    <row r="95" spans="1:4" x14ac:dyDescent="0.2">
      <c r="A95" s="98">
        <v>2007</v>
      </c>
      <c r="B95" s="104">
        <v>11.632999999999999</v>
      </c>
      <c r="C95" s="104">
        <v>4.2699999999999996</v>
      </c>
      <c r="D95" s="104">
        <v>6.5000000000000002E-2</v>
      </c>
    </row>
    <row r="96" spans="1:4" x14ac:dyDescent="0.2">
      <c r="A96" s="98">
        <v>2008</v>
      </c>
      <c r="B96" s="104">
        <v>7.9240000000000004</v>
      </c>
      <c r="C96" s="104">
        <v>3.1909999999999998</v>
      </c>
      <c r="D96" s="104">
        <v>6.5000000000000002E-2</v>
      </c>
    </row>
    <row r="97" spans="1:4" x14ac:dyDescent="0.2">
      <c r="A97" s="98">
        <v>2009</v>
      </c>
      <c r="B97" s="104">
        <v>6.1120000000000001</v>
      </c>
      <c r="C97" s="104">
        <v>2.2690000000000001</v>
      </c>
      <c r="D97" s="104">
        <v>0.109</v>
      </c>
    </row>
    <row r="98" spans="1:4" x14ac:dyDescent="0.2">
      <c r="A98" s="98">
        <v>2010</v>
      </c>
      <c r="B98" s="104">
        <v>7.5149999999999997</v>
      </c>
      <c r="C98" s="104">
        <v>2.867</v>
      </c>
      <c r="D98" s="104">
        <v>0.11899999999999999</v>
      </c>
    </row>
    <row r="99" spans="1:4" x14ac:dyDescent="0.2">
      <c r="A99" s="98">
        <v>2011</v>
      </c>
      <c r="B99" s="104">
        <v>7.6509999999999998</v>
      </c>
      <c r="C99" s="104">
        <v>3.1680000000000001</v>
      </c>
      <c r="D99" s="104">
        <v>0.105</v>
      </c>
    </row>
    <row r="100" spans="1:4" x14ac:dyDescent="0.2">
      <c r="A100" s="98">
        <v>2012</v>
      </c>
      <c r="B100" s="104">
        <v>9.0860000000000003</v>
      </c>
      <c r="C100" s="104">
        <v>3.444</v>
      </c>
      <c r="D100" s="104">
        <v>9.5000000000000001E-2</v>
      </c>
    </row>
    <row r="101" spans="1:4" x14ac:dyDescent="0.2">
      <c r="A101" s="98">
        <v>2013</v>
      </c>
      <c r="B101" s="104">
        <v>9.5660000000000007</v>
      </c>
      <c r="C101" s="104">
        <v>4.2190000000000003</v>
      </c>
      <c r="D101" s="104">
        <v>0.10100000000000001</v>
      </c>
    </row>
    <row r="102" spans="1:4" x14ac:dyDescent="0.2">
      <c r="A102" s="98">
        <v>2014</v>
      </c>
      <c r="B102" s="104">
        <v>9.9719999999999995</v>
      </c>
      <c r="C102" s="104">
        <v>5.0339999999999998</v>
      </c>
      <c r="D102" s="104">
        <v>0.109</v>
      </c>
    </row>
    <row r="104" spans="1:4" x14ac:dyDescent="0.2">
      <c r="A104" s="101" t="s">
        <v>339</v>
      </c>
    </row>
    <row r="105" spans="1:4" x14ac:dyDescent="0.2">
      <c r="A105" s="106" t="s">
        <v>340</v>
      </c>
    </row>
    <row r="106" spans="1:4" x14ac:dyDescent="0.2">
      <c r="A106" s="106"/>
    </row>
    <row r="107" spans="1:4" x14ac:dyDescent="0.2">
      <c r="A107" s="107" t="s">
        <v>341</v>
      </c>
    </row>
    <row r="109" spans="1:4" s="4" customFormat="1" x14ac:dyDescent="0.2">
      <c r="A109" s="5" t="s">
        <v>342</v>
      </c>
    </row>
    <row r="111" spans="1:4" x14ac:dyDescent="0.2">
      <c r="A111" s="108" t="s">
        <v>343</v>
      </c>
      <c r="B111" s="13"/>
      <c r="C111" s="13"/>
    </row>
    <row r="112" spans="1:4" ht="38.25" x14ac:dyDescent="0.2">
      <c r="A112" s="98" t="s">
        <v>47</v>
      </c>
      <c r="B112" s="105" t="s">
        <v>344</v>
      </c>
      <c r="C112" s="105" t="s">
        <v>345</v>
      </c>
    </row>
    <row r="113" spans="1:3" x14ac:dyDescent="0.2">
      <c r="A113" s="78">
        <v>1999</v>
      </c>
      <c r="B113" s="109">
        <v>100</v>
      </c>
      <c r="C113" s="109">
        <v>100</v>
      </c>
    </row>
    <row r="114" spans="1:3" x14ac:dyDescent="0.2">
      <c r="A114" s="78">
        <v>2000</v>
      </c>
      <c r="B114" s="109">
        <v>100.6495</v>
      </c>
      <c r="C114" s="109">
        <v>102.43600000000001</v>
      </c>
    </row>
    <row r="115" spans="1:3" x14ac:dyDescent="0.2">
      <c r="A115" s="78">
        <v>2001</v>
      </c>
      <c r="B115" s="109">
        <v>101.3575</v>
      </c>
      <c r="C115" s="109">
        <v>103.3563</v>
      </c>
    </row>
    <row r="116" spans="1:3" x14ac:dyDescent="0.2">
      <c r="A116" s="78">
        <v>2002</v>
      </c>
      <c r="B116" s="109">
        <v>102.68940000000001</v>
      </c>
      <c r="C116" s="109">
        <v>104.9511</v>
      </c>
    </row>
    <row r="117" spans="1:3" x14ac:dyDescent="0.2">
      <c r="A117" s="78">
        <v>2003</v>
      </c>
      <c r="B117" s="109">
        <v>103.31180000000001</v>
      </c>
      <c r="C117" s="109">
        <v>106.51300000000001</v>
      </c>
    </row>
    <row r="118" spans="1:3" x14ac:dyDescent="0.2">
      <c r="A118" s="78">
        <v>2004</v>
      </c>
      <c r="B118" s="109">
        <v>103.12869999999999</v>
      </c>
      <c r="C118" s="109">
        <v>108.7968</v>
      </c>
    </row>
    <row r="119" spans="1:3" x14ac:dyDescent="0.2">
      <c r="A119" s="78">
        <v>2005</v>
      </c>
      <c r="B119" s="109">
        <v>103.2876</v>
      </c>
      <c r="C119" s="109">
        <v>110.23050000000001</v>
      </c>
    </row>
    <row r="120" spans="1:3" x14ac:dyDescent="0.2">
      <c r="A120" s="78">
        <v>2006</v>
      </c>
      <c r="B120" s="109">
        <v>104.21639999999999</v>
      </c>
      <c r="C120" s="109">
        <v>111.58</v>
      </c>
    </row>
    <row r="121" spans="1:3" x14ac:dyDescent="0.2">
      <c r="A121" s="78">
        <v>2007</v>
      </c>
      <c r="B121" s="109">
        <v>105.288</v>
      </c>
      <c r="C121" s="109">
        <v>112.88679999999999</v>
      </c>
    </row>
    <row r="122" spans="1:3" x14ac:dyDescent="0.2">
      <c r="A122" s="78">
        <v>2008</v>
      </c>
      <c r="B122" s="109">
        <v>104.97329999999999</v>
      </c>
      <c r="C122" s="109">
        <v>112.4828</v>
      </c>
    </row>
    <row r="123" spans="1:3" x14ac:dyDescent="0.2">
      <c r="A123" s="78">
        <v>2009</v>
      </c>
      <c r="B123" s="109">
        <v>105.85809999999999</v>
      </c>
      <c r="C123" s="109">
        <v>111.0681</v>
      </c>
    </row>
    <row r="124" spans="1:3" x14ac:dyDescent="0.2">
      <c r="A124" s="78">
        <v>2010</v>
      </c>
      <c r="B124" s="109">
        <v>106.47929999999999</v>
      </c>
      <c r="C124" s="109">
        <v>114.1718</v>
      </c>
    </row>
    <row r="125" spans="1:3" x14ac:dyDescent="0.2">
      <c r="A125" s="78">
        <v>2011</v>
      </c>
      <c r="B125" s="109">
        <v>105.953</v>
      </c>
      <c r="C125" s="109">
        <v>115.3241</v>
      </c>
    </row>
    <row r="126" spans="1:3" x14ac:dyDescent="0.2">
      <c r="A126" s="78">
        <v>2012</v>
      </c>
      <c r="B126" s="109">
        <v>106.04689999999999</v>
      </c>
      <c r="C126" s="109">
        <v>116.1705</v>
      </c>
    </row>
    <row r="127" spans="1:3" x14ac:dyDescent="0.2">
      <c r="A127" s="78">
        <v>2013</v>
      </c>
      <c r="B127" s="109">
        <v>106.2694</v>
      </c>
      <c r="C127" s="109">
        <v>116.9948</v>
      </c>
    </row>
    <row r="140" spans="1:12" x14ac:dyDescent="0.2">
      <c r="A140" s="2" t="s">
        <v>346</v>
      </c>
      <c r="B140" s="13"/>
      <c r="C140" s="13"/>
      <c r="D140" s="13"/>
      <c r="E140" s="13"/>
      <c r="F140" s="13"/>
      <c r="G140" s="13"/>
      <c r="H140" s="13"/>
      <c r="I140" s="13"/>
      <c r="J140" s="13"/>
      <c r="K140" s="13"/>
      <c r="L140" s="13"/>
    </row>
    <row r="141" spans="1:12" x14ac:dyDescent="0.2">
      <c r="A141" s="108" t="s">
        <v>347</v>
      </c>
      <c r="B141" s="13"/>
      <c r="C141" s="13"/>
      <c r="D141" s="13"/>
      <c r="E141" s="13"/>
      <c r="F141" s="13"/>
      <c r="G141" s="13"/>
      <c r="H141" s="13"/>
      <c r="I141" s="13"/>
      <c r="J141" s="13"/>
      <c r="K141" s="13"/>
      <c r="L141" s="13"/>
    </row>
    <row r="142" spans="1:12" x14ac:dyDescent="0.2">
      <c r="A142" s="13"/>
      <c r="B142" s="13"/>
      <c r="C142" s="13"/>
      <c r="D142" s="13"/>
      <c r="E142" s="13"/>
      <c r="F142" s="13"/>
      <c r="G142" s="13"/>
      <c r="H142" s="13"/>
      <c r="I142" s="13"/>
      <c r="J142" s="13"/>
      <c r="K142" s="13"/>
      <c r="L142" s="13"/>
    </row>
    <row r="143" spans="1:12" x14ac:dyDescent="0.2">
      <c r="A143" s="132" t="s">
        <v>348</v>
      </c>
      <c r="B143" s="132"/>
      <c r="C143" s="132"/>
      <c r="D143" s="132"/>
      <c r="E143" s="132"/>
      <c r="F143" s="132"/>
      <c r="G143" s="132"/>
      <c r="H143" s="132"/>
      <c r="I143" s="132"/>
      <c r="J143" s="132"/>
      <c r="K143" s="132"/>
      <c r="L143" s="132"/>
    </row>
    <row r="144" spans="1:12" x14ac:dyDescent="0.2">
      <c r="A144" s="110" t="s">
        <v>349</v>
      </c>
      <c r="B144" s="13"/>
      <c r="C144" s="13"/>
      <c r="D144" s="13"/>
      <c r="E144" s="13"/>
      <c r="F144" s="13"/>
      <c r="G144" s="13"/>
      <c r="H144" s="13"/>
      <c r="I144" s="13"/>
      <c r="J144" s="13"/>
      <c r="K144" s="13"/>
      <c r="L144" s="13"/>
    </row>
    <row r="146" spans="1:3" s="4" customFormat="1" x14ac:dyDescent="0.2">
      <c r="A146" s="5" t="s">
        <v>350</v>
      </c>
    </row>
    <row r="149" spans="1:3" ht="38.25" x14ac:dyDescent="0.2">
      <c r="A149" s="40"/>
      <c r="B149" s="113" t="s">
        <v>352</v>
      </c>
      <c r="C149" s="113" t="s">
        <v>351</v>
      </c>
    </row>
    <row r="150" spans="1:3" x14ac:dyDescent="0.2">
      <c r="A150" s="40">
        <v>1980</v>
      </c>
      <c r="B150" s="114">
        <v>134.89773336244542</v>
      </c>
      <c r="C150" s="115">
        <v>56.439140000000002</v>
      </c>
    </row>
    <row r="151" spans="1:3" x14ac:dyDescent="0.2">
      <c r="A151" s="40">
        <f>A150+1</f>
        <v>1981</v>
      </c>
      <c r="B151" s="114">
        <v>136.17629993459983</v>
      </c>
      <c r="C151" s="115">
        <v>53.600810000000003</v>
      </c>
    </row>
    <row r="152" spans="1:3" x14ac:dyDescent="0.2">
      <c r="A152" s="40">
        <f t="shared" ref="A152:A180" si="2">A151+1</f>
        <v>1982</v>
      </c>
      <c r="B152" s="114">
        <v>146.91852194319878</v>
      </c>
      <c r="C152" s="115">
        <v>52.763779999999997</v>
      </c>
    </row>
    <row r="153" spans="1:3" x14ac:dyDescent="0.2">
      <c r="A153" s="40">
        <f t="shared" si="2"/>
        <v>1983</v>
      </c>
      <c r="B153" s="114">
        <v>152.47385848409883</v>
      </c>
      <c r="C153" s="115">
        <v>53.084290000000003</v>
      </c>
    </row>
    <row r="154" spans="1:3" x14ac:dyDescent="0.2">
      <c r="A154" s="40">
        <f t="shared" si="2"/>
        <v>1984</v>
      </c>
      <c r="B154" s="114">
        <v>155.21095111787565</v>
      </c>
      <c r="C154" s="115">
        <v>54.971739999999997</v>
      </c>
    </row>
    <row r="155" spans="1:3" x14ac:dyDescent="0.2">
      <c r="A155" s="40">
        <f t="shared" si="2"/>
        <v>1985</v>
      </c>
      <c r="B155" s="114">
        <v>171.38318518393262</v>
      </c>
      <c r="C155" s="115">
        <v>56.636830000000003</v>
      </c>
    </row>
    <row r="156" spans="1:3" x14ac:dyDescent="0.2">
      <c r="A156" s="40">
        <f t="shared" si="2"/>
        <v>1986</v>
      </c>
      <c r="B156" s="114">
        <v>188.00860695307398</v>
      </c>
      <c r="C156" s="115">
        <v>58.242820000000002</v>
      </c>
    </row>
    <row r="157" spans="1:3" x14ac:dyDescent="0.2">
      <c r="A157" s="40">
        <f t="shared" si="2"/>
        <v>1987</v>
      </c>
      <c r="B157" s="114">
        <v>196.81281685392798</v>
      </c>
      <c r="C157" s="115">
        <v>58.285290000000003</v>
      </c>
    </row>
    <row r="158" spans="1:3" x14ac:dyDescent="0.2">
      <c r="A158" s="40">
        <f t="shared" si="2"/>
        <v>1988</v>
      </c>
      <c r="B158" s="114">
        <v>198.79005337509039</v>
      </c>
      <c r="C158" s="115">
        <v>58.864669999999997</v>
      </c>
    </row>
    <row r="159" spans="1:3" x14ac:dyDescent="0.2">
      <c r="A159" s="40">
        <f t="shared" si="2"/>
        <v>1989</v>
      </c>
      <c r="B159" s="114">
        <v>202.83614704968448</v>
      </c>
      <c r="C159" s="115">
        <v>57.753810000000001</v>
      </c>
    </row>
    <row r="160" spans="1:3" x14ac:dyDescent="0.2">
      <c r="A160" s="40">
        <f t="shared" si="2"/>
        <v>1990</v>
      </c>
      <c r="B160" s="114">
        <v>203.91988018061406</v>
      </c>
      <c r="C160" s="115">
        <v>54.19782</v>
      </c>
    </row>
    <row r="161" spans="1:3" x14ac:dyDescent="0.2">
      <c r="A161" s="40">
        <f t="shared" si="2"/>
        <v>1991</v>
      </c>
      <c r="B161" s="114">
        <v>217.93034085843865</v>
      </c>
      <c r="C161" s="115">
        <v>49.308709999999998</v>
      </c>
    </row>
    <row r="162" spans="1:3" x14ac:dyDescent="0.2">
      <c r="A162" s="40">
        <f t="shared" si="2"/>
        <v>1992</v>
      </c>
      <c r="B162" s="114">
        <v>227.17706484547276</v>
      </c>
      <c r="C162" s="115">
        <v>45.509920000000001</v>
      </c>
    </row>
    <row r="163" spans="1:3" x14ac:dyDescent="0.2">
      <c r="A163" s="40">
        <f t="shared" si="2"/>
        <v>1993</v>
      </c>
      <c r="B163" s="114">
        <v>239.10295855772162</v>
      </c>
      <c r="C163" s="115">
        <v>44.235869999999998</v>
      </c>
    </row>
    <row r="164" spans="1:3" x14ac:dyDescent="0.2">
      <c r="A164" s="40">
        <f t="shared" si="2"/>
        <v>1994</v>
      </c>
      <c r="B164" s="114">
        <v>239.74913659369525</v>
      </c>
      <c r="C164" s="115">
        <v>44.342779999999998</v>
      </c>
    </row>
    <row r="165" spans="1:3" x14ac:dyDescent="0.2">
      <c r="A165" s="40">
        <f t="shared" si="2"/>
        <v>1995</v>
      </c>
      <c r="B165" s="114">
        <v>255.14736907242857</v>
      </c>
      <c r="C165" s="115">
        <v>45.69012</v>
      </c>
    </row>
    <row r="166" spans="1:3" x14ac:dyDescent="0.2">
      <c r="A166" s="40">
        <f t="shared" si="2"/>
        <v>1996</v>
      </c>
      <c r="B166" s="114">
        <v>266.8796108705958</v>
      </c>
      <c r="C166" s="115">
        <v>46.115130000000001</v>
      </c>
    </row>
    <row r="167" spans="1:3" x14ac:dyDescent="0.2">
      <c r="A167" s="40">
        <f t="shared" si="2"/>
        <v>1997</v>
      </c>
      <c r="B167" s="114">
        <v>286.10799992216994</v>
      </c>
      <c r="C167" s="115">
        <v>46.413020000000003</v>
      </c>
    </row>
    <row r="168" spans="1:3" x14ac:dyDescent="0.2">
      <c r="A168" s="40">
        <f t="shared" si="2"/>
        <v>1998</v>
      </c>
      <c r="B168" s="114">
        <v>306.13403881177658</v>
      </c>
      <c r="C168" s="115">
        <v>47.114960000000004</v>
      </c>
    </row>
    <row r="169" spans="1:3" x14ac:dyDescent="0.2">
      <c r="A169" s="40">
        <f t="shared" si="2"/>
        <v>1999</v>
      </c>
      <c r="B169" s="114">
        <v>327.26098401652075</v>
      </c>
      <c r="C169" s="115">
        <v>47.161349999999999</v>
      </c>
    </row>
    <row r="170" spans="1:3" x14ac:dyDescent="0.2">
      <c r="A170" s="40">
        <f t="shared" si="2"/>
        <v>2000</v>
      </c>
      <c r="B170" s="114">
        <v>325.08797350342252</v>
      </c>
      <c r="C170" s="115">
        <v>48.813940000000002</v>
      </c>
    </row>
    <row r="171" spans="1:3" x14ac:dyDescent="0.2">
      <c r="A171" s="40">
        <f t="shared" si="2"/>
        <v>2001</v>
      </c>
      <c r="B171" s="114">
        <v>334.60634308855373</v>
      </c>
      <c r="C171" s="115">
        <v>49.983989999999999</v>
      </c>
    </row>
    <row r="172" spans="1:3" x14ac:dyDescent="0.2">
      <c r="A172" s="40">
        <f t="shared" si="2"/>
        <v>2002</v>
      </c>
      <c r="B172" s="114">
        <v>335.64702459576409</v>
      </c>
      <c r="C172" s="115">
        <v>50.125</v>
      </c>
    </row>
    <row r="173" spans="1:3" x14ac:dyDescent="0.2">
      <c r="A173" s="40">
        <f t="shared" si="2"/>
        <v>2003</v>
      </c>
      <c r="B173" s="114">
        <v>355.81753655920141</v>
      </c>
      <c r="C173" s="115">
        <v>51.245040000000003</v>
      </c>
    </row>
    <row r="174" spans="1:3" x14ac:dyDescent="0.2">
      <c r="A174" s="40">
        <f t="shared" si="2"/>
        <v>2004</v>
      </c>
      <c r="B174" s="114">
        <v>368.35451488794206</v>
      </c>
      <c r="C174" s="115">
        <v>53.142980000000001</v>
      </c>
    </row>
    <row r="175" spans="1:3" x14ac:dyDescent="0.2">
      <c r="A175" s="40">
        <f t="shared" si="2"/>
        <v>2005</v>
      </c>
      <c r="B175" s="114">
        <v>373.31050420385378</v>
      </c>
      <c r="C175" s="115">
        <v>55.115380000000002</v>
      </c>
    </row>
    <row r="176" spans="1:3" x14ac:dyDescent="0.2">
      <c r="A176" s="40">
        <f t="shared" si="2"/>
        <v>2006</v>
      </c>
      <c r="B176" s="114">
        <v>389.47318500458289</v>
      </c>
      <c r="C176" s="115">
        <v>57.009050000000002</v>
      </c>
    </row>
    <row r="177" spans="1:4" x14ac:dyDescent="0.2">
      <c r="A177" s="40">
        <f t="shared" si="2"/>
        <v>2007</v>
      </c>
      <c r="B177" s="114">
        <v>410.04178958832955</v>
      </c>
      <c r="C177" s="115">
        <v>59.584060000000001</v>
      </c>
    </row>
    <row r="178" spans="1:4" x14ac:dyDescent="0.2">
      <c r="A178" s="40">
        <f t="shared" si="2"/>
        <v>2008</v>
      </c>
      <c r="B178" s="114">
        <v>397.49928040370685</v>
      </c>
      <c r="C178" s="115">
        <v>59.963250000000002</v>
      </c>
    </row>
    <row r="179" spans="1:4" x14ac:dyDescent="0.2">
      <c r="A179" s="40">
        <f t="shared" si="2"/>
        <v>2009</v>
      </c>
      <c r="B179" s="114">
        <v>420.18993785299642</v>
      </c>
      <c r="C179" s="115">
        <v>54.037170000000003</v>
      </c>
    </row>
    <row r="180" spans="1:4" x14ac:dyDescent="0.2">
      <c r="A180" s="40">
        <f t="shared" si="2"/>
        <v>2010</v>
      </c>
      <c r="B180" s="114">
        <v>412.80831170056939</v>
      </c>
      <c r="C180" s="115">
        <v>51.650269999999999</v>
      </c>
    </row>
    <row r="181" spans="1:4" x14ac:dyDescent="0.2">
      <c r="A181" s="40">
        <v>2011</v>
      </c>
      <c r="B181" s="114">
        <v>408.28236539480213</v>
      </c>
      <c r="C181" s="115">
        <v>49.747599999999998</v>
      </c>
    </row>
    <row r="182" spans="1:4" x14ac:dyDescent="0.2">
      <c r="A182" s="40">
        <v>2012</v>
      </c>
      <c r="B182" s="114">
        <v>415.85594767768754</v>
      </c>
      <c r="C182" s="115">
        <v>49.494280000000003</v>
      </c>
    </row>
    <row r="183" spans="1:4" x14ac:dyDescent="0.2">
      <c r="A183" s="40">
        <v>2013</v>
      </c>
      <c r="B183" s="114">
        <v>434.55448180700256</v>
      </c>
      <c r="C183" s="115">
        <v>48.982520000000001</v>
      </c>
    </row>
    <row r="185" spans="1:4" x14ac:dyDescent="0.2">
      <c r="A185" s="1" t="s">
        <v>353</v>
      </c>
    </row>
    <row r="186" spans="1:4" x14ac:dyDescent="0.2">
      <c r="A186" s="1" t="s">
        <v>354</v>
      </c>
    </row>
    <row r="188" spans="1:4" s="5" customFormat="1" x14ac:dyDescent="0.2">
      <c r="A188" s="5" t="s">
        <v>355</v>
      </c>
    </row>
    <row r="190" spans="1:4" x14ac:dyDescent="0.2">
      <c r="A190" s="112" t="s">
        <v>358</v>
      </c>
      <c r="B190" s="81"/>
      <c r="C190" s="81"/>
      <c r="D190" s="81"/>
    </row>
    <row r="191" spans="1:4" x14ac:dyDescent="0.2">
      <c r="A191" s="40"/>
      <c r="B191" s="40" t="s">
        <v>356</v>
      </c>
      <c r="C191" s="66" t="s">
        <v>357</v>
      </c>
      <c r="D191" s="81"/>
    </row>
    <row r="192" spans="1:4" x14ac:dyDescent="0.2">
      <c r="A192" s="40">
        <v>1</v>
      </c>
      <c r="B192" s="40">
        <v>-0.83641484892267826</v>
      </c>
      <c r="C192" s="66">
        <v>-0.308508</v>
      </c>
      <c r="D192" s="82"/>
    </row>
    <row r="193" spans="1:4" x14ac:dyDescent="0.2">
      <c r="A193" s="40">
        <v>2</v>
      </c>
      <c r="B193" s="40">
        <v>-0.67019559939959161</v>
      </c>
      <c r="C193" s="66">
        <v>-0.308508</v>
      </c>
      <c r="D193" s="82"/>
    </row>
    <row r="194" spans="1:4" x14ac:dyDescent="0.2">
      <c r="A194" s="40">
        <v>3</v>
      </c>
      <c r="B194" s="40">
        <v>-0.5996534051030733</v>
      </c>
      <c r="C194" s="66">
        <v>-0.308508</v>
      </c>
      <c r="D194" s="82"/>
    </row>
    <row r="195" spans="1:4" x14ac:dyDescent="0.2">
      <c r="A195" s="40">
        <v>4</v>
      </c>
      <c r="B195" s="40">
        <v>-0.54175810473639319</v>
      </c>
      <c r="C195" s="66">
        <v>-0.308508</v>
      </c>
      <c r="D195" s="82"/>
    </row>
    <row r="196" spans="1:4" x14ac:dyDescent="0.2">
      <c r="A196" s="40">
        <v>5</v>
      </c>
      <c r="B196" s="40">
        <v>-0.48837831894419559</v>
      </c>
      <c r="C196" s="66">
        <v>-0.308508</v>
      </c>
      <c r="D196" s="82"/>
    </row>
    <row r="197" spans="1:4" x14ac:dyDescent="0.2">
      <c r="A197" s="40">
        <v>6</v>
      </c>
      <c r="B197" s="40">
        <v>-0.43514521514661442</v>
      </c>
      <c r="C197" s="66">
        <v>-0.308508</v>
      </c>
      <c r="D197" s="82"/>
    </row>
    <row r="198" spans="1:4" x14ac:dyDescent="0.2">
      <c r="A198" s="40">
        <v>7</v>
      </c>
      <c r="B198" s="40">
        <v>-0.37608990280729132</v>
      </c>
      <c r="C198" s="66">
        <v>-0.308508</v>
      </c>
      <c r="D198" s="82"/>
    </row>
    <row r="199" spans="1:4" x14ac:dyDescent="0.2">
      <c r="A199" s="40">
        <v>8</v>
      </c>
      <c r="B199" s="40">
        <v>-0.30814453961299088</v>
      </c>
      <c r="C199" s="66">
        <v>-0.308508</v>
      </c>
      <c r="D199" s="82"/>
    </row>
    <row r="200" spans="1:4" x14ac:dyDescent="0.2">
      <c r="A200" s="40">
        <v>9</v>
      </c>
      <c r="B200" s="40">
        <v>-0.21372840573966018</v>
      </c>
      <c r="C200" s="66">
        <v>-0.308508</v>
      </c>
      <c r="D200" s="82"/>
    </row>
    <row r="201" spans="1:4" x14ac:dyDescent="0.2">
      <c r="A201" s="40">
        <v>10</v>
      </c>
      <c r="B201" s="40">
        <v>6.062514891413634E-2</v>
      </c>
      <c r="C201" s="66">
        <v>-0.308508</v>
      </c>
      <c r="D201" s="82"/>
    </row>
    <row r="218" spans="1:3" x14ac:dyDescent="0.2">
      <c r="A218" s="1" t="s">
        <v>359</v>
      </c>
    </row>
    <row r="219" spans="1:3" x14ac:dyDescent="0.2">
      <c r="A219" s="111" t="s">
        <v>360</v>
      </c>
    </row>
    <row r="220" spans="1:3" x14ac:dyDescent="0.2">
      <c r="A220" s="51"/>
    </row>
    <row r="221" spans="1:3" s="4" customFormat="1" x14ac:dyDescent="0.2">
      <c r="A221" s="97" t="s">
        <v>361</v>
      </c>
    </row>
    <row r="223" spans="1:3" ht="51" x14ac:dyDescent="0.2">
      <c r="A223" s="40"/>
      <c r="B223" s="113" t="s">
        <v>362</v>
      </c>
      <c r="C223" s="113" t="s">
        <v>363</v>
      </c>
    </row>
    <row r="224" spans="1:3" x14ac:dyDescent="0.2">
      <c r="A224" s="40">
        <v>1995</v>
      </c>
      <c r="B224" s="40">
        <v>100</v>
      </c>
      <c r="C224" s="40">
        <v>100</v>
      </c>
    </row>
    <row r="225" spans="1:3" x14ac:dyDescent="0.2">
      <c r="A225" s="40">
        <f>A224+1</f>
        <v>1996</v>
      </c>
      <c r="B225" s="40">
        <v>120</v>
      </c>
      <c r="C225" s="40">
        <v>105</v>
      </c>
    </row>
    <row r="226" spans="1:3" x14ac:dyDescent="0.2">
      <c r="A226" s="40">
        <f t="shared" ref="A226:A239" si="3">A225+1</f>
        <v>1997</v>
      </c>
      <c r="B226" s="40">
        <v>130</v>
      </c>
      <c r="C226" s="40">
        <v>110</v>
      </c>
    </row>
    <row r="227" spans="1:3" x14ac:dyDescent="0.2">
      <c r="A227" s="40">
        <f t="shared" si="3"/>
        <v>1998</v>
      </c>
      <c r="B227" s="40">
        <v>160</v>
      </c>
      <c r="C227" s="40">
        <v>115</v>
      </c>
    </row>
    <row r="228" spans="1:3" x14ac:dyDescent="0.2">
      <c r="A228" s="40">
        <f t="shared" si="3"/>
        <v>1999</v>
      </c>
      <c r="B228" s="40">
        <v>200</v>
      </c>
      <c r="C228" s="40">
        <v>145</v>
      </c>
    </row>
    <row r="229" spans="1:3" x14ac:dyDescent="0.2">
      <c r="A229" s="40">
        <f t="shared" si="3"/>
        <v>2000</v>
      </c>
      <c r="B229" s="40">
        <v>255</v>
      </c>
      <c r="C229" s="40">
        <v>160</v>
      </c>
    </row>
    <row r="230" spans="1:3" x14ac:dyDescent="0.2">
      <c r="A230" s="40">
        <f t="shared" si="3"/>
        <v>2001</v>
      </c>
      <c r="B230" s="40">
        <v>290</v>
      </c>
      <c r="C230" s="40">
        <v>190</v>
      </c>
    </row>
    <row r="231" spans="1:3" x14ac:dyDescent="0.2">
      <c r="A231" s="40">
        <f t="shared" si="3"/>
        <v>2002</v>
      </c>
      <c r="B231" s="40">
        <v>315</v>
      </c>
      <c r="C231" s="40">
        <v>210</v>
      </c>
    </row>
    <row r="232" spans="1:3" x14ac:dyDescent="0.2">
      <c r="A232" s="40">
        <f t="shared" si="3"/>
        <v>2003</v>
      </c>
      <c r="B232" s="40">
        <v>400</v>
      </c>
      <c r="C232" s="40">
        <v>230</v>
      </c>
    </row>
    <row r="233" spans="1:3" x14ac:dyDescent="0.2">
      <c r="A233" s="40">
        <f t="shared" si="3"/>
        <v>2004</v>
      </c>
      <c r="B233" s="40">
        <v>450</v>
      </c>
      <c r="C233" s="40">
        <v>260</v>
      </c>
    </row>
    <row r="234" spans="1:3" x14ac:dyDescent="0.2">
      <c r="A234" s="40">
        <f t="shared" si="3"/>
        <v>2005</v>
      </c>
      <c r="B234" s="40">
        <v>575</v>
      </c>
      <c r="C234" s="40">
        <v>295</v>
      </c>
    </row>
    <row r="235" spans="1:3" x14ac:dyDescent="0.2">
      <c r="A235" s="40">
        <f t="shared" si="3"/>
        <v>2006</v>
      </c>
      <c r="B235" s="40">
        <v>680</v>
      </c>
      <c r="C235" s="40">
        <v>324</v>
      </c>
    </row>
    <row r="236" spans="1:3" x14ac:dyDescent="0.2">
      <c r="A236" s="40">
        <f t="shared" si="3"/>
        <v>2007</v>
      </c>
      <c r="B236" s="40">
        <v>805</v>
      </c>
      <c r="C236" s="40">
        <v>375</v>
      </c>
    </row>
    <row r="237" spans="1:3" x14ac:dyDescent="0.2">
      <c r="A237" s="40">
        <f t="shared" si="3"/>
        <v>2008</v>
      </c>
      <c r="B237" s="40">
        <v>795</v>
      </c>
      <c r="C237" s="40">
        <v>410</v>
      </c>
    </row>
    <row r="238" spans="1:3" x14ac:dyDescent="0.2">
      <c r="A238" s="40">
        <f t="shared" si="3"/>
        <v>2009</v>
      </c>
      <c r="B238" s="40">
        <v>815</v>
      </c>
      <c r="C238" s="40">
        <v>455</v>
      </c>
    </row>
    <row r="239" spans="1:3" x14ac:dyDescent="0.2">
      <c r="A239" s="40">
        <f t="shared" si="3"/>
        <v>2010</v>
      </c>
      <c r="B239" s="40">
        <v>910</v>
      </c>
      <c r="C239" s="40">
        <v>500</v>
      </c>
    </row>
    <row r="243" spans="1:1" x14ac:dyDescent="0.2">
      <c r="A243" s="1" t="s">
        <v>364</v>
      </c>
    </row>
  </sheetData>
  <mergeCells count="2">
    <mergeCell ref="J3:L3"/>
    <mergeCell ref="A143:L143"/>
  </mergeCells>
  <hyperlinks>
    <hyperlink ref="A219" r:id="rId1" display="http://dx.doi.org/10.1787/2226583x"/>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1.Income</vt:lpstr>
      <vt:lpstr>2.Wealth_1</vt:lpstr>
      <vt:lpstr>3.Wealth_2</vt:lpstr>
      <vt:lpstr>4.Charts</vt:lpstr>
    </vt:vector>
  </TitlesOfParts>
  <Company>Oxfam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Hardoon</dc:creator>
  <cp:lastModifiedBy>Brian Fagan</cp:lastModifiedBy>
  <dcterms:created xsi:type="dcterms:W3CDTF">2016-01-04T15:10:55Z</dcterms:created>
  <dcterms:modified xsi:type="dcterms:W3CDTF">2016-09-06T12:12:22Z</dcterms:modified>
</cp:coreProperties>
</file>